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autoCompressPictures="0" defaultThemeVersion="124226"/>
  <xr:revisionPtr revIDLastSave="0" documentId="8_{C8DDFD7C-7EC3-453F-8383-8235CBF40038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Final Sheet" sheetId="4" r:id="rId1"/>
    <sheet name="GMCB Formulas" sheetId="5" r:id="rId2"/>
    <sheet name="Report Data" sheetId="1" r:id="rId3"/>
    <sheet name="Report Info" sheetId="2" r:id="rId4"/>
    <sheet name="UVMMC" sheetId="6" state="hidden" r:id="rId5"/>
    <sheet name="UVMMC_P&amp;L" sheetId="7" state="hidden" r:id="rId6"/>
    <sheet name="Report" sheetId="8" state="hidden" r:id="rId7"/>
    <sheet name="Report (2)" sheetId="9" state="hidden" r:id="rId8"/>
  </sheets>
  <externalReferences>
    <externalReference r:id="rId9"/>
    <externalReference r:id="rId10"/>
  </externalReferences>
  <definedNames>
    <definedName name="_xlnm._FilterDatabase" localSheetId="4" hidden="1">UVMMC!$M$19:$M$121</definedName>
    <definedName name="_Order1" hidden="1">255</definedName>
    <definedName name="_Order2" hidden="1">255</definedName>
    <definedName name="ADCTable">[1]ADC!$W$70:$AM$224</definedName>
    <definedName name="DACTmp" localSheetId="5" hidden="1">{"add",#N/A,FALSE,"code"}</definedName>
    <definedName name="DACTmp" hidden="1">{"add",#N/A,FALSE,"code"}</definedName>
    <definedName name="_xlnm.Print_Area" localSheetId="7">'Report (2)'!$AC$45:$BC$1859</definedName>
    <definedName name="_xlnm.Print_Area" localSheetId="5">'UVMMC_P&amp;L'!$AC$45:$AI$162</definedName>
    <definedName name="_xlnm.Print_Titles" localSheetId="7">'Report (2)'!$45:$51</definedName>
    <definedName name="_xlnm.Print_Titles" localSheetId="5">'UVMMC_P&amp;L'!$45:$51</definedName>
    <definedName name="ScenGrpList">OFFSET([2]Control!$AG$1,0,0,COUNTIF([2]Control!$AG:$AG,"&gt;"""),1)</definedName>
    <definedName name="Slicer_Category">#N/A</definedName>
    <definedName name="Supplemental_filter">[2]Settings!$C$31</definedName>
    <definedName name="wrn.rep1." localSheetId="6" hidden="1">{"add",#N/A,FALSE,"code"}</definedName>
    <definedName name="wrn.rep1." localSheetId="7" hidden="1">{"add",#N/A,FALSE,"code"}</definedName>
    <definedName name="wrn.rep1." localSheetId="5" hidden="1">{"add",#N/A,FALSE,"code"}</definedName>
    <definedName name="wrn.rep1." hidden="1">{"add",#N/A,FALSE,"code"}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" i="1" l="1"/>
  <c r="J7" i="1"/>
  <c r="F7" i="1"/>
  <c r="L14" i="1"/>
  <c r="L7" i="1"/>
  <c r="I7" i="1"/>
  <c r="E7" i="1"/>
  <c r="M87" i="6"/>
  <c r="M6" i="1"/>
  <c r="L6" i="1"/>
  <c r="M5" i="1"/>
  <c r="L12" i="6"/>
  <c r="L5" i="1"/>
  <c r="I14" i="1"/>
  <c r="J6" i="1"/>
  <c r="I6" i="1"/>
  <c r="AO1710" i="9"/>
  <c r="AQ1710" i="9"/>
  <c r="J5" i="1"/>
  <c r="I5" i="1"/>
  <c r="E14" i="1"/>
  <c r="F6" i="1"/>
  <c r="AG1710" i="9"/>
  <c r="E6" i="1"/>
  <c r="F16" i="6"/>
  <c r="F5" i="1"/>
  <c r="E5" i="1"/>
  <c r="F22" i="6"/>
  <c r="F18" i="6"/>
  <c r="J22" i="6"/>
  <c r="H144" i="6"/>
  <c r="H143" i="6"/>
  <c r="H145" i="6"/>
  <c r="J137" i="6"/>
  <c r="K133" i="6"/>
  <c r="K123" i="6"/>
  <c r="L116" i="6"/>
  <c r="J116" i="6"/>
  <c r="L113" i="6"/>
  <c r="J113" i="6"/>
  <c r="P104" i="6"/>
  <c r="H104" i="6"/>
  <c r="AA103" i="6"/>
  <c r="AA104" i="6"/>
  <c r="AA105" i="6"/>
  <c r="P103" i="6"/>
  <c r="N103" i="6"/>
  <c r="N104" i="6"/>
  <c r="N105" i="6"/>
  <c r="L103" i="6"/>
  <c r="L14" i="6"/>
  <c r="K103" i="6"/>
  <c r="J103" i="6"/>
  <c r="O103" i="6"/>
  <c r="I103" i="6"/>
  <c r="H103" i="6"/>
  <c r="G103" i="6"/>
  <c r="G104" i="6"/>
  <c r="G105" i="6"/>
  <c r="F103" i="6"/>
  <c r="F15" i="6"/>
  <c r="E103" i="6"/>
  <c r="E14" i="6"/>
  <c r="T102" i="6"/>
  <c r="J101" i="6"/>
  <c r="J100" i="6"/>
  <c r="L100" i="6"/>
  <c r="AA97" i="6"/>
  <c r="F97" i="6"/>
  <c r="E97" i="6"/>
  <c r="L96" i="6"/>
  <c r="Q96" i="6"/>
  <c r="J96" i="6"/>
  <c r="O96" i="6"/>
  <c r="J95" i="6"/>
  <c r="O95" i="6"/>
  <c r="J94" i="6"/>
  <c r="O94" i="6"/>
  <c r="L93" i="6"/>
  <c r="Q93" i="6"/>
  <c r="J93" i="6"/>
  <c r="O93" i="6"/>
  <c r="J92" i="6"/>
  <c r="L92" i="6"/>
  <c r="Q92" i="6"/>
  <c r="J91" i="6"/>
  <c r="O91" i="6"/>
  <c r="L90" i="6"/>
  <c r="Q90" i="6"/>
  <c r="J90" i="6"/>
  <c r="O90" i="6"/>
  <c r="J89" i="6"/>
  <c r="O89" i="6"/>
  <c r="L87" i="6"/>
  <c r="J87" i="6"/>
  <c r="J86" i="6"/>
  <c r="O86" i="6"/>
  <c r="I85" i="6"/>
  <c r="J85" i="6"/>
  <c r="L83" i="6"/>
  <c r="J83" i="6"/>
  <c r="AA81" i="6"/>
  <c r="P81" i="6"/>
  <c r="P97" i="6"/>
  <c r="P105" i="6"/>
  <c r="P107" i="6"/>
  <c r="N81" i="6"/>
  <c r="N97" i="6"/>
  <c r="I81" i="6"/>
  <c r="H81" i="6"/>
  <c r="H97" i="6"/>
  <c r="H105" i="6"/>
  <c r="H107" i="6"/>
  <c r="G81" i="6"/>
  <c r="G97" i="6"/>
  <c r="F81" i="6"/>
  <c r="E81" i="6"/>
  <c r="K80" i="6"/>
  <c r="J80" i="6"/>
  <c r="O80" i="6"/>
  <c r="I80" i="6"/>
  <c r="O79" i="6"/>
  <c r="L79" i="6"/>
  <c r="Q79" i="6"/>
  <c r="J79" i="6"/>
  <c r="J78" i="6"/>
  <c r="O78" i="6"/>
  <c r="O77" i="6"/>
  <c r="L77" i="6"/>
  <c r="Q77" i="6"/>
  <c r="J77" i="6"/>
  <c r="O76" i="6"/>
  <c r="L76" i="6"/>
  <c r="Q76" i="6"/>
  <c r="J76" i="6"/>
  <c r="J75" i="6"/>
  <c r="O75" i="6"/>
  <c r="O74" i="6"/>
  <c r="L74" i="6"/>
  <c r="Q74" i="6"/>
  <c r="J74" i="6"/>
  <c r="O73" i="6"/>
  <c r="L73" i="6"/>
  <c r="Q73" i="6"/>
  <c r="J73" i="6"/>
  <c r="K72" i="6"/>
  <c r="J72" i="6"/>
  <c r="O72" i="6"/>
  <c r="K71" i="6"/>
  <c r="J71" i="6"/>
  <c r="O71" i="6"/>
  <c r="J70" i="6"/>
  <c r="L70" i="6"/>
  <c r="Q70" i="6"/>
  <c r="K69" i="6"/>
  <c r="K81" i="6"/>
  <c r="J69" i="6"/>
  <c r="O69" i="6"/>
  <c r="P64" i="6"/>
  <c r="O63" i="6"/>
  <c r="L63" i="6"/>
  <c r="Q63" i="6"/>
  <c r="J63" i="6"/>
  <c r="J62" i="6"/>
  <c r="O62" i="6"/>
  <c r="O61" i="6"/>
  <c r="L61" i="6"/>
  <c r="Q61" i="6"/>
  <c r="J61" i="6"/>
  <c r="O60" i="6"/>
  <c r="L60" i="6"/>
  <c r="Q60" i="6"/>
  <c r="J60" i="6"/>
  <c r="J59" i="6"/>
  <c r="O59" i="6"/>
  <c r="O58" i="6"/>
  <c r="L58" i="6"/>
  <c r="Q58" i="6"/>
  <c r="J58" i="6"/>
  <c r="O57" i="6"/>
  <c r="L57" i="6"/>
  <c r="Q57" i="6"/>
  <c r="J57" i="6"/>
  <c r="J56" i="6"/>
  <c r="O56" i="6"/>
  <c r="P54" i="6"/>
  <c r="AA53" i="6"/>
  <c r="AA54" i="6"/>
  <c r="P53" i="6"/>
  <c r="N53" i="6"/>
  <c r="N16" i="6"/>
  <c r="H53" i="6"/>
  <c r="H54" i="6"/>
  <c r="H64" i="6"/>
  <c r="G53" i="6"/>
  <c r="F53" i="6"/>
  <c r="E53" i="6"/>
  <c r="E54" i="6"/>
  <c r="J52" i="6"/>
  <c r="O52" i="6"/>
  <c r="I51" i="6"/>
  <c r="J51" i="6"/>
  <c r="I50" i="6"/>
  <c r="I53" i="6"/>
  <c r="I47" i="6"/>
  <c r="J47" i="6"/>
  <c r="AA48" i="6"/>
  <c r="P48" i="6"/>
  <c r="N48" i="6"/>
  <c r="N54" i="6"/>
  <c r="H48" i="6"/>
  <c r="G48" i="6"/>
  <c r="G54" i="6"/>
  <c r="G64" i="6"/>
  <c r="F48" i="6"/>
  <c r="I43" i="6"/>
  <c r="E48" i="6"/>
  <c r="K43" i="6"/>
  <c r="AA40" i="6"/>
  <c r="P40" i="6"/>
  <c r="N40" i="6"/>
  <c r="J40" i="6"/>
  <c r="O40" i="6"/>
  <c r="I40" i="6"/>
  <c r="H40" i="6"/>
  <c r="G40" i="6"/>
  <c r="F40" i="6"/>
  <c r="E40" i="6"/>
  <c r="O39" i="6"/>
  <c r="K39" i="6"/>
  <c r="L39" i="6"/>
  <c r="Q39" i="6"/>
  <c r="J39" i="6"/>
  <c r="O38" i="6"/>
  <c r="L38" i="6"/>
  <c r="Q38" i="6"/>
  <c r="J38" i="6"/>
  <c r="J37" i="6"/>
  <c r="O37" i="6"/>
  <c r="O36" i="6"/>
  <c r="L36" i="6"/>
  <c r="Q36" i="6"/>
  <c r="J36" i="6"/>
  <c r="U35" i="6"/>
  <c r="O35" i="6"/>
  <c r="J35" i="6"/>
  <c r="K35" i="6"/>
  <c r="K40" i="6"/>
  <c r="H34" i="6"/>
  <c r="AA32" i="6"/>
  <c r="P32" i="6"/>
  <c r="N32" i="6"/>
  <c r="H32" i="6"/>
  <c r="G32" i="6"/>
  <c r="F32" i="6"/>
  <c r="E32" i="6"/>
  <c r="E64" i="6"/>
  <c r="J31" i="6"/>
  <c r="O31" i="6"/>
  <c r="J30" i="6"/>
  <c r="O29" i="6"/>
  <c r="K29" i="6"/>
  <c r="L29" i="6"/>
  <c r="Q29" i="6"/>
  <c r="J29" i="6"/>
  <c r="O28" i="6"/>
  <c r="L28" i="6"/>
  <c r="Q28" i="6"/>
  <c r="J28" i="6"/>
  <c r="J27" i="6"/>
  <c r="O27" i="6"/>
  <c r="O26" i="6"/>
  <c r="L26" i="6"/>
  <c r="Q26" i="6"/>
  <c r="J26" i="6"/>
  <c r="O25" i="6"/>
  <c r="L25" i="6"/>
  <c r="Q25" i="6"/>
  <c r="J25" i="6"/>
  <c r="D25" i="6"/>
  <c r="J24" i="6"/>
  <c r="J127" i="6"/>
  <c r="J23" i="6"/>
  <c r="T22" i="6"/>
  <c r="H18" i="6"/>
  <c r="E18" i="6"/>
  <c r="P16" i="6"/>
  <c r="G16" i="6"/>
  <c r="P15" i="6"/>
  <c r="N15" i="6"/>
  <c r="H15" i="6"/>
  <c r="G15" i="6"/>
  <c r="P14" i="6"/>
  <c r="N14" i="6"/>
  <c r="J14" i="6"/>
  <c r="G14" i="6"/>
  <c r="P12" i="6"/>
  <c r="N12" i="6"/>
  <c r="H12" i="6"/>
  <c r="G12" i="6"/>
  <c r="E12" i="6"/>
  <c r="AA10" i="6"/>
  <c r="P10" i="6"/>
  <c r="H10" i="6"/>
  <c r="J10" i="6"/>
  <c r="G10" i="6"/>
  <c r="F10" i="6"/>
  <c r="E10" i="6"/>
  <c r="C10" i="6"/>
  <c r="P8" i="6"/>
  <c r="N8" i="6"/>
  <c r="N10" i="6"/>
  <c r="I2" i="6"/>
  <c r="I1" i="6"/>
  <c r="F12" i="6"/>
  <c r="AA64" i="6"/>
  <c r="N64" i="6"/>
  <c r="N107" i="6"/>
  <c r="O51" i="6"/>
  <c r="AA107" i="6"/>
  <c r="I45" i="6"/>
  <c r="J45" i="6"/>
  <c r="I46" i="6"/>
  <c r="J46" i="6"/>
  <c r="I44" i="6"/>
  <c r="G107" i="6"/>
  <c r="Q100" i="6"/>
  <c r="O85" i="6"/>
  <c r="J131" i="6"/>
  <c r="L30" i="6"/>
  <c r="Q30" i="6"/>
  <c r="O47" i="6"/>
  <c r="I97" i="6"/>
  <c r="F14" i="6"/>
  <c r="O30" i="6"/>
  <c r="L35" i="6"/>
  <c r="O70" i="6"/>
  <c r="O100" i="6"/>
  <c r="Q103" i="6"/>
  <c r="AA15" i="6"/>
  <c r="J50" i="6"/>
  <c r="L89" i="6"/>
  <c r="Q89" i="6"/>
  <c r="L95" i="6"/>
  <c r="Q95" i="6"/>
  <c r="E16" i="6"/>
  <c r="K23" i="6"/>
  <c r="L23" i="6"/>
  <c r="L31" i="6"/>
  <c r="Q31" i="6"/>
  <c r="J81" i="6"/>
  <c r="O92" i="6"/>
  <c r="L101" i="6"/>
  <c r="Q101" i="6"/>
  <c r="F104" i="6"/>
  <c r="F105" i="6"/>
  <c r="E104" i="6"/>
  <c r="E105" i="6"/>
  <c r="E107" i="6"/>
  <c r="L71" i="6"/>
  <c r="Q71" i="6"/>
  <c r="O101" i="6"/>
  <c r="O23" i="6"/>
  <c r="J144" i="6"/>
  <c r="L69" i="6"/>
  <c r="L80" i="6"/>
  <c r="L24" i="6"/>
  <c r="F54" i="6"/>
  <c r="F64" i="6"/>
  <c r="L86" i="6"/>
  <c r="Q86" i="6"/>
  <c r="O24" i="6"/>
  <c r="L27" i="6"/>
  <c r="Q27" i="6"/>
  <c r="L37" i="6"/>
  <c r="Q37" i="6"/>
  <c r="L56" i="6"/>
  <c r="Q56" i="6"/>
  <c r="L59" i="6"/>
  <c r="Q59" i="6"/>
  <c r="L62" i="6"/>
  <c r="Q62" i="6"/>
  <c r="L72" i="6"/>
  <c r="Q72" i="6"/>
  <c r="L75" i="6"/>
  <c r="Q75" i="6"/>
  <c r="L78" i="6"/>
  <c r="Q78" i="6"/>
  <c r="K30" i="6"/>
  <c r="L91" i="6"/>
  <c r="Q91" i="6"/>
  <c r="L94" i="6"/>
  <c r="Q94" i="6"/>
  <c r="E15" i="6"/>
  <c r="Q23" i="6"/>
  <c r="O46" i="6"/>
  <c r="J44" i="6"/>
  <c r="I48" i="6"/>
  <c r="O45" i="6"/>
  <c r="Q80" i="6"/>
  <c r="K85" i="6"/>
  <c r="L127" i="6"/>
  <c r="Q24" i="6"/>
  <c r="Q69" i="6"/>
  <c r="L81" i="6"/>
  <c r="O81" i="6"/>
  <c r="J97" i="6"/>
  <c r="O97" i="6"/>
  <c r="L144" i="6"/>
  <c r="L40" i="6"/>
  <c r="Q40" i="6"/>
  <c r="Q35" i="6"/>
  <c r="F107" i="6"/>
  <c r="J53" i="6"/>
  <c r="O50" i="6"/>
  <c r="J16" i="6"/>
  <c r="O53" i="6"/>
  <c r="K51" i="6"/>
  <c r="L51" i="6"/>
  <c r="Q51" i="6"/>
  <c r="K52" i="6"/>
  <c r="L52" i="6"/>
  <c r="Q52" i="6"/>
  <c r="I54" i="6"/>
  <c r="J17" i="6"/>
  <c r="J48" i="6"/>
  <c r="O44" i="6"/>
  <c r="K44" i="6"/>
  <c r="L44" i="6"/>
  <c r="K97" i="6"/>
  <c r="L85" i="6"/>
  <c r="Q81" i="6"/>
  <c r="K50" i="6"/>
  <c r="Q85" i="6"/>
  <c r="L131" i="6"/>
  <c r="O48" i="6"/>
  <c r="J54" i="6"/>
  <c r="K45" i="6"/>
  <c r="L45" i="6"/>
  <c r="Q45" i="6"/>
  <c r="K46" i="6"/>
  <c r="L46" i="6"/>
  <c r="Q46" i="6"/>
  <c r="Q44" i="6"/>
  <c r="K53" i="6"/>
  <c r="K47" i="6"/>
  <c r="L47" i="6"/>
  <c r="Q47" i="6"/>
  <c r="L50" i="6"/>
  <c r="L97" i="6"/>
  <c r="Q97" i="6"/>
  <c r="O54" i="6"/>
  <c r="J129" i="6"/>
  <c r="J133" i="6"/>
  <c r="I22" i="6"/>
  <c r="L48" i="6"/>
  <c r="Q50" i="6"/>
  <c r="L53" i="6"/>
  <c r="K48" i="6"/>
  <c r="K54" i="6"/>
  <c r="L16" i="6"/>
  <c r="Q53" i="6"/>
  <c r="I32" i="6"/>
  <c r="I64" i="6"/>
  <c r="Q48" i="6"/>
  <c r="L54" i="6"/>
  <c r="Q54" i="6"/>
  <c r="L129" i="6"/>
  <c r="L133" i="6"/>
  <c r="J32" i="6"/>
  <c r="O22" i="6"/>
  <c r="K22" i="6"/>
  <c r="L22" i="6"/>
  <c r="J12" i="6"/>
  <c r="AE21" i="6"/>
  <c r="J18" i="6"/>
  <c r="J143" i="6"/>
  <c r="J145" i="6"/>
  <c r="L137" i="6"/>
  <c r="I34" i="6"/>
  <c r="L18" i="6"/>
  <c r="M18" i="6"/>
  <c r="L143" i="6"/>
  <c r="L145" i="6"/>
  <c r="Q22" i="6"/>
  <c r="L32" i="6"/>
  <c r="K34" i="6"/>
  <c r="L17" i="6"/>
  <c r="K32" i="6"/>
  <c r="K64" i="6"/>
  <c r="J64" i="6"/>
  <c r="O32" i="6"/>
  <c r="L64" i="6"/>
  <c r="Q32" i="6"/>
  <c r="O64" i="6"/>
  <c r="I102" i="6"/>
  <c r="I104" i="6"/>
  <c r="I105" i="6"/>
  <c r="J102" i="6"/>
  <c r="K102" i="6"/>
  <c r="K104" i="6"/>
  <c r="K105" i="6"/>
  <c r="Q64" i="6"/>
  <c r="O102" i="6"/>
  <c r="J104" i="6"/>
  <c r="J15" i="6"/>
  <c r="L102" i="6"/>
  <c r="Q102" i="6"/>
  <c r="L104" i="6"/>
  <c r="L15" i="6"/>
  <c r="O104" i="6"/>
  <c r="J105" i="6"/>
  <c r="J118" i="6"/>
  <c r="J123" i="6"/>
  <c r="J135" i="6"/>
  <c r="J139" i="6"/>
  <c r="J147" i="6"/>
  <c r="J107" i="6"/>
  <c r="O105" i="6"/>
  <c r="L105" i="6"/>
  <c r="Q104" i="6"/>
  <c r="L118" i="6"/>
  <c r="L123" i="6"/>
  <c r="L135" i="6"/>
  <c r="L139" i="6"/>
  <c r="L147" i="6"/>
  <c r="L107" i="6"/>
  <c r="Q105" i="6"/>
  <c r="D2" i="4"/>
  <c r="E2" i="4"/>
  <c r="F2" i="4"/>
  <c r="G2" i="4"/>
  <c r="D3" i="4"/>
  <c r="E3" i="4"/>
  <c r="F3" i="4"/>
  <c r="G3" i="4"/>
  <c r="D4" i="4"/>
  <c r="E4" i="4"/>
  <c r="F4" i="4"/>
  <c r="G4" i="4"/>
  <c r="D5" i="4"/>
  <c r="E5" i="4"/>
  <c r="F5" i="4"/>
  <c r="G5" i="4"/>
  <c r="D6" i="4"/>
  <c r="E6" i="4"/>
  <c r="F6" i="4"/>
  <c r="G6" i="4"/>
  <c r="D7" i="4"/>
  <c r="E7" i="4"/>
  <c r="F7" i="4"/>
  <c r="G7" i="4"/>
  <c r="D8" i="4"/>
  <c r="E8" i="4"/>
  <c r="F8" i="4"/>
  <c r="G8" i="4"/>
  <c r="D9" i="4"/>
  <c r="E9" i="4"/>
  <c r="F9" i="4"/>
  <c r="G9" i="4"/>
  <c r="D10" i="4"/>
  <c r="E10" i="4"/>
  <c r="F10" i="4"/>
  <c r="G10" i="4"/>
  <c r="D11" i="4"/>
  <c r="E11" i="4"/>
  <c r="F11" i="4"/>
  <c r="G11" i="4"/>
  <c r="C11" i="4"/>
  <c r="C10" i="4"/>
  <c r="C9" i="4"/>
  <c r="C8" i="4"/>
  <c r="C7" i="4"/>
  <c r="C6" i="4"/>
  <c r="C3" i="4"/>
  <c r="C4" i="4"/>
  <c r="C5" i="4"/>
  <c r="C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K39" authorId="0" shapeId="0" xr:uid="{40C087D7-33DF-4008-AF83-16F59C4C2B95}">
      <text>
        <r>
          <rPr>
            <b/>
            <sz val="9"/>
            <color indexed="81"/>
            <rFont val="Tahoma"/>
            <family val="2"/>
          </rPr>
          <t>Net of $100M Bond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<sst xmlns="http://schemas.openxmlformats.org/spreadsheetml/2006/main" count="13507" uniqueCount="3428">
  <si>
    <t>Hospital</t>
  </si>
  <si>
    <t>Metric</t>
  </si>
  <si>
    <t>FY23 Approved Budget</t>
  </si>
  <si>
    <t>FY23 Acutals</t>
  </si>
  <si>
    <t>FY24 Approved Budget</t>
  </si>
  <si>
    <t>FY24 Projected</t>
  </si>
  <si>
    <t>FY25 Submitted Budget</t>
  </si>
  <si>
    <t>The University of Vermont Medical Center</t>
  </si>
  <si>
    <t>Operating Margin</t>
  </si>
  <si>
    <t>EBIDA %</t>
  </si>
  <si>
    <t>Days Cash on Hand</t>
  </si>
  <si>
    <t>Average Age of Plant</t>
  </si>
  <si>
    <t xml:space="preserve">Total Margin </t>
  </si>
  <si>
    <t>Debt Service Coverage Ratio</t>
  </si>
  <si>
    <t>Long Term Debt to Capitalization</t>
  </si>
  <si>
    <t>Current Ratio (including unrestricted funded depreciation)</t>
  </si>
  <si>
    <t>Current Ratio (assets/liabilities only)</t>
  </si>
  <si>
    <t>Days in patient account receivables</t>
  </si>
  <si>
    <t>Formula</t>
  </si>
  <si>
    <t>Net Operating Income / 
Total Operating Revenue</t>
  </si>
  <si>
    <t>(Net Operating Income + Interest (Short Term) + Interest (Long Term) + Depreciation Amortization) /
Total Operating Revenue</t>
  </si>
  <si>
    <t>(((Cash Investments + Unrestricted Funded Depreciation + Unrestricted Other Board Designated  Assets) * 365) /
(Operating Expenses - Depreciation Amortization - Bad Debt)) * 12/Time Metric</t>
  </si>
  <si>
    <t>(-Accumulated Depreciation) / 
(Depreciation Building &amp; Fixed + Depreciation Major Movable) * 12/Time Metric</t>
  </si>
  <si>
    <t>(Excess of Revenue Over Expense) / 
(Net Patient Revenue + Other Operating Revenue + Non-Operating Revenue)</t>
  </si>
  <si>
    <t>(Net Operating Income (Loss) + Depreciation Amortization + Interest (Short Term) + Interest (Long Term)) / 
(Current Portion of Long Term Debt + Interest (Short Term) + Interest (Long Term))</t>
  </si>
  <si>
    <t>Long Term Debt / 
(Long Term Debt + Fund Balance)</t>
  </si>
  <si>
    <t>(Current Assets + Unrestricted Funded Depreciation) / 
Current Liabilities</t>
  </si>
  <si>
    <t>Current Assets / Current Liabilities</t>
  </si>
  <si>
    <t>(Gross Patient Accounts Receivable - Allowance for Uncollectable Accounts) / 
(Net Patient Care Revenue / 365)</t>
  </si>
  <si>
    <t>Levels</t>
  </si>
  <si>
    <t>Accounts</t>
  </si>
  <si>
    <t>Budget 2023 Approved</t>
  </si>
  <si>
    <t>Actuals</t>
  </si>
  <si>
    <t>Budget 2024 Approved</t>
  </si>
  <si>
    <t>Budget 2025 Submitted 2024 Proj.</t>
  </si>
  <si>
    <t>FY2023</t>
  </si>
  <si>
    <t>FY2024</t>
  </si>
  <si>
    <t>FY2025</t>
  </si>
  <si>
    <t xml:space="preserve">  The University of Vermont Medical Center</t>
  </si>
  <si>
    <t>Operating Margin %</t>
  </si>
  <si>
    <t>Age of Plant</t>
  </si>
  <si>
    <t>Long-Term Debt</t>
  </si>
  <si>
    <t>Fund Balance</t>
  </si>
  <si>
    <t>Total Margin %</t>
  </si>
  <si>
    <t>Current Ratio</t>
  </si>
  <si>
    <t>Current Assets</t>
  </si>
  <si>
    <t>Current Liabilities</t>
  </si>
  <si>
    <t>Patient Accounts Receivable, Gross</t>
  </si>
  <si>
    <t>Less: Allowance For Uncollectible Accts</t>
  </si>
  <si>
    <t>Net Patient Care Revenue</t>
  </si>
  <si>
    <t>Total All Vermont Community Hospitals (Rollup)</t>
  </si>
  <si>
    <t>Currency:</t>
  </si>
  <si>
    <t>United States of America, Dollars</t>
  </si>
  <si>
    <t>Salaries</t>
  </si>
  <si>
    <t>Gross Revenue</t>
  </si>
  <si>
    <t>Depreciation</t>
  </si>
  <si>
    <t>Interest</t>
  </si>
  <si>
    <t>ACCT.HNDetail_L500 NOT IN ('R_NonOpGainLoss', 'R_NonOpRev')</t>
  </si>
  <si>
    <t>INCREASE/(DECREASE) UNRESTRICTED NET ASSETS</t>
  </si>
  <si>
    <t>Total Expense</t>
  </si>
  <si>
    <t>ACT2022.TOT</t>
  </si>
  <si>
    <t>ACT2023.TOT</t>
  </si>
  <si>
    <t>BUD2024.TOT</t>
  </si>
  <si>
    <t>ACT2024.YTD7</t>
  </si>
  <si>
    <t>BUD2025.GMCB_Projection</t>
  </si>
  <si>
    <t>BUD2025.TOT</t>
  </si>
  <si>
    <t>ACT2023.YTD7</t>
  </si>
  <si>
    <t>ADJUSTMENTS</t>
  </si>
  <si>
    <t>FY25</t>
  </si>
  <si>
    <t>UVMMC</t>
  </si>
  <si>
    <t>ACTUAL</t>
  </si>
  <si>
    <t>BUDGET</t>
  </si>
  <si>
    <t>YTD April</t>
  </si>
  <si>
    <t>Projection</t>
  </si>
  <si>
    <t>Variance</t>
  </si>
  <si>
    <t>Days cash on hand</t>
  </si>
  <si>
    <r>
      <t>Cash + Unrestricted ST Investments + Board Designated Assets - Line of Credit</t>
    </r>
    <r>
      <rPr>
        <b/>
        <sz val="11"/>
        <rFont val="Calibri"/>
        <family val="2"/>
      </rPr>
      <t xml:space="preserve"> - Inter Health Network ST Loans Payable </t>
    </r>
    <r>
      <rPr>
        <sz val="10"/>
        <rFont val="Arial"/>
        <family val="2"/>
      </rPr>
      <t xml:space="preserve"> / ((Operating Exp 12 Month Rolling - Depreciation 12 Month Rolling)/Days in Year)</t>
    </r>
  </si>
  <si>
    <t>MADS</t>
  </si>
  <si>
    <t>#ERR</t>
  </si>
  <si>
    <t>Debt service coverage ratio</t>
  </si>
  <si>
    <t>(Excess Margin 12 Month Rolling + Depreciation 12 Month Rolling + Interest 12 Month Rolloing) / MADS</t>
  </si>
  <si>
    <t>Long-term Debt to capitalization ratio</t>
  </si>
  <si>
    <t xml:space="preserve">[Long Term Debt/(Unrestricted Net Assets + Long Term Debt)] </t>
  </si>
  <si>
    <t>Accumulated Depreciation / Depreciation 12 Month Rolling</t>
  </si>
  <si>
    <t>Cash</t>
  </si>
  <si>
    <t>GMCB</t>
  </si>
  <si>
    <t>AXIOM</t>
  </si>
  <si>
    <t>Assets</t>
  </si>
  <si>
    <t>ACCT.GMCB</t>
  </si>
  <si>
    <t>HNDetail_L50</t>
  </si>
  <si>
    <t>A_Cash</t>
  </si>
  <si>
    <t>Cash &amp; Investments</t>
  </si>
  <si>
    <t>Cash and Cash Equivalents</t>
  </si>
  <si>
    <t>Doug- 4% interest, Impact of Bond Funds for Tilley</t>
  </si>
  <si>
    <t>A_CashInvestUn</t>
  </si>
  <si>
    <t>Short Term Investments - Unrestricted</t>
  </si>
  <si>
    <t xml:space="preserve">Doug- 4% interest </t>
  </si>
  <si>
    <t>A_AR</t>
  </si>
  <si>
    <t>Patient Accounts Receivable, Net</t>
  </si>
  <si>
    <t>Trend</t>
  </si>
  <si>
    <t>A_AR-UN</t>
  </si>
  <si>
    <t>A_DueFromRelParty</t>
  </si>
  <si>
    <t>Due From Third Parties</t>
  </si>
  <si>
    <t>Due From Related Parties</t>
  </si>
  <si>
    <t>Lynne</t>
  </si>
  <si>
    <t>A_ACORiskReserve</t>
  </si>
  <si>
    <t>A_ThirdPartyRecvbls</t>
  </si>
  <si>
    <t>ACO Risk Reserve/Settlement Receivable</t>
  </si>
  <si>
    <t>Estimated Receivables from Third Party Payors</t>
  </si>
  <si>
    <t>Lynne / Rob</t>
  </si>
  <si>
    <t>A_CurOtherAsset</t>
  </si>
  <si>
    <t>Other Current Assets</t>
  </si>
  <si>
    <t>YTD</t>
  </si>
  <si>
    <t>Prepaids and Other Current Assets</t>
  </si>
  <si>
    <t>Joanne  - ERC CREDIT $20,057,910.69 let's plan to carry for FY25 and FEMA funding $6,776,850.78 - Stacy Pepper is hoping we will receive in FY24, but it may carry into FY25.  Otherwise it looks like prepaid balance is growing by 13% over the past few years.</t>
  </si>
  <si>
    <t>Removed per Rick and added to Board</t>
  </si>
  <si>
    <t>A_Inventory</t>
  </si>
  <si>
    <t>Inventory</t>
  </si>
  <si>
    <t>A_CurReceivable</t>
  </si>
  <si>
    <t>Current Portion of restricted assets</t>
  </si>
  <si>
    <t>Joanne - No value here is appropriate, last time we recorded anything here it was related to Dr. Brumsted vesting and was minimal dollars</t>
  </si>
  <si>
    <t>Total Current Assets</t>
  </si>
  <si>
    <t>Board Designated Assets</t>
  </si>
  <si>
    <t>A_BoardInvest</t>
  </si>
  <si>
    <t>Unrestricted Funded Depreciaton</t>
  </si>
  <si>
    <t>Calculation for DCOH, Doug</t>
  </si>
  <si>
    <t>A_RestrictedOther</t>
  </si>
  <si>
    <t>A_DonorRestrPE</t>
  </si>
  <si>
    <t>Restricted Other Board Designated Assets</t>
  </si>
  <si>
    <t>Donor Restricted Assets for Permanent Endowment</t>
  </si>
  <si>
    <t>A_DonorRestrSP</t>
  </si>
  <si>
    <t>Donor Restricted Assets for Specific Purposes</t>
  </si>
  <si>
    <t>A_RestrAsset</t>
  </si>
  <si>
    <t>Restricted Assets</t>
  </si>
  <si>
    <t>A_Trusteed</t>
  </si>
  <si>
    <t xml:space="preserve">    Escrowed Bond Funds</t>
  </si>
  <si>
    <t>Funds Held by Trustee</t>
  </si>
  <si>
    <t>Doug-FY24 - new debt proceeds for OSC</t>
  </si>
  <si>
    <t>Total Board Designated Assets</t>
  </si>
  <si>
    <t>Net, Property, Plant And Equipment</t>
  </si>
  <si>
    <t>Property and Equipment, Net</t>
  </si>
  <si>
    <t>Gross, Property, Plant And Equipment</t>
  </si>
  <si>
    <t>Add Est Cap Spend</t>
  </si>
  <si>
    <t>A_PPE-Land</t>
  </si>
  <si>
    <t>A_PPEN</t>
  </si>
  <si>
    <t>G Land, Buildings &amp; Improvements</t>
  </si>
  <si>
    <t>Laura</t>
  </si>
  <si>
    <t>A_PPE-CON</t>
  </si>
  <si>
    <t>G Construction In Progress</t>
  </si>
  <si>
    <t>A_PPE-MME</t>
  </si>
  <si>
    <t>G Major Movable Equipment</t>
  </si>
  <si>
    <t>A_PPE-FE</t>
  </si>
  <si>
    <t>G Fixed Equipment</t>
  </si>
  <si>
    <t>Total Gross, Property, Plant And Equipment</t>
  </si>
  <si>
    <t>Accumulated Depreciation</t>
  </si>
  <si>
    <t>A_PPE-DE-Land</t>
  </si>
  <si>
    <t>D Land, Buildings &amp; Improvements</t>
  </si>
  <si>
    <t>Joanne - Looks like FY25 adjustment is just related to FY25 depreciation budget, seems like Fanny Allen purchase $17.4M should be included?  Are we purposely leaving OSC out at this time?  It's a $130M CON, so we should be capturing something in CIP in FY25, does Laura have cash flow from CON to use to populate this?  Plus $6.6M in Facility spend for FY25.</t>
  </si>
  <si>
    <t>A_PPE-DE-MME</t>
  </si>
  <si>
    <t>D Equipment - Major Moveable</t>
  </si>
  <si>
    <t>Joanne - It looks like $8.1M is expected for FY25 purchases for other and $6.8M for IT related.  Not sure that those were factored into the FY25 adjustments</t>
  </si>
  <si>
    <t>A_PPE-DE-FE</t>
  </si>
  <si>
    <t>D Equipment - Fixed</t>
  </si>
  <si>
    <t>Joanne - nothing to note</t>
  </si>
  <si>
    <t>Total Accumulated Depreciation</t>
  </si>
  <si>
    <t>A_LTOtherAsset</t>
  </si>
  <si>
    <t>A_BondAmort</t>
  </si>
  <si>
    <t>Other Long-Term Assets</t>
  </si>
  <si>
    <t>Notes &amp; Other Receivables</t>
  </si>
  <si>
    <t>Long Term Investments</t>
  </si>
  <si>
    <t>A_FinanceLeaseROU</t>
  </si>
  <si>
    <t>Finance Lease of Right of Use Assets, net</t>
  </si>
  <si>
    <t>A_IntangibleAsset</t>
  </si>
  <si>
    <t>Other Assets</t>
  </si>
  <si>
    <t>A_LTDueFromRelParty</t>
  </si>
  <si>
    <t>Due From Related Parties, LT</t>
  </si>
  <si>
    <t>A_OperatingLeaseROU</t>
  </si>
  <si>
    <t>Operating Lease Right of Use Assets, net</t>
  </si>
  <si>
    <t>A_PledgeRec</t>
  </si>
  <si>
    <t>Pledges Receivable, Net</t>
  </si>
  <si>
    <t>A_RelatedParty</t>
  </si>
  <si>
    <t>Investment in Affiliated Companies</t>
  </si>
  <si>
    <t>Total Assets</t>
  </si>
  <si>
    <t>Liabilities and Equities</t>
  </si>
  <si>
    <t>Liabilities</t>
  </si>
  <si>
    <t>L_AP</t>
  </si>
  <si>
    <t>Accounts Payable</t>
  </si>
  <si>
    <t>Trend, Max at 40M.</t>
  </si>
  <si>
    <t>L_ContractLiabilities</t>
  </si>
  <si>
    <t>Current Liabilities COVID-19</t>
  </si>
  <si>
    <t>Contract Liabilities</t>
  </si>
  <si>
    <t>L_AccPayroll</t>
  </si>
  <si>
    <t>Salaries, Wages And Payroll Taxes Payable</t>
  </si>
  <si>
    <t>Accrued Payroll and Related Benefits</t>
  </si>
  <si>
    <r>
      <t xml:space="preserve">YTD + 5%, </t>
    </r>
    <r>
      <rPr>
        <sz val="11"/>
        <color rgb="FFFF0000"/>
        <rFont val="Calibri"/>
        <family val="2"/>
        <scheme val="minor"/>
      </rPr>
      <t>look at the timing of the pay period - Mel</t>
    </r>
  </si>
  <si>
    <t>L_MedicalClaims</t>
  </si>
  <si>
    <t>Est. Incurred but Unreported Medical Claims</t>
  </si>
  <si>
    <t>YTD + 5%</t>
  </si>
  <si>
    <t>L_ThirdPartyPay</t>
  </si>
  <si>
    <t>Other Third Party Settlements</t>
  </si>
  <si>
    <t>Estimated Third Party Payor Settlements</t>
  </si>
  <si>
    <t>L_ACO_RiskRsrvLiabST</t>
  </si>
  <si>
    <t>ACO Risk Reserves/Settlement  Payable</t>
  </si>
  <si>
    <t>L_AccExpense</t>
  </si>
  <si>
    <t>Other Current Liabilities</t>
  </si>
  <si>
    <t>Accrued Expenses and Other Current Liabilities</t>
  </si>
  <si>
    <t>L_DueToRelParty</t>
  </si>
  <si>
    <t>Due to Related Parties</t>
  </si>
  <si>
    <t>L_FinanceLeaseROU</t>
  </si>
  <si>
    <t>Finance Lease Right of Use Liability</t>
  </si>
  <si>
    <t>L_OperatingLeaseROU</t>
  </si>
  <si>
    <t>Operating Lease Right of Use Liability</t>
  </si>
  <si>
    <t>L_CurLTDebt</t>
  </si>
  <si>
    <t>L_Lineofcredit</t>
  </si>
  <si>
    <t>Current Portion Of Long-Term Debt</t>
  </si>
  <si>
    <t>Line of Credit</t>
  </si>
  <si>
    <t>Current Installment of Long Term Debt</t>
  </si>
  <si>
    <t>Doug-per MADS sheet; accounting is official book of record</t>
  </si>
  <si>
    <t>Total Current Liabilities</t>
  </si>
  <si>
    <t>Need OSC and Fanny info</t>
  </si>
  <si>
    <t>Long Term Liabilities COVID-19</t>
  </si>
  <si>
    <t>L_LTDebt</t>
  </si>
  <si>
    <t>Bonds &amp; Mortgages Payable</t>
  </si>
  <si>
    <t>Long Term Debt, excluding current installments</t>
  </si>
  <si>
    <t>Doug - per MADS +new debt for OSC; accounting is official book of record</t>
  </si>
  <si>
    <t>L_LTFinanceLeaseROU</t>
  </si>
  <si>
    <t>Capital Lease Obligations</t>
  </si>
  <si>
    <t>Long-term - Finance Lease Right of Use Liability</t>
  </si>
  <si>
    <t>Joanne - per our discussion, Judy wasn't aware of any significant leases, so I don't think we have an adjustment.</t>
  </si>
  <si>
    <t>Other Long-Term Debt</t>
  </si>
  <si>
    <t>L_EstThirdParty</t>
  </si>
  <si>
    <t>L_LTThirdPartyPay</t>
  </si>
  <si>
    <t>Other Noncurrent Liabilities</t>
  </si>
  <si>
    <t>LT Estimated Third Party Payor Settlements</t>
  </si>
  <si>
    <t>L_LTOther1</t>
  </si>
  <si>
    <t>L_CurOthLiab</t>
  </si>
  <si>
    <t>Malpractice and Workers Compensation Claims, Net</t>
  </si>
  <si>
    <t>L_LTMedicalClaims</t>
  </si>
  <si>
    <t>LT Est. Incurred but Unreported Medical Claims</t>
  </si>
  <si>
    <t>L_LTContractLiabilities</t>
  </si>
  <si>
    <t>Long Term Contract Liabilities</t>
  </si>
  <si>
    <t>L_LTOperatingLeaseROU</t>
  </si>
  <si>
    <t>Long-term - Operating Lease Right of Use Liability</t>
  </si>
  <si>
    <t>L_LTOther</t>
  </si>
  <si>
    <t>Other Long-Term Liabilities</t>
  </si>
  <si>
    <t>L_LTDueToRelParty</t>
  </si>
  <si>
    <t>Long Term Due to Related Parties</t>
  </si>
  <si>
    <t>L_Pension</t>
  </si>
  <si>
    <t>Pension and Post Retirement Benefit Obligations</t>
  </si>
  <si>
    <t>Total Liabilities</t>
  </si>
  <si>
    <t>Q_Unrestricted</t>
  </si>
  <si>
    <t>Q_RestrictedPerm</t>
  </si>
  <si>
    <t xml:space="preserve">    Net Assets</t>
  </si>
  <si>
    <t>With Donor Restriction - Perpetual</t>
  </si>
  <si>
    <t>Q_RestrictedTemp</t>
  </si>
  <si>
    <t>With Donor Restriction - Time or Purpose</t>
  </si>
  <si>
    <t>Without Donor Restriction</t>
  </si>
  <si>
    <t>Calculation</t>
  </si>
  <si>
    <t>YTD Change In Net Assets</t>
  </si>
  <si>
    <t xml:space="preserve">    Total Fund Balance</t>
  </si>
  <si>
    <t>Total Liabilities and Equities</t>
  </si>
  <si>
    <t>CHECK</t>
  </si>
  <si>
    <t>Cash Flow Statement</t>
  </si>
  <si>
    <t>Sources of Cash:</t>
  </si>
  <si>
    <t xml:space="preserve">  Income from Operations</t>
  </si>
  <si>
    <t xml:space="preserve">  Items Not Affecting Working Capital:</t>
  </si>
  <si>
    <t xml:space="preserve">     Depreciation</t>
  </si>
  <si>
    <t xml:space="preserve">     Amortization</t>
  </si>
  <si>
    <t xml:space="preserve">     Other</t>
  </si>
  <si>
    <t xml:space="preserve">  Long Term Debt Proceeds</t>
  </si>
  <si>
    <t xml:space="preserve">     Total Sources of Cash</t>
  </si>
  <si>
    <t>Uses of Cash:</t>
  </si>
  <si>
    <t xml:space="preserve">  Change in Working Capital, Excluding</t>
  </si>
  <si>
    <t xml:space="preserve">     Current Portion of Debt</t>
  </si>
  <si>
    <t xml:space="preserve">  Additions to Property, Plant </t>
  </si>
  <si>
    <t xml:space="preserve">     &amp; Equipment, net</t>
  </si>
  <si>
    <t xml:space="preserve">  Long Term Debt Principal</t>
  </si>
  <si>
    <t xml:space="preserve">     Repayments</t>
  </si>
  <si>
    <t xml:space="preserve">     Total Uses of Cash</t>
  </si>
  <si>
    <t xml:space="preserve">     Cash Provided (Used) </t>
  </si>
  <si>
    <t xml:space="preserve">     Cash Balance, beginning of period</t>
  </si>
  <si>
    <t xml:space="preserve">     Cash Balance, end of period</t>
  </si>
  <si>
    <t xml:space="preserve">  Summary of Cash and Investments</t>
  </si>
  <si>
    <t xml:space="preserve">   Operating Cash</t>
  </si>
  <si>
    <t xml:space="preserve">   Board Designated Assets</t>
  </si>
  <si>
    <t xml:space="preserve">     Total</t>
  </si>
  <si>
    <t>[View; Show All]</t>
  </si>
  <si>
    <t>[View; Default]</t>
  </si>
  <si>
    <t>[HideColumn]</t>
  </si>
  <si>
    <t>[View; Default Base]</t>
  </si>
  <si>
    <t>[View; Detail]</t>
  </si>
  <si>
    <t>[View; Month]</t>
  </si>
  <si>
    <t>[View; Month-Detail]</t>
  </si>
  <si>
    <t>[View; Projection]</t>
  </si>
  <si>
    <t>[View; Projection-Detail]</t>
  </si>
  <si>
    <t>[View; PriorYear]</t>
  </si>
  <si>
    <t>[View; Additional Year]</t>
  </si>
  <si>
    <t>Hours for FTE Calculations</t>
  </si>
  <si>
    <t>Calendar Days</t>
  </si>
  <si>
    <t>Period</t>
  </si>
  <si>
    <t>Year</t>
  </si>
  <si>
    <t>ACCT.HNDetail_L500</t>
  </si>
  <si>
    <t>ACCT.HNDetail_L50</t>
  </si>
  <si>
    <t>ACCT.HNDetail_L50_Sort</t>
  </si>
  <si>
    <t>ACT2021.TOT</t>
  </si>
  <si>
    <t>BUD2024.YTD</t>
  </si>
  <si>
    <t>[HideRow]</t>
  </si>
  <si>
    <t>KHAQ1</t>
  </si>
  <si>
    <t/>
  </si>
  <si>
    <t>KHAQ2</t>
  </si>
  <si>
    <t>[aq3;ACCT.HNDetail_L500='']</t>
  </si>
  <si>
    <t>[stop]</t>
  </si>
  <si>
    <t xml:space="preserve">Total </t>
  </si>
  <si>
    <t>KHAQ3</t>
  </si>
  <si>
    <t>[aq4;ACCT.HNDetail_L500='' and ACCT.HNDetail_L50='']</t>
  </si>
  <si>
    <t>ACCT.ACCT</t>
  </si>
  <si>
    <t>KHAQ4</t>
  </si>
  <si>
    <t>Acct.Type</t>
  </si>
  <si>
    <t>KHAQ5</t>
  </si>
  <si>
    <t>ACCT.Stat_L10</t>
  </si>
  <si>
    <t>KHAQ6</t>
  </si>
  <si>
    <t>ACCT.Labor_L400</t>
  </si>
  <si>
    <t>ACCT.Labor_L40</t>
  </si>
  <si>
    <t>KHAQ7</t>
  </si>
  <si>
    <t>ACCT.Labor_L500</t>
  </si>
  <si>
    <t>ACCT.Labor_L50</t>
  </si>
  <si>
    <t>KHAQ8</t>
  </si>
  <si>
    <t>Dept.KHABgtCode</t>
  </si>
  <si>
    <t>ity=1200</t>
  </si>
  <si>
    <t>The University of Vermont Health Network</t>
  </si>
  <si>
    <t>Report:  BR150  Monthly Departmental Budget Variance Report</t>
  </si>
  <si>
    <t>Account</t>
  </si>
  <si>
    <t>Account Description</t>
  </si>
  <si>
    <t>FY21</t>
  </si>
  <si>
    <t>FY24 Bdgt</t>
  </si>
  <si>
    <t>FY24 RYB +</t>
  </si>
  <si>
    <t>FY24</t>
  </si>
  <si>
    <t>FY25 Inflated</t>
  </si>
  <si>
    <t>Actual</t>
  </si>
  <si>
    <t>YTD Jun</t>
  </si>
  <si>
    <t>YTD Jun Act</t>
  </si>
  <si>
    <t>GMCB Proj</t>
  </si>
  <si>
    <t>Budget</t>
  </si>
  <si>
    <t>R_PatientRev</t>
  </si>
  <si>
    <t>Gross Patient Service Revenue</t>
  </si>
  <si>
    <t>[aq1; ACCT.HNDetail_L500='R_PatientRev']</t>
  </si>
  <si>
    <t>R_PatientRev;R_IPRev;100</t>
  </si>
  <si>
    <t>R_IPRev</t>
  </si>
  <si>
    <t>f</t>
  </si>
  <si>
    <t>Inpatient Revenue</t>
  </si>
  <si>
    <t>R_PatientRev;R_OPRev;101</t>
  </si>
  <si>
    <t>R_OPRev</t>
  </si>
  <si>
    <t>Outpatient Revenue</t>
  </si>
  <si>
    <t>R_PatientRev;R_OthPtRev;102</t>
  </si>
  <si>
    <t>R_OthPtRev</t>
  </si>
  <si>
    <t>Professional Revenue</t>
  </si>
  <si>
    <t>Total Gross Patient Service Revenue</t>
  </si>
  <si>
    <t>D_Deduction</t>
  </si>
  <si>
    <t>Deductions</t>
  </si>
  <si>
    <t>[aq1; ACCT.HNDetail_L500='D_Deduction']</t>
  </si>
  <si>
    <t>D_Deduction;D_BadDebt;150</t>
  </si>
  <si>
    <t>D_BadDebt</t>
  </si>
  <si>
    <t>u</t>
  </si>
  <si>
    <t>Bad Debt Deductions</t>
  </si>
  <si>
    <t>D_Deduction;D_Charity;151</t>
  </si>
  <si>
    <t>D_Charity</t>
  </si>
  <si>
    <t>Charity Care</t>
  </si>
  <si>
    <t>D_Deduction;D_Contractual;152</t>
  </si>
  <si>
    <t>D_Contractual</t>
  </si>
  <si>
    <t>Deductions From Patient Revenue</t>
  </si>
  <si>
    <t>D_Deduction;D_Denials;153</t>
  </si>
  <si>
    <t>D_Denials</t>
  </si>
  <si>
    <t>Denials</t>
  </si>
  <si>
    <t>D_Deduction;D_DSH;155</t>
  </si>
  <si>
    <t>D_DSH</t>
  </si>
  <si>
    <t>DSH Payment</t>
  </si>
  <si>
    <t>D_Deduction;D_EGME;156</t>
  </si>
  <si>
    <t>D_EGME</t>
  </si>
  <si>
    <t>Enhanced Medicaid GME Revenues</t>
  </si>
  <si>
    <t>Total Deductions</t>
  </si>
  <si>
    <t>Net Patient Service Revenue</t>
  </si>
  <si>
    <t>Collection %</t>
  </si>
  <si>
    <t>R_FPPRev</t>
  </si>
  <si>
    <t>[aq1; ACCT.HNDetail_L500='R_FPPRev']</t>
  </si>
  <si>
    <t>R_FPPRev;R_OCV;170</t>
  </si>
  <si>
    <t>R_OCV</t>
  </si>
  <si>
    <t>OCV Value and Care Coordination Payments</t>
  </si>
  <si>
    <t>R_FPPRev;R_FPP;171</t>
  </si>
  <si>
    <t>R_FPP</t>
  </si>
  <si>
    <t>Fixed Prospective Payments (FPP)</t>
  </si>
  <si>
    <t>TOTAL NPSR + FPP + OCV REVENUE</t>
  </si>
  <si>
    <t>Collection % including FPP + OCV</t>
  </si>
  <si>
    <t>R_OtherRev</t>
  </si>
  <si>
    <t>Other Revenue</t>
  </si>
  <si>
    <t>[aq1; ACCT.HNDetail_L500='R_OtherRev']</t>
  </si>
  <si>
    <t>R_OtherRev;R_Premium;180</t>
  </si>
  <si>
    <t>R_Premium</t>
  </si>
  <si>
    <t>Premium Revenue and Payer Incentives</t>
  </si>
  <si>
    <t>R_OtherRev;R_OPPharm;181</t>
  </si>
  <si>
    <t>R_OPPharm</t>
  </si>
  <si>
    <t>Retail Pharmacy Revenue</t>
  </si>
  <si>
    <t>R_OtherRev;R_340B;182</t>
  </si>
  <si>
    <t>R_340B</t>
  </si>
  <si>
    <t>Contract 340B Pharmacy Revenue</t>
  </si>
  <si>
    <t>R_OtherRev;R_Cafeteria;183</t>
  </si>
  <si>
    <t>R_Cafeteria</t>
  </si>
  <si>
    <t>Cafeteria Revenue</t>
  </si>
  <si>
    <t>R_OtherRev;R_OthrRevClient;184</t>
  </si>
  <si>
    <t>R_OthrRevClient</t>
  </si>
  <si>
    <t>Institutional Services Revenue</t>
  </si>
  <si>
    <t>R_OtherRev;R_OtherRev;185</t>
  </si>
  <si>
    <t>R_OtherRev;R_AssetsRelsdRestr;186</t>
  </si>
  <si>
    <t>R_AssetsRelsdRestr</t>
  </si>
  <si>
    <t>Net Assets Released from Restriction</t>
  </si>
  <si>
    <t>Total Other Revenue</t>
  </si>
  <si>
    <t>TOTAL UNRESTRICTED REVENUE &amp; OTHER</t>
  </si>
  <si>
    <t>H_Hours</t>
  </si>
  <si>
    <t>H_Physician</t>
  </si>
  <si>
    <t xml:space="preserve">    Total Physician FTEs</t>
  </si>
  <si>
    <t>H_Prod</t>
  </si>
  <si>
    <t xml:space="preserve">    Total Staff FTEs (Incl Travelers)</t>
  </si>
  <si>
    <t>E_Salaries</t>
  </si>
  <si>
    <t>[aq1; ACCT.HNDetail_L500='E_Salaries']</t>
  </si>
  <si>
    <t>E_Salaries;E_SalariesPhy;220</t>
  </si>
  <si>
    <t>E_SalariesPhy</t>
  </si>
  <si>
    <t>Salaries: Physicians</t>
  </si>
  <si>
    <t>E_Salaries;E_SalariesProd;221</t>
  </si>
  <si>
    <t>E_SalariesProd</t>
  </si>
  <si>
    <t>Salaries: Staff, Residents, Fellows, &amp; APPs</t>
  </si>
  <si>
    <t>E_Salaries;E_SalariesPhyOth;230</t>
  </si>
  <si>
    <t>E_SalariesPhyOth</t>
  </si>
  <si>
    <t>Salaries: Physicians Other</t>
  </si>
  <si>
    <t>E_Salaries;E_SalariesOth;231</t>
  </si>
  <si>
    <t>E_SalariesOth</t>
  </si>
  <si>
    <t>Salaries: Staff Other</t>
  </si>
  <si>
    <t>Total Salaries</t>
  </si>
  <si>
    <t>E_Benefits</t>
  </si>
  <si>
    <t>[aq1; ACCT.HNDetail_L500='E_Benefits']</t>
  </si>
  <si>
    <t>E_Benefits;E_Benefits;240</t>
  </si>
  <si>
    <t>Payroll Tax &amp; Fringe</t>
  </si>
  <si>
    <t>Salaries, Payroll Taxes, and Fringe Benefits</t>
  </si>
  <si>
    <t>E_NonSalary</t>
  </si>
  <si>
    <t>Non-Salary Expense</t>
  </si>
  <si>
    <t>[aq1; ACCT.HNDetail_L500='E_NonSalary']</t>
  </si>
  <si>
    <t>E_NonSalary;E_MedSupplies;300</t>
  </si>
  <si>
    <t>E_MedSupplies</t>
  </si>
  <si>
    <t>Medical &amp; Surgical Supplies</t>
  </si>
  <si>
    <t>E_NonSalary;E_OPPharm;301</t>
  </si>
  <si>
    <t>E_OPPharm</t>
  </si>
  <si>
    <t>Retail Pharmacy Expense</t>
  </si>
  <si>
    <t>E_NonSalary;E_Drugs;302</t>
  </si>
  <si>
    <t>E_Drugs</t>
  </si>
  <si>
    <t>Pharmaceuticals</t>
  </si>
  <si>
    <t>E_NonSalary;E_Nutrition;303</t>
  </si>
  <si>
    <t>E_Nutrition</t>
  </si>
  <si>
    <t>Nutrition Supplies</t>
  </si>
  <si>
    <t>E_NonSalary;E_OthSupplies;304</t>
  </si>
  <si>
    <t>E_OthSupplies</t>
  </si>
  <si>
    <t>Other Supplies</t>
  </si>
  <si>
    <t>E_NonSalary;E_PurchSvcs;305</t>
  </si>
  <si>
    <t>E_PurchSvcs</t>
  </si>
  <si>
    <t>Purchased Services</t>
  </si>
  <si>
    <t>E_NonSalary;E_Software;306</t>
  </si>
  <si>
    <t>E_Software</t>
  </si>
  <si>
    <t>Software and IT Maintenance Fees</t>
  </si>
  <si>
    <t>E_NonSalary;E_MaintRepairs;307</t>
  </si>
  <si>
    <t>E_MaintRepairs</t>
  </si>
  <si>
    <t>Facility and Equip Maintenance and Repairs</t>
  </si>
  <si>
    <t>E_NonSalary;E_RentLease;308</t>
  </si>
  <si>
    <t>E_RentLease</t>
  </si>
  <si>
    <t>Lease and Rental</t>
  </si>
  <si>
    <t>E_NonSalary;E_Utilities;309</t>
  </si>
  <si>
    <t>E_Utilities</t>
  </si>
  <si>
    <t>Utilities</t>
  </si>
  <si>
    <t>E_NonSalary;E_OtherExp;311</t>
  </si>
  <si>
    <t>E_OtherExp</t>
  </si>
  <si>
    <t>Other Expenses</t>
  </si>
  <si>
    <t>E_NonSalary;E_Insurance;312</t>
  </si>
  <si>
    <t>E_Insurance</t>
  </si>
  <si>
    <t>Insurance</t>
  </si>
  <si>
    <t>E_NonSalary;E_Depreciation;313</t>
  </si>
  <si>
    <t>E_Depreciation</t>
  </si>
  <si>
    <t>Depreciation and Amortization</t>
  </si>
  <si>
    <t>E_NonSalary;E_Interest;314</t>
  </si>
  <si>
    <t>E_Interest</t>
  </si>
  <si>
    <t>Interest Expense</t>
  </si>
  <si>
    <t>E_NonSalary;E_BadDebt;315</t>
  </si>
  <si>
    <t>E_BadDebt</t>
  </si>
  <si>
    <t>Provision for Bad Debts</t>
  </si>
  <si>
    <t>E_NonSalary;E_ProvTax;316</t>
  </si>
  <si>
    <t>E_ProvTax</t>
  </si>
  <si>
    <t>Provider Tax Expense</t>
  </si>
  <si>
    <t>E_NonSalary;E_IntExpAlloc;317</t>
  </si>
  <si>
    <t>E_IntExpAlloc</t>
  </si>
  <si>
    <t>Internal Expense Allocation</t>
  </si>
  <si>
    <t>E_NonSalary;E_SharedSvcs;318</t>
  </si>
  <si>
    <t>E_SharedSvcs</t>
  </si>
  <si>
    <t>Shared Services</t>
  </si>
  <si>
    <t>E_NonSalary;E_SharedSvcsCredit;319</t>
  </si>
  <si>
    <t>E_SharedSvcsCredit</t>
  </si>
  <si>
    <t>Shared Services Credit</t>
  </si>
  <si>
    <t>Total Non-Salary Expense</t>
  </si>
  <si>
    <t>TOTAL EXPENSES</t>
  </si>
  <si>
    <t>NET INCOME (LOSS) FROM OPERATIONS</t>
  </si>
  <si>
    <t>Income (Loss) Margin</t>
  </si>
  <si>
    <t>Operating EBIDA Margin</t>
  </si>
  <si>
    <t>R_NonOpRev</t>
  </si>
  <si>
    <t>Non Operating Revenue (Expense)</t>
  </si>
  <si>
    <t>[aq1; ACCT.HNDetail_L500='R_NonOpRev']</t>
  </si>
  <si>
    <t>R_NonOpRev;R_InvstmtIncome;401</t>
  </si>
  <si>
    <t>R_InvstmtIncome</t>
  </si>
  <si>
    <t>Investment Income &amp; Losses on Investment</t>
  </si>
  <si>
    <t>R_NonOpRev;R_UnrealGainIRSC;402</t>
  </si>
  <si>
    <t>R_UnrealGainIRSC</t>
  </si>
  <si>
    <t>Unreal Gain in Interest Rate Swap Contract</t>
  </si>
  <si>
    <t>R_NonOpRev;R_LossExtgDebt;403</t>
  </si>
  <si>
    <t>R_LossExtgDebt</t>
  </si>
  <si>
    <t>Loss on Extinguishment of Debt</t>
  </si>
  <si>
    <t>R_NonOpRev;R_InvestPool;405</t>
  </si>
  <si>
    <t>R_InvestPool</t>
  </si>
  <si>
    <t>Change in Interest in Investment Pool</t>
  </si>
  <si>
    <t>R_NonOpRev;R_DistrAccumGains;406</t>
  </si>
  <si>
    <t>R_DistrAccumGains</t>
  </si>
  <si>
    <t>Distribution of Accumulated Investment Gains</t>
  </si>
  <si>
    <t>R_NonOpRev;R_NonOpRev;407</t>
  </si>
  <si>
    <t>Other</t>
  </si>
  <si>
    <t>R_NonOpRev;R_NetGainLossInvst;408</t>
  </si>
  <si>
    <t>R_NetGainLossInvst</t>
  </si>
  <si>
    <t>Net Unrealized Gain/(Loss) on Investments</t>
  </si>
  <si>
    <t>R_NonOpRev;R_OthPenExp;409</t>
  </si>
  <si>
    <t>R_OthPenExp</t>
  </si>
  <si>
    <t>Other Components of Pension Expense</t>
  </si>
  <si>
    <t>Excess (Deficiency) Of Revenues Over Expenses</t>
  </si>
  <si>
    <t>R_NonOpGainLoss</t>
  </si>
  <si>
    <t>[aq1; ACCT.HNDetail_L500='R_NonOpGainLoss']</t>
  </si>
  <si>
    <t>R_NonOpGainLoss;R_NonOpGainLoss;412</t>
  </si>
  <si>
    <t>Other Non Operating Gain / (Loss)</t>
  </si>
  <si>
    <t>[view;default]</t>
  </si>
  <si>
    <t>Acct.GMCB</t>
  </si>
  <si>
    <t>CYP</t>
  </si>
  <si>
    <t>Entity</t>
  </si>
  <si>
    <t>GMCB Acct</t>
  </si>
  <si>
    <t>Level</t>
  </si>
  <si>
    <t>Split Label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</si>
  <si>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</si>
  <si>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</si>
  <si>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</si>
  <si>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</si>
  <si>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</si>
  <si>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</si>
  <si>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</si>
  <si>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</si>
  <si>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</si>
  <si>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</si>
  <si>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</si>
  <si>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</si>
  <si>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TOTAL</t>
  </si>
  <si>
    <t>[aq1;dept.GMCB&lt;&gt;'Chronic &amp; Rehabilitation']</t>
  </si>
  <si>
    <t>Allowance For Uncollectible Accts</t>
  </si>
  <si>
    <t>Unrestricted Funded Depreciation</t>
  </si>
  <si>
    <t>A_CashInvest</t>
  </si>
  <si>
    <t>A_EscrowedBondFunds</t>
  </si>
  <si>
    <t>Escrowed Bond Funds</t>
  </si>
  <si>
    <t>Construction In Progress</t>
  </si>
  <si>
    <t>DEPR Land, Buildings &amp; Improvements</t>
  </si>
  <si>
    <t>DEPR Equipment - Major Moveable</t>
  </si>
  <si>
    <t>PPE Land, Buildings &amp; Improvements</t>
  </si>
  <si>
    <t>PPE Major Movable Equipment</t>
  </si>
  <si>
    <t>Estimated Third Party Payments</t>
  </si>
  <si>
    <t>Net Assets</t>
  </si>
  <si>
    <t>CVMC - Need to add ACO Risk Reserves, deduct from Other Third Party Settlements</t>
  </si>
  <si>
    <t>ACT2024.YTD4</t>
  </si>
  <si>
    <t>ACT2024.YTD</t>
  </si>
  <si>
    <t>BUD2025.BudPrelim</t>
  </si>
  <si>
    <t>BUD2025.P1</t>
  </si>
  <si>
    <t>BUD2025.P2</t>
  </si>
  <si>
    <t>BUD2025.P3</t>
  </si>
  <si>
    <t>BUD2025.P4</t>
  </si>
  <si>
    <t>BUD2025.P5</t>
  </si>
  <si>
    <t>BUD2025.P6</t>
  </si>
  <si>
    <t>BUD2025.P7</t>
  </si>
  <si>
    <t>BUD2025.P8</t>
  </si>
  <si>
    <t>BUD2025.P9</t>
  </si>
  <si>
    <t>BUD2025.P10</t>
  </si>
  <si>
    <t>BUD2025.P11</t>
  </si>
  <si>
    <t>BUD2025.P12</t>
  </si>
  <si>
    <t>Y = 1200</t>
  </si>
  <si>
    <t>As of: 8/14/2024 10:07</t>
  </si>
  <si>
    <t>1200 The University of Vermont Medical Center</t>
  </si>
  <si>
    <t>Comparison To FY25 Inflated Budget</t>
  </si>
  <si>
    <t>Comparison To FY25 Base Budget</t>
  </si>
  <si>
    <t>FY25 Inflated Budget</t>
  </si>
  <si>
    <t>FY22</t>
  </si>
  <si>
    <t>FY23</t>
  </si>
  <si>
    <t>FY24 Act</t>
  </si>
  <si>
    <t>FY24 Anlzd</t>
  </si>
  <si>
    <t>FY24 Anlzd YTD Jan</t>
  </si>
  <si>
    <t>FY24 Budget</t>
  </si>
  <si>
    <t>FY23 Actual</t>
  </si>
  <si>
    <t>FY25 Base Budget</t>
  </si>
  <si>
    <t>FY25 BUDGET</t>
  </si>
  <si>
    <t>YTD Jan</t>
  </si>
  <si>
    <t>YTD Jul</t>
  </si>
  <si>
    <t>YTD Jul Act</t>
  </si>
  <si>
    <t>Base Budget</t>
  </si>
  <si>
    <t>%</t>
  </si>
  <si>
    <t>S_KeyStat</t>
  </si>
  <si>
    <t>Key Statistics</t>
  </si>
  <si>
    <t>[aq1; ACCT.HNDetail_L500='S_KeyStat']</t>
  </si>
  <si>
    <t>S_KeyStat;S_KeyIP;1</t>
  </si>
  <si>
    <t>S_KeyIP</t>
  </si>
  <si>
    <t>Key Inpatient Statistics</t>
  </si>
  <si>
    <t>S_KeyStat;S_KeyOP;2</t>
  </si>
  <si>
    <t>S_KeyOP</t>
  </si>
  <si>
    <t>Key Outpatient Statistics</t>
  </si>
  <si>
    <t>S_KeyStat;S_KeyPRO;3</t>
  </si>
  <si>
    <t>S_KeyPRO</t>
  </si>
  <si>
    <t>Key Professional Statistics</t>
  </si>
  <si>
    <t>S_KeyStat;S_KeyOth;4</t>
  </si>
  <si>
    <t>S_KeyOth</t>
  </si>
  <si>
    <t>Key Other Statistics</t>
  </si>
  <si>
    <t>Total Key Statistics</t>
  </si>
  <si>
    <t>FTEs and Key Drivers</t>
  </si>
  <si>
    <t>Organizational Key Stats</t>
  </si>
  <si>
    <t>[aq6]</t>
  </si>
  <si>
    <t>S_IP_PatDays</t>
  </si>
  <si>
    <t>Inpatient Census Days</t>
  </si>
  <si>
    <t>S_IP_DischDays</t>
  </si>
  <si>
    <t>Inpatient Discharge Days</t>
  </si>
  <si>
    <t>S_IP_Admissions</t>
  </si>
  <si>
    <t>Inpatient Admissions</t>
  </si>
  <si>
    <t>S_IP_Discharges</t>
  </si>
  <si>
    <t>Inpatient Discharges</t>
  </si>
  <si>
    <t>S_OP_PatDays</t>
  </si>
  <si>
    <t>Outpatient Census Days</t>
  </si>
  <si>
    <t>S_OP_DischDays</t>
  </si>
  <si>
    <t>Outpatient Discharge Days</t>
  </si>
  <si>
    <t>S_TOT_OrCase</t>
  </si>
  <si>
    <t>OR Cases</t>
  </si>
  <si>
    <t>S_TOT_OrHrs</t>
  </si>
  <si>
    <t>OR Hours</t>
  </si>
  <si>
    <t>S_TOT_EDVisit</t>
  </si>
  <si>
    <t>ED Visits</t>
  </si>
  <si>
    <t>S_TOT_Proc_CTScan</t>
  </si>
  <si>
    <t>CT Scan Procedures</t>
  </si>
  <si>
    <t>S_TOT_Proc_MRI</t>
  </si>
  <si>
    <t>MRI Scan Procedures</t>
  </si>
  <si>
    <t>S_TOT_Proc_CathLab</t>
  </si>
  <si>
    <t>Cath Lab Procedures</t>
  </si>
  <si>
    <t>S_PRO_TotalCFTEs</t>
  </si>
  <si>
    <t>Professional Clinical FTEs</t>
  </si>
  <si>
    <t>S_PRO_WrkRVUs</t>
  </si>
  <si>
    <t>Professional Work RVUs</t>
  </si>
  <si>
    <t>S_PRO_TotalRVUs</t>
  </si>
  <si>
    <t>Professional Total RVUs</t>
  </si>
  <si>
    <t>S_PRO_ArrivedVisits</t>
  </si>
  <si>
    <t>Professional Arrived Visits</t>
  </si>
  <si>
    <t>H_NursingHours</t>
  </si>
  <si>
    <t>[aq1; ACCT.HNDetail_L500='H_NursingHours']</t>
  </si>
  <si>
    <t>H_NursingHours;H_Nurse;430</t>
  </si>
  <si>
    <t>H_Nurse</t>
  </si>
  <si>
    <t xml:space="preserve">            Nursing Hours</t>
  </si>
  <si>
    <t>Per Unit Summary Information</t>
  </si>
  <si>
    <t>Total Revenue Per Unit</t>
  </si>
  <si>
    <t>Total Expense Per Unit</t>
  </si>
  <si>
    <t>Salaries Per Unit (Physicians)</t>
  </si>
  <si>
    <t>Salaries Per Unit (Staff Incl Travelers)</t>
  </si>
  <si>
    <t>Med Surg Per Unit</t>
  </si>
  <si>
    <t>Staff Worked Hours Per Unit</t>
  </si>
  <si>
    <t>Staff Paid Hours Per Unit</t>
  </si>
  <si>
    <t>Nursing Hours Per Patient Day</t>
  </si>
  <si>
    <t>Average Hourly Rate (Physicians)</t>
  </si>
  <si>
    <t>Average Hourly Rate (Staff Incl Travelers)</t>
  </si>
  <si>
    <t>Staffing Information</t>
  </si>
  <si>
    <t>Total Worked Hours (Staff Incl Travelers)</t>
  </si>
  <si>
    <t>Staff Salaries by Pay Class</t>
  </si>
  <si>
    <t>[aq7;ACCT.Labor_L400='E_Salaries']</t>
  </si>
  <si>
    <t>Salaries: Productive Direct</t>
  </si>
  <si>
    <t>E_SalariesProdNonDirect</t>
  </si>
  <si>
    <t>Salaries: Productive Non-Direct</t>
  </si>
  <si>
    <t>E_SalariesOvertime</t>
  </si>
  <si>
    <t>Salaries: Prod Direct Premium - Staff</t>
  </si>
  <si>
    <t>E_SalariesContract</t>
  </si>
  <si>
    <t>Salaries: Prod Direct Premium - Travelers</t>
  </si>
  <si>
    <t>E_SalariesNonProd</t>
  </si>
  <si>
    <t>Salaries: Non Productive</t>
  </si>
  <si>
    <t>Total Staff Salaries by Pay Class</t>
  </si>
  <si>
    <t>Staff FTEs by Pay Class</t>
  </si>
  <si>
    <t>[aq7;ACCT.Labor_L400='H_Hours']</t>
  </si>
  <si>
    <t>Productive Direct</t>
  </si>
  <si>
    <t>H_ProdNonDirect</t>
  </si>
  <si>
    <t>Productive Non-Direct</t>
  </si>
  <si>
    <t>H_Overtime</t>
  </si>
  <si>
    <t>Prod Direct Premium - Staff</t>
  </si>
  <si>
    <t>H_Contract</t>
  </si>
  <si>
    <t>Prod Direct Premium - Travelers</t>
  </si>
  <si>
    <t>H_NonProd</t>
  </si>
  <si>
    <t>Non Productive</t>
  </si>
  <si>
    <t>Total Staff FTEs by Pay Class</t>
  </si>
  <si>
    <t>FTEs by Job Class</t>
  </si>
  <si>
    <t>[aq8]</t>
  </si>
  <si>
    <t>H_HoursPhy</t>
  </si>
  <si>
    <t>Physicians</t>
  </si>
  <si>
    <t>H_HoursTrvPhys</t>
  </si>
  <si>
    <t>Travelers - Phys</t>
  </si>
  <si>
    <t>H_HoursRes</t>
  </si>
  <si>
    <t>Residents</t>
  </si>
  <si>
    <t>H_HoursMLP</t>
  </si>
  <si>
    <t>APP</t>
  </si>
  <si>
    <t>H_HoursStf</t>
  </si>
  <si>
    <t>Staff</t>
  </si>
  <si>
    <t>H_HoursTrv</t>
  </si>
  <si>
    <t>Travelers - Non-Phys</t>
  </si>
  <si>
    <t>Total Paid FTEs by Job Class</t>
  </si>
  <si>
    <t>Paid FTEs by Account</t>
  </si>
  <si>
    <t>[aq5]</t>
  </si>
  <si>
    <t>H_Hours;H_Physician;96000003</t>
  </si>
  <si>
    <t>Hours</t>
  </si>
  <si>
    <t>FTEs: FAHC Physicians - Fixed</t>
  </si>
  <si>
    <t>H_Hours;H_Physician;96000010</t>
  </si>
  <si>
    <t>FTEs: Physicians - Fixed</t>
  </si>
  <si>
    <t>H_Hours;H_Physician;96000700</t>
  </si>
  <si>
    <t>FTEs: Physician Affiliated Recovery</t>
  </si>
  <si>
    <t>H_Hours;H_Physician;96000710</t>
  </si>
  <si>
    <t>FTEs: MD PO Expense</t>
  </si>
  <si>
    <t>H_Hours;H_Physician;96640095</t>
  </si>
  <si>
    <t>FTEs: Physician Locum Tenens</t>
  </si>
  <si>
    <t>H_Hours;H_Prod;96000020</t>
  </si>
  <si>
    <t>FTEs: Residents / Fellows</t>
  </si>
  <si>
    <t>H_Hours;H_Prod;96000040</t>
  </si>
  <si>
    <t>FTEs: APP</t>
  </si>
  <si>
    <t>H_Hours;H_Prod;96000088</t>
  </si>
  <si>
    <t>FTEs: NonProductive-Other</t>
  </si>
  <si>
    <t>H_Hours;H_Prod;96000089</t>
  </si>
  <si>
    <t>FTEs: NonProductive-Regular</t>
  </si>
  <si>
    <t>H_Hours;H_Prod;96000090</t>
  </si>
  <si>
    <t>FTEs: Productive-Regular</t>
  </si>
  <si>
    <t>H_Hours;H_Prod;96000100</t>
  </si>
  <si>
    <t>FTEs: Urgent Pay</t>
  </si>
  <si>
    <t>H_Hours;H_Prod;96000104</t>
  </si>
  <si>
    <t>FTEs: Productive OT</t>
  </si>
  <si>
    <t>H_Hours;H_Prod;96000105</t>
  </si>
  <si>
    <t>FTEs: Called In</t>
  </si>
  <si>
    <t>H_Hours;H_Prod;96000106</t>
  </si>
  <si>
    <t>FTEs: Holiday</t>
  </si>
  <si>
    <t>H_Hours;H_Prod;96000107</t>
  </si>
  <si>
    <t>FTEs: Productive-NonDirect</t>
  </si>
  <si>
    <t>H_Hours;H_Prod;96000108</t>
  </si>
  <si>
    <t>FTEs: Education</t>
  </si>
  <si>
    <t>H_Hours;H_Prod;96000109</t>
  </si>
  <si>
    <t>FTEs: Orientation</t>
  </si>
  <si>
    <t>H_Hours;H_Prod;96640855</t>
  </si>
  <si>
    <t>FTEs: Traveler/Agency Fees</t>
  </si>
  <si>
    <t>[Stop]</t>
  </si>
  <si>
    <t>Total Paid FTEs by Account</t>
  </si>
  <si>
    <t>DETAIL INFORMATION</t>
  </si>
  <si>
    <t>[aq2; ACCT.HNDetail_L500='S_KeyStat']</t>
  </si>
  <si>
    <t>[aq3;ACCT.HNDetail_L500='S_KeyStat']</t>
  </si>
  <si>
    <t>[aq4;ACCT.HNDetail_L500='S_KeyStat' and ACCT.HNDetail_L50='S_KeyIP']</t>
  </si>
  <si>
    <t>S_KeyStat;S_KeyIP;1;811100</t>
  </si>
  <si>
    <t>IP Days - Med/Surg</t>
  </si>
  <si>
    <t>S_KeyStat;S_KeyIP;1;811102</t>
  </si>
  <si>
    <t>IP Days - Critical Care</t>
  </si>
  <si>
    <t>S_KeyStat;S_KeyIP;1;811104</t>
  </si>
  <si>
    <t>IP Days - Psych</t>
  </si>
  <si>
    <t>S_KeyStat;S_KeyIP;1;811105</t>
  </si>
  <si>
    <t>IP Days - Rehab</t>
  </si>
  <si>
    <t>S_KeyStat;S_KeyIP;1;811106</t>
  </si>
  <si>
    <t>IP Days - OB/GYN</t>
  </si>
  <si>
    <t>S_KeyStat;S_KeyIP;1;811107</t>
  </si>
  <si>
    <t>IP Days - Pediatric</t>
  </si>
  <si>
    <t>S_KeyStat;S_KeyIP;1;811125</t>
  </si>
  <si>
    <t>IP Days - NICU</t>
  </si>
  <si>
    <t>S_KeyStat;S_KeyIP;1;811126</t>
  </si>
  <si>
    <t>IP Days - Nursery</t>
  </si>
  <si>
    <t>S_KeyStat;S_KeyIP;1;811127</t>
  </si>
  <si>
    <t>IP Days - Other</t>
  </si>
  <si>
    <t>S_KeyStat;S_KeyIP;1;811140</t>
  </si>
  <si>
    <t>IP Admissions</t>
  </si>
  <si>
    <t>S_KeyStat;S_KeyIP;1;811286</t>
  </si>
  <si>
    <t>IP Proc - Device</t>
  </si>
  <si>
    <t>S_KeyStat;S_KeyIP;1;811287</t>
  </si>
  <si>
    <t>IP Proc - IR</t>
  </si>
  <si>
    <t>S_KeyStat;S_KeyIP;1;811288</t>
  </si>
  <si>
    <t>IP Proc - Rad Onc</t>
  </si>
  <si>
    <t>S_KeyStat;S_KeyIP;1;811289</t>
  </si>
  <si>
    <t>IP Proc - Noninvasive</t>
  </si>
  <si>
    <t>S_KeyStat;S_KeyIP;1;811290</t>
  </si>
  <si>
    <t>IP Proc - Cath Lab</t>
  </si>
  <si>
    <t>S_KeyStat;S_KeyIP;1;811291</t>
  </si>
  <si>
    <t>IP Proc - EP</t>
  </si>
  <si>
    <t>S_KeyStat;S_KeyIP;1;811292</t>
  </si>
  <si>
    <t>IP Proc - GI/Endo</t>
  </si>
  <si>
    <t>S_KeyStat;S_KeyIP;1;811293</t>
  </si>
  <si>
    <t>IP Proc - MRI</t>
  </si>
  <si>
    <t>S_KeyStat;S_KeyIP;1;811294</t>
  </si>
  <si>
    <t>IP Proc - CT Scan</t>
  </si>
  <si>
    <t>S_KeyStat;S_KeyIP;1;811295</t>
  </si>
  <si>
    <t>IP Proc - Nuc Med / PET</t>
  </si>
  <si>
    <t>S_KeyStat;S_KeyIP;1;811296</t>
  </si>
  <si>
    <t>IP Proc - Rad Diagnostic</t>
  </si>
  <si>
    <t>S_KeyStat;S_KeyIP;1;811297</t>
  </si>
  <si>
    <t>IP Proc - Ultrasound</t>
  </si>
  <si>
    <t>S_KeyStat;S_KeyIP;1;811298</t>
  </si>
  <si>
    <t>IP Proc - Mammography</t>
  </si>
  <si>
    <t>S_KeyStat;S_KeyIP;1;811299</t>
  </si>
  <si>
    <t>IP Procedures</t>
  </si>
  <si>
    <t>S_KeyStat;S_KeyIP;1;811300</t>
  </si>
  <si>
    <t>IP OR Cases</t>
  </si>
  <si>
    <t>S_KeyStat;S_KeyIP;1;811303</t>
  </si>
  <si>
    <t>Pre Op Cases</t>
  </si>
  <si>
    <t>S_KeyStat;S_KeyIP;1;811305</t>
  </si>
  <si>
    <t>IP Minutes</t>
  </si>
  <si>
    <t>S_KeyStat;S_KeyIP;1;811310</t>
  </si>
  <si>
    <t>IP Patient Hours</t>
  </si>
  <si>
    <t>S_KeyStat;S_KeyIP;1;811311</t>
  </si>
  <si>
    <t>IP Dialysis Treatments</t>
  </si>
  <si>
    <t>S_KeyStat;S_KeyIP;1;811312</t>
  </si>
  <si>
    <t>IP Transplants</t>
  </si>
  <si>
    <t>S_KeyStat;S_KeyIP;1;811315</t>
  </si>
  <si>
    <t>IP Billed Tests</t>
  </si>
  <si>
    <t>S_KeyStat;S_KeyIP;1;811336</t>
  </si>
  <si>
    <t>IP Doses_Net</t>
  </si>
  <si>
    <t>S_KeyStat;S_KeyIP;1;811413</t>
  </si>
  <si>
    <t>IP Tubes Received</t>
  </si>
  <si>
    <t>S_KeyStat;S_KeyIP;1;811440</t>
  </si>
  <si>
    <t>IP Type Patients Discharged by 11:00</t>
  </si>
  <si>
    <t>S_KeyStat;S_KeyIP;1;811441</t>
  </si>
  <si>
    <t>IP Type Patients Discharged by 15:00</t>
  </si>
  <si>
    <t>S_KeyStat;S_KeyIP;1;811601</t>
  </si>
  <si>
    <t>IP CMI All FSCs - Month Total</t>
  </si>
  <si>
    <t>S_KeyStat;S_KeyIP;1;811602</t>
  </si>
  <si>
    <t>IP CMI All FSCs - YTD Total</t>
  </si>
  <si>
    <t>S_KeyStat;S_KeyIP;1;811603</t>
  </si>
  <si>
    <t>IP CMI All Ex Newborns - Month Total</t>
  </si>
  <si>
    <t>S_KeyStat;S_KeyIP;1;811604</t>
  </si>
  <si>
    <t>IP CMI All Ex Newborns - YTD Total</t>
  </si>
  <si>
    <t>S_KeyStat;S_KeyIP;1;811605</t>
  </si>
  <si>
    <t>IP CMI Medicare Only - Month Total</t>
  </si>
  <si>
    <t>S_KeyStat;S_KeyIP;1;811606</t>
  </si>
  <si>
    <t>IP CMI Medicare Only - YTD Total</t>
  </si>
  <si>
    <t>S_KeyStat;S_KeyIP;1;811802</t>
  </si>
  <si>
    <t>Total IP Patient Days</t>
  </si>
  <si>
    <t>S_KeyStat;S_KeyIP;1;811803</t>
  </si>
  <si>
    <t>Total IP Patient Days (Budget - Ex Newborn)</t>
  </si>
  <si>
    <t>S_KeyStat;S_KeyIP;1;811804</t>
  </si>
  <si>
    <t>Total IP Nursery Days</t>
  </si>
  <si>
    <t>S_KeyStat;S_KeyIP;1;811873</t>
  </si>
  <si>
    <t>Total IP OR Hours</t>
  </si>
  <si>
    <t>S_KeyStat;S_KeyIP;1;811881</t>
  </si>
  <si>
    <t>Total IP Billed Tests</t>
  </si>
  <si>
    <t>Total Key Inpatient Statistics</t>
  </si>
  <si>
    <t>[aq4;ACCT.HNDetail_L500='S_KeyStat' and ACCT.HNDetail_L50='S_KeyOP']</t>
  </si>
  <si>
    <t>S_KeyStat;S_KeyOP;2;812100</t>
  </si>
  <si>
    <t>OP Days - Med/Surg</t>
  </si>
  <si>
    <t>S_KeyStat;S_KeyOP;2;812102</t>
  </si>
  <si>
    <t>OP Days - Critical Care</t>
  </si>
  <si>
    <t>S_KeyStat;S_KeyOP;2;812106</t>
  </si>
  <si>
    <t>OP Days - OB/GYN</t>
  </si>
  <si>
    <t>S_KeyStat;S_KeyOP;2;812107</t>
  </si>
  <si>
    <t>OP Days - Pediatric</t>
  </si>
  <si>
    <t>S_KeyStat;S_KeyOP;2;812126</t>
  </si>
  <si>
    <t>OP Days - Nursery</t>
  </si>
  <si>
    <t>S_KeyStat;S_KeyOP;2;812140</t>
  </si>
  <si>
    <t>OP Admissions</t>
  </si>
  <si>
    <t>S_KeyStat;S_KeyOP;2;812202</t>
  </si>
  <si>
    <t>OP Visits from Scheduling</t>
  </si>
  <si>
    <t>S_KeyStat;S_KeyOP;2;812210</t>
  </si>
  <si>
    <t>OP Hospital Visits</t>
  </si>
  <si>
    <t>S_KeyStat;S_KeyOP;2;812286</t>
  </si>
  <si>
    <t>OP Proc - Device</t>
  </si>
  <si>
    <t>S_KeyStat;S_KeyOP;2;812287</t>
  </si>
  <si>
    <t>OP Proc - IR</t>
  </si>
  <si>
    <t>S_KeyStat;S_KeyOP;2;812288</t>
  </si>
  <si>
    <t>OP Proc - Rad Onc</t>
  </si>
  <si>
    <t>S_KeyStat;S_KeyOP;2;812289</t>
  </si>
  <si>
    <t>OP Proc - Noninvasive</t>
  </si>
  <si>
    <t>S_KeyStat;S_KeyOP;2;812290</t>
  </si>
  <si>
    <t>OP Proc - Cath Lab</t>
  </si>
  <si>
    <t>S_KeyStat;S_KeyOP;2;812291</t>
  </si>
  <si>
    <t>OP Proc - EP</t>
  </si>
  <si>
    <t>S_KeyStat;S_KeyOP;2;812292</t>
  </si>
  <si>
    <t>OP Proc - GI/Endo</t>
  </si>
  <si>
    <t>S_KeyStat;S_KeyOP;2;812293</t>
  </si>
  <si>
    <t>OP Proc - MRI</t>
  </si>
  <si>
    <t>S_KeyStat;S_KeyOP;2;812294</t>
  </si>
  <si>
    <t>OP Proc - CT Scan</t>
  </si>
  <si>
    <t>S_KeyStat;S_KeyOP;2;812295</t>
  </si>
  <si>
    <t>OP Proc - Nuc Med / PET</t>
  </si>
  <si>
    <t>S_KeyStat;S_KeyOP;2;812296</t>
  </si>
  <si>
    <t>OP Proc - Rad Diagnostic</t>
  </si>
  <si>
    <t>S_KeyStat;S_KeyOP;2;812297</t>
  </si>
  <si>
    <t>OP Proc - Ultrasound</t>
  </si>
  <si>
    <t>S_KeyStat;S_KeyOP;2;812298</t>
  </si>
  <si>
    <t>OP Proc - Mammography</t>
  </si>
  <si>
    <t>S_KeyStat;S_KeyOP;2;812299</t>
  </si>
  <si>
    <t>OP Procedures</t>
  </si>
  <si>
    <t>S_KeyStat;S_KeyOP;2;812300</t>
  </si>
  <si>
    <t>OP OR Cases</t>
  </si>
  <si>
    <t>S_KeyStat;S_KeyOP;2;812305</t>
  </si>
  <si>
    <t>OP Minutes</t>
  </si>
  <si>
    <t>S_KeyStat;S_KeyOP;2;812310</t>
  </si>
  <si>
    <t>OP Patient Hours</t>
  </si>
  <si>
    <t>S_KeyStat;S_KeyOP;2;812311</t>
  </si>
  <si>
    <t>OP Dialysis Treatments</t>
  </si>
  <si>
    <t>S_KeyStat;S_KeyOP;2;812315</t>
  </si>
  <si>
    <t>OP Billed Tests</t>
  </si>
  <si>
    <t>S_KeyStat;S_KeyOP;2;812318</t>
  </si>
  <si>
    <t>OP Claims</t>
  </si>
  <si>
    <t>S_KeyStat;S_KeyOP;2;812335</t>
  </si>
  <si>
    <t>OP Prescriptions</t>
  </si>
  <si>
    <t>S_KeyStat;S_KeyOP;2;812336</t>
  </si>
  <si>
    <t>OP Doses_Net</t>
  </si>
  <si>
    <t>S_KeyStat;S_KeyOP;2;812339</t>
  </si>
  <si>
    <t>340B OP Prescriptions</t>
  </si>
  <si>
    <t>S_KeyStat;S_KeyOP;2;812375</t>
  </si>
  <si>
    <t>Prescreens Booked</t>
  </si>
  <si>
    <t>S_KeyStat;S_KeyOP;2;812413</t>
  </si>
  <si>
    <t>OP Tubes Received</t>
  </si>
  <si>
    <t>S_KeyStat;S_KeyOP;2;812802</t>
  </si>
  <si>
    <t>Total OP Patient Days</t>
  </si>
  <si>
    <t>S_KeyStat;S_KeyOP;2;812873</t>
  </si>
  <si>
    <t>Total OP OR Hours</t>
  </si>
  <si>
    <t>S_KeyStat;S_KeyOP;2;812874</t>
  </si>
  <si>
    <t>Total OP FAH OR Hours</t>
  </si>
  <si>
    <t>S_KeyStat;S_KeyOP;2;812881</t>
  </si>
  <si>
    <t>Total OP Billed Tests</t>
  </si>
  <si>
    <t>S_KeyStat;S_KeyOP;2;812891</t>
  </si>
  <si>
    <t>Total OP Dialysis Treatments</t>
  </si>
  <si>
    <t>Total Key Outpatient Statistics</t>
  </si>
  <si>
    <t>[aq4;ACCT.HNDetail_L500='S_KeyStat' and ACCT.HNDetail_L50='S_KeyPRO']</t>
  </si>
  <si>
    <t>S_KeyStat;S_KeyPRO;3;813280</t>
  </si>
  <si>
    <t>PRO Procedures</t>
  </si>
  <si>
    <t>S_KeyStat;S_KeyPRO;3;813356</t>
  </si>
  <si>
    <t>PRO Physician Work RVUs</t>
  </si>
  <si>
    <t>Total Key Professional Statistics</t>
  </si>
  <si>
    <t>[aq4;ACCT.HNDetail_L500='S_KeyStat' and ACCT.HNDetail_L50='S_KeyOth']</t>
  </si>
  <si>
    <t>S_KeyStat;S_KeyOth;4;814305</t>
  </si>
  <si>
    <t>Minutes</t>
  </si>
  <si>
    <t>S_KeyStat;S_KeyOth;4;814316</t>
  </si>
  <si>
    <t>Night Lab Billed Tests</t>
  </si>
  <si>
    <t>S_KeyStat;S_KeyOth;4;814371</t>
  </si>
  <si>
    <t>Images</t>
  </si>
  <si>
    <t>S_KeyStat;S_KeyOth;4;814372</t>
  </si>
  <si>
    <t>Lines</t>
  </si>
  <si>
    <t>S_KeyStat;S_KeyOth;4;814373</t>
  </si>
  <si>
    <t>Pieces of Mail</t>
  </si>
  <si>
    <t>S_KeyStat;S_KeyOth;4;814374</t>
  </si>
  <si>
    <t>Purchase Orders</t>
  </si>
  <si>
    <t>S_KeyStat;S_KeyOth;4;814375</t>
  </si>
  <si>
    <t>CSR Processing Hours</t>
  </si>
  <si>
    <t>S_KeyStat;S_KeyOth;4;814405</t>
  </si>
  <si>
    <t>Meal Equivalents</t>
  </si>
  <si>
    <t>S_KeyStat;S_KeyOth;4;814410</t>
  </si>
  <si>
    <t>Square Footage</t>
  </si>
  <si>
    <t>S_KeyStat;S_KeyOth;4;814416</t>
  </si>
  <si>
    <t>Laundry Pounds</t>
  </si>
  <si>
    <t>S_KeyStat;S_KeyOth;4;814417</t>
  </si>
  <si>
    <t>Calls</t>
  </si>
  <si>
    <t>S_KeyStat;S_KeyOth;4;814425</t>
  </si>
  <si>
    <t>Number of Employees</t>
  </si>
  <si>
    <t>S_KeyStat;S_KeyOth;4;814803</t>
  </si>
  <si>
    <t>Total Rehab Patient Days</t>
  </si>
  <si>
    <t>S_KeyStat;S_KeyOth;4;814821</t>
  </si>
  <si>
    <t>Total Adjusted Admissions</t>
  </si>
  <si>
    <t>S_KeyStat;S_KeyOth;4;814841</t>
  </si>
  <si>
    <t>Total Admis and Ed Visits</t>
  </si>
  <si>
    <t>S_KeyStat;S_KeyOth;4;814871</t>
  </si>
  <si>
    <t>Total OR Hours</t>
  </si>
  <si>
    <t>S_KeyStat;S_KeyOth;4;814882</t>
  </si>
  <si>
    <t>Total Adj Billed Tests</t>
  </si>
  <si>
    <t>S_KeyStat;S_KeyOth;4;814981</t>
  </si>
  <si>
    <t>Total Square Footage</t>
  </si>
  <si>
    <t>Total Key Other Statistics</t>
  </si>
  <si>
    <t>[aq2; ACCT.HNDetail_L500='S_OthStat']</t>
  </si>
  <si>
    <t>S_OthStat</t>
  </si>
  <si>
    <t>[aq3;ACCT.HNDetail_L500='S_OthStat']</t>
  </si>
  <si>
    <t>Secondary Statistics</t>
  </si>
  <si>
    <t>S_OthStat;S_SecIP;420</t>
  </si>
  <si>
    <t>[aq4;ACCT.HNDetail_L500='S_OthStat' and ACCT.HNDetail_L50='S_SecIP']</t>
  </si>
  <si>
    <t>S_SecIP</t>
  </si>
  <si>
    <t>Secondary Inpatient Statistics</t>
  </si>
  <si>
    <t>S_OthStat;S_SecIP;420;811304</t>
  </si>
  <si>
    <t>IP Business Days</t>
  </si>
  <si>
    <t>S_OthStat;S_SecIP;420;821106</t>
  </si>
  <si>
    <t>S_OthStat;S_SecIP;420;821127</t>
  </si>
  <si>
    <t>S_OthStat;S_SecIP;420;821135</t>
  </si>
  <si>
    <t>IP Births</t>
  </si>
  <si>
    <t>S_OthStat;S_SecIP;420;821140</t>
  </si>
  <si>
    <t>S_OthStat;S_SecIP;420;821141</t>
  </si>
  <si>
    <t>IP Admissions - Med/Surg</t>
  </si>
  <si>
    <t>S_OthStat;S_SecIP;420;821142</t>
  </si>
  <si>
    <t>IP Admissions - Critical Care</t>
  </si>
  <si>
    <t>S_OthStat;S_SecIP;420;821143</t>
  </si>
  <si>
    <t>IP Admissions - Psych</t>
  </si>
  <si>
    <t>S_OthStat;S_SecIP;420;821145</t>
  </si>
  <si>
    <t>IP Admissions - OB/GYN</t>
  </si>
  <si>
    <t>S_OthStat;S_SecIP;420;821148</t>
  </si>
  <si>
    <t>IP Admissions - Nursery</t>
  </si>
  <si>
    <t>S_OthStat;S_SecIP;420;821149</t>
  </si>
  <si>
    <t>IP Admissions - Other</t>
  </si>
  <si>
    <t>S_OthStat;S_SecIP;420;821151</t>
  </si>
  <si>
    <t>IP Discharge Days - Med/Surg</t>
  </si>
  <si>
    <t>S_OthStat;S_SecIP;420;821152</t>
  </si>
  <si>
    <t>IP Discharge Days - Critical Care</t>
  </si>
  <si>
    <t>S_OthStat;S_SecIP;420;821153</t>
  </si>
  <si>
    <t>IP Discharge Days - Psych</t>
  </si>
  <si>
    <t>S_OthStat;S_SecIP;420;821154</t>
  </si>
  <si>
    <t>IP Discharge Days - Rehab</t>
  </si>
  <si>
    <t>S_OthStat;S_SecIP;420;821155</t>
  </si>
  <si>
    <t>IP Discharge Days - OB/GYN</t>
  </si>
  <si>
    <t>S_OthStat;S_SecIP;420;821156</t>
  </si>
  <si>
    <t>IP Discharge Days - Pediatric</t>
  </si>
  <si>
    <t>S_OthStat;S_SecIP;420;821157</t>
  </si>
  <si>
    <t>IP Discharge Days - NICU</t>
  </si>
  <si>
    <t>S_OthStat;S_SecIP;420;821158</t>
  </si>
  <si>
    <t>IP Discharge Days - Nursery</t>
  </si>
  <si>
    <t>S_OthStat;S_SecIP;420;821159</t>
  </si>
  <si>
    <t>IP Discharge Days - Other</t>
  </si>
  <si>
    <t>S_OthStat;S_SecIP;420;821170</t>
  </si>
  <si>
    <t>IP Discharges</t>
  </si>
  <si>
    <t>S_OthStat;S_SecIP;420;821171</t>
  </si>
  <si>
    <t>IP Discharges - Med/Surg</t>
  </si>
  <si>
    <t>S_OthStat;S_SecIP;420;821172</t>
  </si>
  <si>
    <t>IP Discharges - Critical Care</t>
  </si>
  <si>
    <t>S_OthStat;S_SecIP;420;821173</t>
  </si>
  <si>
    <t>IP Discharges - Psych</t>
  </si>
  <si>
    <t>S_OthStat;S_SecIP;420;821174</t>
  </si>
  <si>
    <t>IP Discharges - Rehab</t>
  </si>
  <si>
    <t>S_OthStat;S_SecIP;420;821175</t>
  </si>
  <si>
    <t>IP Discharges - OB/GYN</t>
  </si>
  <si>
    <t>S_OthStat;S_SecIP;420;821176</t>
  </si>
  <si>
    <t>IP Discharges - Pediatric</t>
  </si>
  <si>
    <t>S_OthStat;S_SecIP;420;821177</t>
  </si>
  <si>
    <t>IP Discharges - NICU</t>
  </si>
  <si>
    <t>S_OthStat;S_SecIP;420;821178</t>
  </si>
  <si>
    <t>IP Discharges - Nursery</t>
  </si>
  <si>
    <t>S_OthStat;S_SecIP;420;821179</t>
  </si>
  <si>
    <t>IP Discharges - Other</t>
  </si>
  <si>
    <t>S_OthStat;S_SecIP;420;821201</t>
  </si>
  <si>
    <t>IP Visits - Emergency</t>
  </si>
  <si>
    <t>S_OthStat;S_SecIP;420;821299</t>
  </si>
  <si>
    <t>S_OthStat;S_SecIP;420;821302</t>
  </si>
  <si>
    <t>IP Cases</t>
  </si>
  <si>
    <t>S_OthStat;S_SecIP;420;821306</t>
  </si>
  <si>
    <t>IP OR Hours</t>
  </si>
  <si>
    <t>S_OthStat;S_SecIP;420;821337</t>
  </si>
  <si>
    <t>IP APC Billing Units</t>
  </si>
  <si>
    <t>S_OthStat;S_SecIP;420;821338</t>
  </si>
  <si>
    <t>IP Doses_Total</t>
  </si>
  <si>
    <t>S_OthStat;S_SecIP;420;821431</t>
  </si>
  <si>
    <t>Available Beds - Med/Surg</t>
  </si>
  <si>
    <t>S_OthStat;S_SecIP;420;821432</t>
  </si>
  <si>
    <t>Available Beds - Critical Care</t>
  </si>
  <si>
    <t>S_OthStat;S_SecIP;420;821433</t>
  </si>
  <si>
    <t>Available Beds - Psych</t>
  </si>
  <si>
    <t>S_OthStat;S_SecIP;420;821434</t>
  </si>
  <si>
    <t>Available Beds - Rehab</t>
  </si>
  <si>
    <t>S_OthStat;S_SecIP;420;821435</t>
  </si>
  <si>
    <t>Available Beds - OB/GYN</t>
  </si>
  <si>
    <t>S_OthStat;S_SecIP;420;821436</t>
  </si>
  <si>
    <t>Available Beds - Pediatric</t>
  </si>
  <si>
    <t>S_OthStat;S_SecIP;420;821437</t>
  </si>
  <si>
    <t>Available Beds - NICU</t>
  </si>
  <si>
    <t>S_OthStat;S_SecIP;420;821438</t>
  </si>
  <si>
    <t>Available Beds - Nursery</t>
  </si>
  <si>
    <t>S_OthStat;S_SecIP;420;821440</t>
  </si>
  <si>
    <t>S_OthStat;S_SecIP;420;821441</t>
  </si>
  <si>
    <t>S_OthStat;S_SecIP;420;821452</t>
  </si>
  <si>
    <t>Deduction Model Assumptions - IPBC_Other</t>
  </si>
  <si>
    <t>S_OthStat;S_SecIP;420;821453</t>
  </si>
  <si>
    <t>Deduction Model Assumptions - IPBC_VHP</t>
  </si>
  <si>
    <t>S_OthStat;S_SecIP;420;821455</t>
  </si>
  <si>
    <t>Deduction Model Assumptions - IPBC_VT</t>
  </si>
  <si>
    <t>S_OthStat;S_SecIP;420;821456</t>
  </si>
  <si>
    <t>Deduction Model Assumptions - IPCigna</t>
  </si>
  <si>
    <t>S_OthStat;S_SecIP;420;821458</t>
  </si>
  <si>
    <t>Deduction Model Assumptions - IPCommercial</t>
  </si>
  <si>
    <t>S_OthStat;S_SecIP;420;821459</t>
  </si>
  <si>
    <t>Deduction Model Assumptions - IPEmpire</t>
  </si>
  <si>
    <t>S_OthStat;S_SecIP;420;821460</t>
  </si>
  <si>
    <t>Deduction Model Assumptions - IPExcellus</t>
  </si>
  <si>
    <t>S_OthStat;S_SecIP;420;821467</t>
  </si>
  <si>
    <t>Deduction Model Assumptions - IPMedicare</t>
  </si>
  <si>
    <t>S_OthStat;S_SecIP;420;821468</t>
  </si>
  <si>
    <t>Deduction Model Assumptions - IPMedicareACO</t>
  </si>
  <si>
    <t>S_OthStat;S_SecIP;420;821469</t>
  </si>
  <si>
    <t>Deduction Model Assumptions - IPMedicareAdvantage</t>
  </si>
  <si>
    <t>S_OthStat;S_SecIP;420;821470</t>
  </si>
  <si>
    <t>Deduction Model Assumptions - IPMVP</t>
  </si>
  <si>
    <t>S_OthStat;S_SecIP;420;821476</t>
  </si>
  <si>
    <t>Deduction Model Assumptions - IPUVMHNHealthAdvantage</t>
  </si>
  <si>
    <t>S_OthStat;S_SecIP;420;821650</t>
  </si>
  <si>
    <t>Inpatient Unique MRNs - Month</t>
  </si>
  <si>
    <t>S_OthStat;S_SecIP;420;821651</t>
  </si>
  <si>
    <t>Inpatient Unique MRNs - YTD</t>
  </si>
  <si>
    <t>S_OthStat;S_SecIP;420;821665</t>
  </si>
  <si>
    <t>Inpatient # of Encounters - Month</t>
  </si>
  <si>
    <t>S_OthStat;S_SecIP;420;821666</t>
  </si>
  <si>
    <t>Inpatient # of Encounters - YTD</t>
  </si>
  <si>
    <t>S_OthStat;S_SecIP;420;821670</t>
  </si>
  <si>
    <t>Inpatient GPSR - Month</t>
  </si>
  <si>
    <t>S_OthStat;S_SecIP;420;821671</t>
  </si>
  <si>
    <t>Inpatient GPSR - YTD</t>
  </si>
  <si>
    <t>S_OthStat;S_SecIP;420;821802</t>
  </si>
  <si>
    <t>S_OthStat;S_SecIP;420;823476</t>
  </si>
  <si>
    <t>Deduction Model Assumptions - OthPtUVMHNHealthAdvantage</t>
  </si>
  <si>
    <t>Total Secondary Inpatient Statistics</t>
  </si>
  <si>
    <t>S_OthStat;S_SecOP;421</t>
  </si>
  <si>
    <t>[aq4;ACCT.HNDetail_L500='S_OthStat' and ACCT.HNDetail_L50='S_SecOP']</t>
  </si>
  <si>
    <t>S_SecOP</t>
  </si>
  <si>
    <t>Secondary Outpatient Statistics</t>
  </si>
  <si>
    <t>S_OthStat;S_SecOP;421;812304</t>
  </si>
  <si>
    <t>OP Business Days</t>
  </si>
  <si>
    <t>S_OthStat;S_SecOP;421;822106</t>
  </si>
  <si>
    <t>S_OthStat;S_SecOP;421;822127</t>
  </si>
  <si>
    <t>OP Days - Other</t>
  </si>
  <si>
    <t>S_OthStat;S_SecOP;421;822140</t>
  </si>
  <si>
    <t>S_OthStat;S_SecOP;421;822159</t>
  </si>
  <si>
    <t>OP Discharge Days - Other</t>
  </si>
  <si>
    <t>S_OthStat;S_SecOP;421;822201</t>
  </si>
  <si>
    <t>OP Visits - Emergency</t>
  </si>
  <si>
    <t>S_OthStat;S_SecOP;421;822202</t>
  </si>
  <si>
    <t>S_OthStat;S_SecOP;421;822203</t>
  </si>
  <si>
    <t>OP Visits</t>
  </si>
  <si>
    <t>S_OthStat;S_SecOP;421;822299</t>
  </si>
  <si>
    <t>S_OthStat;S_SecOP;421;822302</t>
  </si>
  <si>
    <t>OP Cases</t>
  </si>
  <si>
    <t>S_OthStat;S_SecOP;421;822306</t>
  </si>
  <si>
    <t>OP OR Hours</t>
  </si>
  <si>
    <t>S_OthStat;S_SecOP;421;822316</t>
  </si>
  <si>
    <t>OP Billed Tests Excluding Client Billed Tests</t>
  </si>
  <si>
    <t>S_OthStat;S_SecOP;421;822317</t>
  </si>
  <si>
    <t>Client Billed Tests</t>
  </si>
  <si>
    <t>S_OthStat;S_SecOP;421;822332</t>
  </si>
  <si>
    <t>Retail Prescriptions</t>
  </si>
  <si>
    <t>S_OthStat;S_SecOP;421;822333</t>
  </si>
  <si>
    <t>Mail Order Prescriptions</t>
  </si>
  <si>
    <t>S_OthStat;S_SecOP;421;822334</t>
  </si>
  <si>
    <t>Specialty Prescriptions</t>
  </si>
  <si>
    <t>S_OthStat;S_SecOP;421;822336</t>
  </si>
  <si>
    <t>Meds to Beds Prescriptions</t>
  </si>
  <si>
    <t>S_OthStat;S_SecOP;421;822337</t>
  </si>
  <si>
    <t>OP APC Billing Units</t>
  </si>
  <si>
    <t>S_OthStat;S_SecOP;421;822411</t>
  </si>
  <si>
    <t>OP Accessions</t>
  </si>
  <si>
    <t>S_OthStat;S_SecOP;421;822452</t>
  </si>
  <si>
    <t>Deduction Model Assumptions - OPBC_Other</t>
  </si>
  <si>
    <t>S_OthStat;S_SecOP;421;822453</t>
  </si>
  <si>
    <t>Deduction Model Assumptions - OPBC_VHP</t>
  </si>
  <si>
    <t>S_OthStat;S_SecOP;421;822455</t>
  </si>
  <si>
    <t>Deduction Model Assumptions - OPBC_VT</t>
  </si>
  <si>
    <t>S_OthStat;S_SecOP;421;822456</t>
  </si>
  <si>
    <t>Deduction Model Assumptions - OPCigna</t>
  </si>
  <si>
    <t>S_OthStat;S_SecOP;421;822458</t>
  </si>
  <si>
    <t>Deduction Model Assumptions - OPCommercial</t>
  </si>
  <si>
    <t>S_OthStat;S_SecOP;421;822459</t>
  </si>
  <si>
    <t>Deduction Model Assumptions - OPEmpire</t>
  </si>
  <si>
    <t>S_OthStat;S_SecOP;421;822460</t>
  </si>
  <si>
    <t>Deduction Model Assumptions - OPExcellus</t>
  </si>
  <si>
    <t>S_OthStat;S_SecOP;421;822467</t>
  </si>
  <si>
    <t>Deduction Model Assumptions - OPMedicare</t>
  </si>
  <si>
    <t>S_OthStat;S_SecOP;421;822468</t>
  </si>
  <si>
    <t>Deduction Model Assumptions - OPMedicareACO</t>
  </si>
  <si>
    <t>S_OthStat;S_SecOP;421;822469</t>
  </si>
  <si>
    <t>Deduction Model Assumptions - OPMedicareAdvantage</t>
  </si>
  <si>
    <t>S_OthStat;S_SecOP;421;822470</t>
  </si>
  <si>
    <t>Deduction Model Assumptions - OPMVP</t>
  </si>
  <si>
    <t>S_OthStat;S_SecOP;421;822650</t>
  </si>
  <si>
    <t>Outpatient Unique MRNs - Month</t>
  </si>
  <si>
    <t>S_OthStat;S_SecOP;421;822651</t>
  </si>
  <si>
    <t>Outpatient Unique MRNs - YTD</t>
  </si>
  <si>
    <t>S_OthStat;S_SecOP;421;822665</t>
  </si>
  <si>
    <t>Outpatient # of Encounters - Month</t>
  </si>
  <si>
    <t>S_OthStat;S_SecOP;421;822666</t>
  </si>
  <si>
    <t>Outpatient # of Encounters - YTD</t>
  </si>
  <si>
    <t>S_OthStat;S_SecOP;421;822670</t>
  </si>
  <si>
    <t>Outpatient GPSR - Month</t>
  </si>
  <si>
    <t>S_OthStat;S_SecOP;421;822671</t>
  </si>
  <si>
    <t>Outpatient GPSR - YTD</t>
  </si>
  <si>
    <t>S_OthStat;S_SecOP;421;822802</t>
  </si>
  <si>
    <t>S_OthStat;S_SecOP;421;822911</t>
  </si>
  <si>
    <t>Total OP Faculty Practice RVUs</t>
  </si>
  <si>
    <t>Total Secondary Outpatient Statistics</t>
  </si>
  <si>
    <t>S_OthStat;S_SecPRO;422</t>
  </si>
  <si>
    <t>[aq4;ACCT.HNDetail_L500='S_OthStat' and ACCT.HNDetail_L50='S_SecPRO']</t>
  </si>
  <si>
    <t>S_SecPRO</t>
  </si>
  <si>
    <t>Secondary Professional Statistics</t>
  </si>
  <si>
    <t>S_OthStat;S_SecPRO;422;823209</t>
  </si>
  <si>
    <t>PRO Arrived Visits</t>
  </si>
  <si>
    <t>S_OthStat;S_SecPRO;422;823210</t>
  </si>
  <si>
    <t>PRO Physician Visits</t>
  </si>
  <si>
    <t>S_OthStat;S_SecPRO;422;823299</t>
  </si>
  <si>
    <t>S_OthStat;S_SecPRO;422;823341</t>
  </si>
  <si>
    <t>PRO Anesthesia Units</t>
  </si>
  <si>
    <t>S_OthStat;S_SecPRO;422;823355</t>
  </si>
  <si>
    <t>PRO Physician Total RVUs</t>
  </si>
  <si>
    <t>S_OthStat;S_SecPRO;422;823650</t>
  </si>
  <si>
    <t>Professional Unique MRNs - Month</t>
  </si>
  <si>
    <t>S_OthStat;S_SecPRO;422;823651</t>
  </si>
  <si>
    <t>Professional Unique MRNs - YTD</t>
  </si>
  <si>
    <t>S_OthStat;S_SecPRO;422;823665</t>
  </si>
  <si>
    <t>Professional # of Encounters - Month</t>
  </si>
  <si>
    <t>S_OthStat;S_SecPRO;422;823666</t>
  </si>
  <si>
    <t>Professional # of Encounters - YTD</t>
  </si>
  <si>
    <t>S_OthStat;S_SecPRO;422;823670</t>
  </si>
  <si>
    <t>Professional GPSR - Month</t>
  </si>
  <si>
    <t>S_OthStat;S_SecPRO;422;823671</t>
  </si>
  <si>
    <t>Professional GPSR - YTD</t>
  </si>
  <si>
    <t>S_OthStat;S_SecPRO;422;823911</t>
  </si>
  <si>
    <t>Total PRO Faculty Practice RVUs</t>
  </si>
  <si>
    <t>S_OthStat;S_SecPRO;422;823931</t>
  </si>
  <si>
    <t>Total PRO Faculty Practice Visits</t>
  </si>
  <si>
    <t>S_OthStat;S_SecPRO;422;823932</t>
  </si>
  <si>
    <t>Total PRO Medicine Visits</t>
  </si>
  <si>
    <t>S_OthStat;S_SecPRO;422;823934</t>
  </si>
  <si>
    <t>Total PRO Mental Health Visits</t>
  </si>
  <si>
    <t>S_OthStat;S_SecPRO;422;823947</t>
  </si>
  <si>
    <t>Total PRO Neurology Arrived Visits</t>
  </si>
  <si>
    <t>S_OthStat;S_SecPRO;422;823949</t>
  </si>
  <si>
    <t>Total PRO Family Medicine Arrived Visits</t>
  </si>
  <si>
    <t>S_OthStat;S_SecPRO;422;823950</t>
  </si>
  <si>
    <t>Total PRO Childrens Arrived Visits</t>
  </si>
  <si>
    <t>S_OthStat;S_SecPRO;422;823952</t>
  </si>
  <si>
    <t>Total PRO Womens Arrived Visits</t>
  </si>
  <si>
    <t>S_OthStat;S_SecPRO;422;823953</t>
  </si>
  <si>
    <t>Total PRO Ortho Arrived Visits</t>
  </si>
  <si>
    <t>S_OthStat;S_SecPRO;422;823954</t>
  </si>
  <si>
    <t>Total PRO Surgical Arrived Visits</t>
  </si>
  <si>
    <t>S_OthStat;S_SecPRO;422;823960</t>
  </si>
  <si>
    <t>Total PRO Combined Visits</t>
  </si>
  <si>
    <t>Total Secondary Professional Statistics</t>
  </si>
  <si>
    <t>S_OthStat;S_SecOth;423</t>
  </si>
  <si>
    <t>[aq4;ACCT.HNDetail_L500='S_OthStat' and ACCT.HNDetail_L50='S_SecOth']</t>
  </si>
  <si>
    <t>S_SecOth</t>
  </si>
  <si>
    <t>Secondary Other Statistics</t>
  </si>
  <si>
    <t>S_OthStat;S_SecOth;423;814304</t>
  </si>
  <si>
    <t>Business Days</t>
  </si>
  <si>
    <t>S_OthStat;S_SecOth;423;822476</t>
  </si>
  <si>
    <t>Deduction Model Assumptions - OPUVMHNHealthAdvantage</t>
  </si>
  <si>
    <t>S_OthStat;S_SecOth;423;823452</t>
  </si>
  <si>
    <t>Deduction Model Assumptions - OthPtBC_Other</t>
  </si>
  <si>
    <t>S_OthStat;S_SecOth;423;823453</t>
  </si>
  <si>
    <t>Deduction Model Assumptions - OthPtBC_VHP</t>
  </si>
  <si>
    <t>S_OthStat;S_SecOth;423;823455</t>
  </si>
  <si>
    <t>Deduction Model Assumptions - OthPtBC_VT</t>
  </si>
  <si>
    <t>S_OthStat;S_SecOth;423;823456</t>
  </si>
  <si>
    <t>Deduction Model Assumptions - OthPtCigna</t>
  </si>
  <si>
    <t>S_OthStat;S_SecOth;423;823458</t>
  </si>
  <si>
    <t>Deduction Model Assumptions - OthPtCommercial</t>
  </si>
  <si>
    <t>S_OthStat;S_SecOth;423;823459</t>
  </si>
  <si>
    <t>Deduction Model Assumptions - OthPtEmpire</t>
  </si>
  <si>
    <t>S_OthStat;S_SecOth;423;823460</t>
  </si>
  <si>
    <t>Deduction Model Assumptions - OthPtExcellus</t>
  </si>
  <si>
    <t>S_OthStat;S_SecOth;423;823463</t>
  </si>
  <si>
    <t>Deduction Model Assumptions - OthPtMedicaid_ACO VT</t>
  </si>
  <si>
    <t>S_OthStat;S_SecOth;423;823465</t>
  </si>
  <si>
    <t>Deduction Model Assumptions - OthPtMedicaid_VT</t>
  </si>
  <si>
    <t>S_OthStat;S_SecOth;423;823467</t>
  </si>
  <si>
    <t>Deduction Model Assumptions - OthPtMedicare</t>
  </si>
  <si>
    <t>S_OthStat;S_SecOth;423;823468</t>
  </si>
  <si>
    <t>Deduction Model Assumptions - OthPtMedicareACO</t>
  </si>
  <si>
    <t>S_OthStat;S_SecOth;423;823469</t>
  </si>
  <si>
    <t>Deduction Model Assumptions - OthPtMedicareAdvantage</t>
  </si>
  <si>
    <t>S_OthStat;S_SecOth;423;823470</t>
  </si>
  <si>
    <t>Deduction Model Assumptions - OthPtMVP</t>
  </si>
  <si>
    <t>S_OthStat;S_SecOth;423;824371</t>
  </si>
  <si>
    <t>FEMA Hours</t>
  </si>
  <si>
    <t>S_OthStat;S_SecOth;423;824375</t>
  </si>
  <si>
    <t>S_OthStat;S_SecOth;423;824426</t>
  </si>
  <si>
    <t>Clinical FTEs</t>
  </si>
  <si>
    <t>S_OthStat;S_SecOth;423;824427</t>
  </si>
  <si>
    <t>Clinical FTEs - YTD</t>
  </si>
  <si>
    <t>S_OthStat;S_SecOth;423;824511</t>
  </si>
  <si>
    <t>MADS UVMMC</t>
  </si>
  <si>
    <t>S_OthStat;S_SecOth;423;824516</t>
  </si>
  <si>
    <t>MADS UVMHN</t>
  </si>
  <si>
    <t>S_OthStat;S_SecOth;423;824655</t>
  </si>
  <si>
    <t>VT Unique MRNs - Month</t>
  </si>
  <si>
    <t>S_OthStat;S_SecOth;423;824656</t>
  </si>
  <si>
    <t>NY Unique MRNs - Month</t>
  </si>
  <si>
    <t>S_OthStat;S_SecOth;423;824658</t>
  </si>
  <si>
    <t>Out of Network Unique MRNs - Month</t>
  </si>
  <si>
    <t>S_OthStat;S_SecOth;423;824660</t>
  </si>
  <si>
    <t>VT Unique MRNs - YTD</t>
  </si>
  <si>
    <t>S_OthStat;S_SecOth;423;824661</t>
  </si>
  <si>
    <t>NY Unique MRNs - YTD</t>
  </si>
  <si>
    <t>S_OthStat;S_SecOth;423;824663</t>
  </si>
  <si>
    <t>Out of Network Unique MRNs - YTD</t>
  </si>
  <si>
    <t>S_OthStat;S_SecOth;423;824710</t>
  </si>
  <si>
    <t>Salaries: APP</t>
  </si>
  <si>
    <t>S_OthStat;S_SecOth;423;824712</t>
  </si>
  <si>
    <t>Salaries: LPN</t>
  </si>
  <si>
    <t>S_OthStat;S_SecOth;423;824713</t>
  </si>
  <si>
    <t>Salaries: Manager</t>
  </si>
  <si>
    <t>S_OthStat;S_SecOth;423;824714</t>
  </si>
  <si>
    <t>Salaries: OtherClin</t>
  </si>
  <si>
    <t>S_OthStat;S_SecOth;423;824715</t>
  </si>
  <si>
    <t>Salaries: Physician</t>
  </si>
  <si>
    <t>S_OthStat;S_SecOth;423;824716</t>
  </si>
  <si>
    <t>Salaries: Resident</t>
  </si>
  <si>
    <t>S_OthStat;S_SecOth;423;824717</t>
  </si>
  <si>
    <t>Salaries: RN</t>
  </si>
  <si>
    <t>S_OthStat;S_SecOth;423;824718</t>
  </si>
  <si>
    <t>Salaries: Support</t>
  </si>
  <si>
    <t>S_OthStat;S_SecOth;423;824719</t>
  </si>
  <si>
    <t>Salaries: Tech</t>
  </si>
  <si>
    <t>S_OthStat;S_SecOth;423;824720</t>
  </si>
  <si>
    <t>Salaries: Traveler</t>
  </si>
  <si>
    <t>S_OthStat;S_SecOth;423;824721</t>
  </si>
  <si>
    <t>Salaries: TravelerMD</t>
  </si>
  <si>
    <t>S_OthStat;S_SecOth;423;824734</t>
  </si>
  <si>
    <t>Salaries: OtherClin Union</t>
  </si>
  <si>
    <t>S_OthStat;S_SecOth;423;824738</t>
  </si>
  <si>
    <t>Salaries: Support Union</t>
  </si>
  <si>
    <t>S_OthStat;S_SecOth;423;824739</t>
  </si>
  <si>
    <t>Salaries: Tech Union</t>
  </si>
  <si>
    <t>S_OthStat;S_SecOth;423;824801</t>
  </si>
  <si>
    <t>Total Adj Patient Days</t>
  </si>
  <si>
    <t>S_OthStat;S_SecOth;423;824971</t>
  </si>
  <si>
    <t>Total Direct Salaries</t>
  </si>
  <si>
    <t>S_OthStat;S_SecOth;423;824981</t>
  </si>
  <si>
    <t>S_OthStat;S_SecOth;423;824991</t>
  </si>
  <si>
    <t>Total YTD Cost of Care</t>
  </si>
  <si>
    <t>S_OthStat;S_SecOth;423;824992</t>
  </si>
  <si>
    <t>Total YTD Cost of Care Bgt</t>
  </si>
  <si>
    <t>Total Secondary Other Statistics</t>
  </si>
  <si>
    <t>Total Secondary Statistics</t>
  </si>
  <si>
    <t>[aq2; ACCT.HNDetail_L500='H_NursingHours']</t>
  </si>
  <si>
    <t>[aq3;ACCT.HNDetail_L500='H_NursingHours']</t>
  </si>
  <si>
    <t>Nursing Hours</t>
  </si>
  <si>
    <t>[aq4;ACCT.HNDetail_L500='H_NursingHours' and ACCT.HNDetail_L50='H_Nurse']</t>
  </si>
  <si>
    <t>H_NursingHours;H_Nurse;430;96000001</t>
  </si>
  <si>
    <t>Hours-Nursing Hours</t>
  </si>
  <si>
    <t>Total Nursing Hours</t>
  </si>
  <si>
    <t>[aq2; ACCT.HNDetail_L500='R_PatientRev']</t>
  </si>
  <si>
    <t>[aq3;ACCT.HNDetail_L500='R_PatientRev']</t>
  </si>
  <si>
    <t>[aq4;ACCT.HNDetail_L500='R_PatientRev' and ACCT.HNDetail_L50='R_IPRev']</t>
  </si>
  <si>
    <t>R_PatientRev;R_IPRev;100;3010010</t>
  </si>
  <si>
    <t>R_PatientRev;R_IPRev;100;3020090</t>
  </si>
  <si>
    <t>IP GROSS REVENUE - BC VHP</t>
  </si>
  <si>
    <t>R_PatientRev;R_IPRev;100;3020105</t>
  </si>
  <si>
    <t>IP GROSS REVENUE - BC VT</t>
  </si>
  <si>
    <t>R_PatientRev;R_IPRev;100;3020107</t>
  </si>
  <si>
    <t>IP GROSS REVENUE - EXCELLUS</t>
  </si>
  <si>
    <t>R_PatientRev;R_IPRev;100;3020109</t>
  </si>
  <si>
    <t>Inpatient Gross Charges - Empire</t>
  </si>
  <si>
    <t>R_PatientRev;R_IPRev;100;3020110</t>
  </si>
  <si>
    <t>IP GROSS REVENUE - BC OTHER</t>
  </si>
  <si>
    <t>R_PatientRev;R_IPRev;100;3020113</t>
  </si>
  <si>
    <t>IP GROSS REVENUE - CIGNA</t>
  </si>
  <si>
    <t>R_PatientRev;R_IPRev;100;3020114</t>
  </si>
  <si>
    <t>IP GROSS REVENUE - MVP</t>
  </si>
  <si>
    <t>R_PatientRev;R_IPRev;100;3020115</t>
  </si>
  <si>
    <t>IP GROSS REVENUE - MEDICARE</t>
  </si>
  <si>
    <t>R_PatientRev;R_IPRev;100;3020120</t>
  </si>
  <si>
    <t>IP GROSS REVENUE - MEDICAID VT</t>
  </si>
  <si>
    <t>R_PatientRev;R_IPRev;100;3020125</t>
  </si>
  <si>
    <t>IP GROSS REVENUE - MEDICAID NY &amp; OTHER</t>
  </si>
  <si>
    <t>R_PatientRev;R_IPRev;100;3020130</t>
  </si>
  <si>
    <t>IP GROSS REVENUE - PUBLIC AGENCY</t>
  </si>
  <si>
    <t>R_PatientRev;R_IPRev;100;3020131</t>
  </si>
  <si>
    <t>IP GROSS REVENUE - MEDICARE ADVANTAGE</t>
  </si>
  <si>
    <t>R_PatientRev;R_IPRev;100;3020135</t>
  </si>
  <si>
    <t>IP GROSS REVENUE - WORK COMP</t>
  </si>
  <si>
    <t>R_PatientRev;R_IPRev;100;3020140</t>
  </si>
  <si>
    <t>IP GROSS REVENUE - COMMERCIAL</t>
  </si>
  <si>
    <t>R_PatientRev;R_IPRev;100;3020147</t>
  </si>
  <si>
    <t>IP GROSS REVENUE - OTHER</t>
  </si>
  <si>
    <t>R_PatientRev;R_IPRev;100;3020150</t>
  </si>
  <si>
    <t>IP GROSS REVENUE - SELF PAY</t>
  </si>
  <si>
    <t>R_PatientRev;R_IPRev;100;3020155</t>
  </si>
  <si>
    <t>IP GROSS REVENUE - MEDICAID ACO VT</t>
  </si>
  <si>
    <t>R_PatientRev;R_IPRev;100;3020160</t>
  </si>
  <si>
    <t>IP GROSS REVENUE - EMPLOYEE SELF INSURED</t>
  </si>
  <si>
    <t>R_PatientRev;R_IPRev;100;3020165</t>
  </si>
  <si>
    <t>IP GROSS REVENUE - UVMHN HEALTH ADVANTAGE</t>
  </si>
  <si>
    <t>R_PatientRev;R_IPRev;100;3020170</t>
  </si>
  <si>
    <t>IP GROSS REVENUE - MEDICARE ACO</t>
  </si>
  <si>
    <t>Total Inpatient Revenue</t>
  </si>
  <si>
    <t>[aq4;ACCT.HNDetail_L500='R_PatientRev' and ACCT.HNDetail_L50='R_OPRev']</t>
  </si>
  <si>
    <t>R_PatientRev;R_OPRev;101;3100090</t>
  </si>
  <si>
    <t>OP GROSS REVENUE - BC VHP</t>
  </si>
  <si>
    <t>R_PatientRev;R_OPRev;101;3100105</t>
  </si>
  <si>
    <t>OP GROSS REVENUE - BC VT</t>
  </si>
  <si>
    <t>R_PatientRev;R_OPRev;101;3100107</t>
  </si>
  <si>
    <t>OP GROSS REVENUE - EXCELLUS</t>
  </si>
  <si>
    <t>R_PatientRev;R_OPRev;101;3100109</t>
  </si>
  <si>
    <t>Outpatient Gross Charges - Empire</t>
  </si>
  <si>
    <t>R_PatientRev;R_OPRev;101;3100110</t>
  </si>
  <si>
    <t>OP GROSS REVENUE - BC OTHER</t>
  </si>
  <si>
    <t>R_PatientRev;R_OPRev;101;3100113</t>
  </si>
  <si>
    <t>OP GROSS REVENUE - CIGNA</t>
  </si>
  <si>
    <t>R_PatientRev;R_OPRev;101;3100114</t>
  </si>
  <si>
    <t>OP GROSS REVENUE - MVP</t>
  </si>
  <si>
    <t>R_PatientRev;R_OPRev;101;3100115</t>
  </si>
  <si>
    <t>OP GROSS REVENUE - MEDICARE</t>
  </si>
  <si>
    <t>R_PatientRev;R_OPRev;101;3100120</t>
  </si>
  <si>
    <t>OP GROSS REVENUE - MEDICAID VT</t>
  </si>
  <si>
    <t>R_PatientRev;R_OPRev;101;3100125</t>
  </si>
  <si>
    <t>OP GROSS REVENUE - MEDICAID NY &amp; OTHER</t>
  </si>
  <si>
    <t>R_PatientRev;R_OPRev;101;3100130</t>
  </si>
  <si>
    <t>OP GROSS REVENUE - PUBLIC AGENCY</t>
  </si>
  <si>
    <t>R_PatientRev;R_OPRev;101;3100131</t>
  </si>
  <si>
    <t>OP GROSS REVENUE - MEDICARE ADVANTAGE</t>
  </si>
  <si>
    <t>R_PatientRev;R_OPRev;101;3100135</t>
  </si>
  <si>
    <t>OP GROSS REVENUE - WORK COMP</t>
  </si>
  <si>
    <t>R_PatientRev;R_OPRev;101;3100140</t>
  </si>
  <si>
    <t>OP GROSS REVENUE - COMMERCIAL</t>
  </si>
  <si>
    <t>R_PatientRev;R_OPRev;101;3100147</t>
  </si>
  <si>
    <t>OP GROSS REVENUE - OTHER</t>
  </si>
  <si>
    <t>R_PatientRev;R_OPRev;101;3100150</t>
  </si>
  <si>
    <t>OP GROSS REVENUE - SELF PAY</t>
  </si>
  <si>
    <t>R_PatientRev;R_OPRev;101;3100155</t>
  </si>
  <si>
    <t>OP GROSS REVENUE - MEDICAID ACO VT</t>
  </si>
  <si>
    <t>R_PatientRev;R_OPRev;101;3100160</t>
  </si>
  <si>
    <t>OP GROSS REVENUE - EMPLOYEE SELF INSURED</t>
  </si>
  <si>
    <t>R_PatientRev;R_OPRev;101;3100165</t>
  </si>
  <si>
    <t>OP GROSS REVENUE - UVMHN HEALTH ADVANTAGE</t>
  </si>
  <si>
    <t>R_PatientRev;R_OPRev;101;3100170</t>
  </si>
  <si>
    <t>OP GROSS REVENUE - MEDICARE ACO</t>
  </si>
  <si>
    <t>Total Outpatient Revenue</t>
  </si>
  <si>
    <t>[aq4;ACCT.HNDetail_L500='R_PatientRev' and ACCT.HNDetail_L50='R_OthPtRev']</t>
  </si>
  <si>
    <t>R_PatientRev;R_OthPtRev;102;3200030</t>
  </si>
  <si>
    <t>PRO Gross Revenue - Medicare - Deactivated</t>
  </si>
  <si>
    <t>R_PatientRev;R_OthPtRev;102;3200060</t>
  </si>
  <si>
    <t>PRO Gross Revenue - Public Agency - Deactivated</t>
  </si>
  <si>
    <t>R_PatientRev;R_OthPtRev;102;3200090</t>
  </si>
  <si>
    <t>PRO Gross Revenue - BC VHP</t>
  </si>
  <si>
    <t>R_PatientRev;R_OthPtRev;102;3200095</t>
  </si>
  <si>
    <t>PRO Gross Revenue - Other - Deactivated</t>
  </si>
  <si>
    <t>R_PatientRev;R_OthPtRev;102;3200100</t>
  </si>
  <si>
    <t>PRO Gross Revenue - Self Pay - Deactivated</t>
  </si>
  <si>
    <t>R_PatientRev;R_OthPtRev;102;3200105</t>
  </si>
  <si>
    <t>PRO Gross Revenue - BC VT</t>
  </si>
  <si>
    <t>R_PatientRev;R_OthPtRev;102;3200107</t>
  </si>
  <si>
    <t>PRO Gross Revenue - Excellus</t>
  </si>
  <si>
    <t>R_PatientRev;R_OthPtRev;102;3200109</t>
  </si>
  <si>
    <t>PRO Gross Revenue - Empire</t>
  </si>
  <si>
    <t>R_PatientRev;R_OthPtRev;102;3200110</t>
  </si>
  <si>
    <t>PRO Gross Revenue - BC Other</t>
  </si>
  <si>
    <t>R_PatientRev;R_OthPtRev;102;3200113</t>
  </si>
  <si>
    <t>PRO Gross Revenue - Cigna</t>
  </si>
  <si>
    <t>R_PatientRev;R_OthPtRev;102;3200114</t>
  </si>
  <si>
    <t>PRO Gross Revenue - MVP</t>
  </si>
  <si>
    <t>R_PatientRev;R_OthPtRev;102;3200115</t>
  </si>
  <si>
    <t>PRO Gross Revenue - Medicare</t>
  </si>
  <si>
    <t>R_PatientRev;R_OthPtRev;102;3200120</t>
  </si>
  <si>
    <t>PRO Gross Revenue - Medicaid VT</t>
  </si>
  <si>
    <t>R_PatientRev;R_OthPtRev;102;3200125</t>
  </si>
  <si>
    <t>PRO Gross Revenue - Medicaid NY &amp; Other</t>
  </si>
  <si>
    <t>R_PatientRev;R_OthPtRev;102;3200130</t>
  </si>
  <si>
    <t>PRO Gross Revenue - Public Agency</t>
  </si>
  <si>
    <t>R_PatientRev;R_OthPtRev;102;3200131</t>
  </si>
  <si>
    <t>PRO Gross Revenue - Medicare Advantage</t>
  </si>
  <si>
    <t>R_PatientRev;R_OthPtRev;102;3200135</t>
  </si>
  <si>
    <t>PRO Gross Revenue  - Work Comp</t>
  </si>
  <si>
    <t>R_PatientRev;R_OthPtRev;102;3200140</t>
  </si>
  <si>
    <t>PRO Gross Revenue - Commercial</t>
  </si>
  <si>
    <t>R_PatientRev;R_OthPtRev;102;3200147</t>
  </si>
  <si>
    <t>PRO Gross Revenue - Other</t>
  </si>
  <si>
    <t>R_PatientRev;R_OthPtRev;102;3200150</t>
  </si>
  <si>
    <t>PRO Gross Revenue - Self Pay</t>
  </si>
  <si>
    <t>R_PatientRev;R_OthPtRev;102;3200155</t>
  </si>
  <si>
    <t>PRO Gross Revenue - Medicaid ACO VT</t>
  </si>
  <si>
    <t>R_PatientRev;R_OthPtRev;102;3200160</t>
  </si>
  <si>
    <t>PRO Gross Revenue - EMPLOYEE SELF INSURED</t>
  </si>
  <si>
    <t>R_PatientRev;R_OthPtRev;102;3200165</t>
  </si>
  <si>
    <t>PRO GROSS REVENUE - UVMHN HEALTH ADVANTAGE</t>
  </si>
  <si>
    <t>R_PatientRev;R_OthPtRev;102;3200170</t>
  </si>
  <si>
    <t>PRO Gross Revenue - Medicare ACO</t>
  </si>
  <si>
    <t>Total Professional Revenue</t>
  </si>
  <si>
    <t>[aq2; ACCT.HNDetail_L500='D_Deduction']</t>
  </si>
  <si>
    <t>[aq3;ACCT.HNDetail_L500='D_Deduction']</t>
  </si>
  <si>
    <t>[aq4;ACCT.HNDetail_L500='D_Deduction' and ACCT.HNDetail_L50='D_BadDebt']</t>
  </si>
  <si>
    <t>D_Deduction;D_BadDebt;150;3800100</t>
  </si>
  <si>
    <t>Prov for Bad Debt Inst IP</t>
  </si>
  <si>
    <t>D_Deduction;D_BadDebt;150;3800101</t>
  </si>
  <si>
    <t>Prov for Bad Debt Inst OP</t>
  </si>
  <si>
    <t>D_Deduction;D_BadDebt;150;3800106</t>
  </si>
  <si>
    <t>Professional Bad Debt</t>
  </si>
  <si>
    <t>D_Deduction;D_BadDebt;150;3810090</t>
  </si>
  <si>
    <t>IP BAD DEBT - BC VHP</t>
  </si>
  <si>
    <t>D_Deduction;D_BadDebt;150;3810100</t>
  </si>
  <si>
    <t>IP MEDICARE CROSSOVER BAD DEBT EXPENSE</t>
  </si>
  <si>
    <t>D_Deduction;D_BadDebt;150;3810105</t>
  </si>
  <si>
    <t>IP BAD DEBT - BC VT</t>
  </si>
  <si>
    <t>D_Deduction;D_BadDebt;150;3810107</t>
  </si>
  <si>
    <t>IP BAD DEBT - EXCELLUS</t>
  </si>
  <si>
    <t>D_Deduction;D_BadDebt;150;3810109</t>
  </si>
  <si>
    <t>IP BAD DEBT - EMPIRE</t>
  </si>
  <si>
    <t>D_Deduction;D_BadDebt;150;3810110</t>
  </si>
  <si>
    <t>IP BAD DEBT - BC OTHER</t>
  </si>
  <si>
    <t>D_Deduction;D_BadDebt;150;3810113</t>
  </si>
  <si>
    <t>IP BAD DEBT - CIGNA</t>
  </si>
  <si>
    <t>D_Deduction;D_BadDebt;150;3810114</t>
  </si>
  <si>
    <t>IP BAD DEBT - MVP</t>
  </si>
  <si>
    <t>D_Deduction;D_BadDebt;150;3810115</t>
  </si>
  <si>
    <t>IP BAD DEBT - MEDICARE</t>
  </si>
  <si>
    <t>D_Deduction;D_BadDebt;150;3810120</t>
  </si>
  <si>
    <t>IP BAD DEBT - MEDICAID VT</t>
  </si>
  <si>
    <t>D_Deduction;D_BadDebt;150;3810125</t>
  </si>
  <si>
    <t>IP BAD DEBT - MEDICAID NY &amp; OTHER</t>
  </si>
  <si>
    <t>D_Deduction;D_BadDebt;150;3810130</t>
  </si>
  <si>
    <t>IP BAD DEBT - PUBLIC AGENCY</t>
  </si>
  <si>
    <t>D_Deduction;D_BadDebt;150;3810131</t>
  </si>
  <si>
    <t>IP BAD DEBT - MEDICARE ADVANTAGE</t>
  </si>
  <si>
    <t>D_Deduction;D_BadDebt;150;3810135</t>
  </si>
  <si>
    <t>IP BAD DEBT - WORK COMP</t>
  </si>
  <si>
    <t>D_Deduction;D_BadDebt;150;3810140</t>
  </si>
  <si>
    <t>IP BAD DEBT - COMMERCIAL</t>
  </si>
  <si>
    <t>D_Deduction;D_BadDebt;150;3810147</t>
  </si>
  <si>
    <t>IP BAD DEBT - OTHER</t>
  </si>
  <si>
    <t>D_Deduction;D_BadDebt;150;3810150</t>
  </si>
  <si>
    <t>IP BAD DEBT - SELF PAY</t>
  </si>
  <si>
    <t>D_Deduction;D_BadDebt;150;3810155</t>
  </si>
  <si>
    <t>IP BAD DEBT - MEDICAID ACO VT</t>
  </si>
  <si>
    <t>D_Deduction;D_BadDebt;150;3810160</t>
  </si>
  <si>
    <t>IP BAD DEBT - EMPLOYEE SELF INSURED</t>
  </si>
  <si>
    <t>D_Deduction;D_BadDebt;150;3810165</t>
  </si>
  <si>
    <t>IP BAD DEBT - UVMHN HEALTH ADVANTAGE</t>
  </si>
  <si>
    <t>D_Deduction;D_BadDebt;150;3810170</t>
  </si>
  <si>
    <t>IP BAD DEBT - MEDICARE ACO</t>
  </si>
  <si>
    <t>D_Deduction;D_BadDebt;150;3810300</t>
  </si>
  <si>
    <t>IP BAD DEBT - POST CLOSE ADJ</t>
  </si>
  <si>
    <t>D_Deduction;D_BadDebt;150;3820090</t>
  </si>
  <si>
    <t>OP BAD DEBT - BC VHP</t>
  </si>
  <si>
    <t>D_Deduction;D_BadDebt;150;3820100</t>
  </si>
  <si>
    <t>OP MEDICARE CROSSOVER BAD DEBT EXPENSE</t>
  </si>
  <si>
    <t>D_Deduction;D_BadDebt;150;3820105</t>
  </si>
  <si>
    <t>OP BAD DEBT - BC VT</t>
  </si>
  <si>
    <t>D_Deduction;D_BadDebt;150;3820107</t>
  </si>
  <si>
    <t>OP BAD DEBT - EXCELLUS</t>
  </si>
  <si>
    <t>D_Deduction;D_BadDebt;150;3820109</t>
  </si>
  <si>
    <t>OP BAD DEBT - EMPIRE</t>
  </si>
  <si>
    <t>D_Deduction;D_BadDebt;150;3820110</t>
  </si>
  <si>
    <t>OP BAD DEBT - BC OTHER</t>
  </si>
  <si>
    <t>D_Deduction;D_BadDebt;150;3820113</t>
  </si>
  <si>
    <t>OP BAD DEBT - CIGNA</t>
  </si>
  <si>
    <t>D_Deduction;D_BadDebt;150;3820114</t>
  </si>
  <si>
    <t>OP BAD DEBT - MVP</t>
  </si>
  <si>
    <t>D_Deduction;D_BadDebt;150;3820115</t>
  </si>
  <si>
    <t>OP BAD DEBT - MEDICARE</t>
  </si>
  <si>
    <t>D_Deduction;D_BadDebt;150;3820120</t>
  </si>
  <si>
    <t>OP BAD DEBT - MEDICAID VT</t>
  </si>
  <si>
    <t>D_Deduction;D_BadDebt;150;3820125</t>
  </si>
  <si>
    <t>OP BAD DEBT - MEDICAID NY &amp; OTHER</t>
  </si>
  <si>
    <t>D_Deduction;D_BadDebt;150;3820130</t>
  </si>
  <si>
    <t>OP BAD DEBT - PUBLIC AGENCY</t>
  </si>
  <si>
    <t>D_Deduction;D_BadDebt;150;3820131</t>
  </si>
  <si>
    <t>OP BAD DEBT - MEDICARE ADVANTAGE</t>
  </si>
  <si>
    <t>D_Deduction;D_BadDebt;150;3820135</t>
  </si>
  <si>
    <t>OP BAD DEBT - WORK COMP</t>
  </si>
  <si>
    <t>D_Deduction;D_BadDebt;150;3820140</t>
  </si>
  <si>
    <t>OP BAD DEBT - COMMERCIAL</t>
  </si>
  <si>
    <t>D_Deduction;D_BadDebt;150;3820146</t>
  </si>
  <si>
    <t>OP BAD DEBT - CLIENT</t>
  </si>
  <si>
    <t>D_Deduction;D_BadDebt;150;3820147</t>
  </si>
  <si>
    <t>OP BAD DEBT - OTHER</t>
  </si>
  <si>
    <t>D_Deduction;D_BadDebt;150;3820150</t>
  </si>
  <si>
    <t>OP BAD DEBT - SELF PAY</t>
  </si>
  <si>
    <t>D_Deduction;D_BadDebt;150;3820155</t>
  </si>
  <si>
    <t>OP BAD DEBT - MEDICAID ACO VT</t>
  </si>
  <si>
    <t>D_Deduction;D_BadDebt;150;3820160</t>
  </si>
  <si>
    <t>OP BAD DEBT - EMPLOYEE SELF INSURED</t>
  </si>
  <si>
    <t>D_Deduction;D_BadDebt;150;3820165</t>
  </si>
  <si>
    <t>OP BAD DEBT - UVMHN HEALTH ADVANTAGE</t>
  </si>
  <si>
    <t>D_Deduction;D_BadDebt;150;3820170</t>
  </si>
  <si>
    <t>OP BAD DEBT - MEDICARE ACO</t>
  </si>
  <si>
    <t>D_Deduction;D_BadDebt;150;3820300</t>
  </si>
  <si>
    <t>OP BAD DEBT - POST CLOSE ADJ</t>
  </si>
  <si>
    <t>D_Deduction;D_BadDebt;150;3830090</t>
  </si>
  <si>
    <t>PRO BAD DEBT - BC VHP</t>
  </si>
  <si>
    <t>D_Deduction;D_BadDebt;150;3830105</t>
  </si>
  <si>
    <t>PRO BAD DEBT - BC VT</t>
  </si>
  <si>
    <t>D_Deduction;D_BadDebt;150;3830107</t>
  </si>
  <si>
    <t>PRO BAD DEBT - EXCELLUS</t>
  </si>
  <si>
    <t>D_Deduction;D_BadDebt;150;3830109</t>
  </si>
  <si>
    <t>PRO BAD DEBT - EMPIRE</t>
  </si>
  <si>
    <t>D_Deduction;D_BadDebt;150;3830110</t>
  </si>
  <si>
    <t>PRO BAD DEBT - BC OTHER</t>
  </si>
  <si>
    <t>D_Deduction;D_BadDebt;150;3830113</t>
  </si>
  <si>
    <t>PRO BAD DEBT - CIGNA</t>
  </si>
  <si>
    <t>D_Deduction;D_BadDebt;150;3830114</t>
  </si>
  <si>
    <t>PRO BAD DEBT - MVP</t>
  </si>
  <si>
    <t>D_Deduction;D_BadDebt;150;3830115</t>
  </si>
  <si>
    <t>PRO BAD DEBT - MEDICARE</t>
  </si>
  <si>
    <t>D_Deduction;D_BadDebt;150;3830120</t>
  </si>
  <si>
    <t>PRO BAD DEBT - MEDICAID VT</t>
  </si>
  <si>
    <t>D_Deduction;D_BadDebt;150;3830125</t>
  </si>
  <si>
    <t>PRO BAD DEBT - MEDICAID NY &amp; OTHER</t>
  </si>
  <si>
    <t>D_Deduction;D_BadDebt;150;3830130</t>
  </si>
  <si>
    <t>PRO BAD DEBT - PUBLIC AGENCY</t>
  </si>
  <si>
    <t>D_Deduction;D_BadDebt;150;3830131</t>
  </si>
  <si>
    <t>PRO BAD DEBT - MEDICARE ADVANTAGE</t>
  </si>
  <si>
    <t>D_Deduction;D_BadDebt;150;3830135</t>
  </si>
  <si>
    <t>PRO BAD DEBT - WORK COMP</t>
  </si>
  <si>
    <t>D_Deduction;D_BadDebt;150;3830140</t>
  </si>
  <si>
    <t>PRO BAD DEBT - COMMERCIAL</t>
  </si>
  <si>
    <t>D_Deduction;D_BadDebt;150;3830147</t>
  </si>
  <si>
    <t>PRO BAD DEBT - OTHER</t>
  </si>
  <si>
    <t>D_Deduction;D_BadDebt;150;3830150</t>
  </si>
  <si>
    <t>PRO BAD DEBT - SELF PAY</t>
  </si>
  <si>
    <t>D_Deduction;D_BadDebt;150;3830155</t>
  </si>
  <si>
    <t>PRO BAD DEBT - MEDICAID ACO VT</t>
  </si>
  <si>
    <t>D_Deduction;D_BadDebt;150;3830160</t>
  </si>
  <si>
    <t>PRO BAD DEBT - EMPLOYEE SELF INSURED</t>
  </si>
  <si>
    <t>D_Deduction;D_BadDebt;150;3830165</t>
  </si>
  <si>
    <t>PRO BAD DEBT - UVMHN HEALTH ADVANTAGE</t>
  </si>
  <si>
    <t>D_Deduction;D_BadDebt;150;3830170</t>
  </si>
  <si>
    <t>PRO BAD DEBT - MEDICARE ACO</t>
  </si>
  <si>
    <t>D_Deduction;D_BadDebt;150;3830300</t>
  </si>
  <si>
    <t>PRO BAD DEBT - POST CLOSE ADJ</t>
  </si>
  <si>
    <t>Total Bad Debt Deductions</t>
  </si>
  <si>
    <t>[aq4;ACCT.HNDetail_L500='D_Deduction' and ACCT.HNDetail_L50='D_Charity']</t>
  </si>
  <si>
    <t>D_Deduction;D_Charity;151;3900110</t>
  </si>
  <si>
    <t>CHAP</t>
  </si>
  <si>
    <t>D_Deduction;D_Charity;151;3900199</t>
  </si>
  <si>
    <t>IP Charity Reserve Adj</t>
  </si>
  <si>
    <t>D_Deduction;D_Charity;151;3900201</t>
  </si>
  <si>
    <t>OP Charity: Reserve Adj</t>
  </si>
  <si>
    <t>D_Deduction;D_Charity;151;3900501</t>
  </si>
  <si>
    <t>Endowment Earnings For Charity</t>
  </si>
  <si>
    <t>D_Deduction;D_Charity;151;3900502</t>
  </si>
  <si>
    <t>Unrealized Charity</t>
  </si>
  <si>
    <t>D_Deduction;D_Charity;151;3910090</t>
  </si>
  <si>
    <t>IP CHARITY - BC VHP</t>
  </si>
  <si>
    <t>D_Deduction;D_Charity;151;3910105</t>
  </si>
  <si>
    <t>IP CHARITY - BC VT</t>
  </si>
  <si>
    <t>D_Deduction;D_Charity;151;3910107</t>
  </si>
  <si>
    <t>IP CHARITY - EXCELLUS</t>
  </si>
  <si>
    <t>D_Deduction;D_Charity;151;3910109</t>
  </si>
  <si>
    <t>IP CHARITY - EMPIRE</t>
  </si>
  <si>
    <t>D_Deduction;D_Charity;151;3910110</t>
  </si>
  <si>
    <t>IP CHARITY - BC OTHER</t>
  </si>
  <si>
    <t>D_Deduction;D_Charity;151;3910113</t>
  </si>
  <si>
    <t>IP CHARITY - CIGNA</t>
  </si>
  <si>
    <t>D_Deduction;D_Charity;151;3910114</t>
  </si>
  <si>
    <t>IP CHARITY - MVP</t>
  </si>
  <si>
    <t>D_Deduction;D_Charity;151;3910115</t>
  </si>
  <si>
    <t>IP CHARITY - MEDICARE</t>
  </si>
  <si>
    <t>D_Deduction;D_Charity;151;3910120</t>
  </si>
  <si>
    <t>IP CHARITY - MEDICAID VT</t>
  </si>
  <si>
    <t>D_Deduction;D_Charity;151;3910125</t>
  </si>
  <si>
    <t>IP CHARITY - MEDICAID NY &amp; OTHER</t>
  </si>
  <si>
    <t>D_Deduction;D_Charity;151;3910130</t>
  </si>
  <si>
    <t>IP CHARITY - PUBLIC AGENCY</t>
  </si>
  <si>
    <t>D_Deduction;D_Charity;151;3910131</t>
  </si>
  <si>
    <t>IP CHARITY - MEDICARE ADVANTAGE</t>
  </si>
  <si>
    <t>D_Deduction;D_Charity;151;3910135</t>
  </si>
  <si>
    <t>IP CHARITY - WORK COMP</t>
  </si>
  <si>
    <t>D_Deduction;D_Charity;151;3910140</t>
  </si>
  <si>
    <t>IP CHARITY - COMMERCIAL</t>
  </si>
  <si>
    <t>D_Deduction;D_Charity;151;3910147</t>
  </si>
  <si>
    <t>IP CHARITY - OTHER</t>
  </si>
  <si>
    <t>D_Deduction;D_Charity;151;3910150</t>
  </si>
  <si>
    <t>IP CHARITY - SELF PAY</t>
  </si>
  <si>
    <t>D_Deduction;D_Charity;151;3910160</t>
  </si>
  <si>
    <t>IP CHARITY - EMPLOYEE SELF INSURED</t>
  </si>
  <si>
    <t>D_Deduction;D_Charity;151;3910165</t>
  </si>
  <si>
    <t>IP CHARITY - UVMHN HEALTH ADVANTAGE</t>
  </si>
  <si>
    <t>D_Deduction;D_Charity;151;3910170</t>
  </si>
  <si>
    <t>IP CHARITY - MEDICARE ACO</t>
  </si>
  <si>
    <t>D_Deduction;D_Charity;151;3920090</t>
  </si>
  <si>
    <t>OP CHARITY - BC VHP</t>
  </si>
  <si>
    <t>D_Deduction;D_Charity;151;3920105</t>
  </si>
  <si>
    <t>OP CHARITY - BC VT</t>
  </si>
  <si>
    <t>D_Deduction;D_Charity;151;3920107</t>
  </si>
  <si>
    <t>OP CHARITY - EXCELLUS</t>
  </si>
  <si>
    <t>D_Deduction;D_Charity;151;3920109</t>
  </si>
  <si>
    <t>OP CHARITY - EMPIRE</t>
  </si>
  <si>
    <t>D_Deduction;D_Charity;151;3920110</t>
  </si>
  <si>
    <t>OP CHARITY - BC OTHER</t>
  </si>
  <si>
    <t>D_Deduction;D_Charity;151;3920113</t>
  </si>
  <si>
    <t>OP CHARITY - CIGNA</t>
  </si>
  <si>
    <t>D_Deduction;D_Charity;151;3920114</t>
  </si>
  <si>
    <t>OP CHARITY - MVP</t>
  </si>
  <si>
    <t>D_Deduction;D_Charity;151;3920115</t>
  </si>
  <si>
    <t>OP CHARITY - MEDICARE</t>
  </si>
  <si>
    <t>D_Deduction;D_Charity;151;3920120</t>
  </si>
  <si>
    <t>OP CHARITY - MEDICAID VT</t>
  </si>
  <si>
    <t>D_Deduction;D_Charity;151;3920125</t>
  </si>
  <si>
    <t>OP CHARITY - MEDICAID NY &amp; OTHER</t>
  </si>
  <si>
    <t>D_Deduction;D_Charity;151;3920130</t>
  </si>
  <si>
    <t>OP CHARITY - PUBLIC AGENCY</t>
  </si>
  <si>
    <t>D_Deduction;D_Charity;151;3920131</t>
  </si>
  <si>
    <t>OP CHARITY - MEDICARE ADVANTAGE</t>
  </si>
  <si>
    <t>D_Deduction;D_Charity;151;3920135</t>
  </si>
  <si>
    <t>OP CHARITY - WORK COMP</t>
  </si>
  <si>
    <t>D_Deduction;D_Charity;151;3920140</t>
  </si>
  <si>
    <t>OP CHARITY - COMMERCIAL</t>
  </si>
  <si>
    <t>D_Deduction;D_Charity;151;3920147</t>
  </si>
  <si>
    <t>OP CHARITY - OTHER</t>
  </si>
  <si>
    <t>D_Deduction;D_Charity;151;3920150</t>
  </si>
  <si>
    <t>OP CHARITY - SELF PAY</t>
  </si>
  <si>
    <t>D_Deduction;D_Charity;151;3920155</t>
  </si>
  <si>
    <t>OP CHARITY - MEDICAID ACO VT</t>
  </si>
  <si>
    <t>D_Deduction;D_Charity;151;3920160</t>
  </si>
  <si>
    <t>OP CHARITY - EMPLOYEE SELF INSURED</t>
  </si>
  <si>
    <t>D_Deduction;D_Charity;151;3920165</t>
  </si>
  <si>
    <t>OP CHARITY - UVMHN HEALTH ADVANTAGE</t>
  </si>
  <si>
    <t>D_Deduction;D_Charity;151;3920170</t>
  </si>
  <si>
    <t>OP CHARITY - MEDICARE ACO</t>
  </si>
  <si>
    <t>D_Deduction;D_Charity;151;3920300</t>
  </si>
  <si>
    <t>OP CHARITY - POST CLOSING ADJ</t>
  </si>
  <si>
    <t>D_Deduction;D_Charity;151;3930090</t>
  </si>
  <si>
    <t>PRO CHARITY - BC VHP</t>
  </si>
  <si>
    <t>D_Deduction;D_Charity;151;3930105</t>
  </si>
  <si>
    <t>PRO CHARITY - BC VT</t>
  </si>
  <si>
    <t>D_Deduction;D_Charity;151;3930107</t>
  </si>
  <si>
    <t>PRO CHARITY - EXCELLUS</t>
  </si>
  <si>
    <t>D_Deduction;D_Charity;151;3930109</t>
  </si>
  <si>
    <t>PRO CHARITY - EMPIRE</t>
  </si>
  <si>
    <t>D_Deduction;D_Charity;151;3930110</t>
  </si>
  <si>
    <t>PRO CHARITY - BC OTHER</t>
  </si>
  <si>
    <t>D_Deduction;D_Charity;151;3930113</t>
  </si>
  <si>
    <t>PRO CHARITY - CIGNA</t>
  </si>
  <si>
    <t>D_Deduction;D_Charity;151;3930114</t>
  </si>
  <si>
    <t>PRO CHARITY - MVP</t>
  </si>
  <si>
    <t>D_Deduction;D_Charity;151;3930115</t>
  </si>
  <si>
    <t>PRO CHARITY - MEDICARE</t>
  </si>
  <si>
    <t>D_Deduction;D_Charity;151;3930120</t>
  </si>
  <si>
    <t>PRO CHARITY - MEDICAID VT</t>
  </si>
  <si>
    <t>D_Deduction;D_Charity;151;3930125</t>
  </si>
  <si>
    <t>PRO CHARITY - MEDICAID NY &amp; OTHER</t>
  </si>
  <si>
    <t>D_Deduction;D_Charity;151;3930130</t>
  </si>
  <si>
    <t>PRO CHARITY - PUBLIC AGENCY</t>
  </si>
  <si>
    <t>D_Deduction;D_Charity;151;3930131</t>
  </si>
  <si>
    <t>PRO CHARITY - MEDICARE ADVANTAGE</t>
  </si>
  <si>
    <t>D_Deduction;D_Charity;151;3930135</t>
  </si>
  <si>
    <t>PRO CHARITY - WORK COMP</t>
  </si>
  <si>
    <t>D_Deduction;D_Charity;151;3930140</t>
  </si>
  <si>
    <t>PRO CHARITY - COMMERCIAL</t>
  </si>
  <si>
    <t>D_Deduction;D_Charity;151;3930147</t>
  </si>
  <si>
    <t>PRO CHARITY - OTHER</t>
  </si>
  <si>
    <t>D_Deduction;D_Charity;151;3930150</t>
  </si>
  <si>
    <t>PRO CHARITY - SELF PAY</t>
  </si>
  <si>
    <t>D_Deduction;D_Charity;151;3930155</t>
  </si>
  <si>
    <t>PRO CHARITY - MEDICAID ACO VT</t>
  </si>
  <si>
    <t>D_Deduction;D_Charity;151;3930160</t>
  </si>
  <si>
    <t>PRO CHARITY - EMPLOYEE SELF INSURED</t>
  </si>
  <si>
    <t>D_Deduction;D_Charity;151;3930165</t>
  </si>
  <si>
    <t>PRO CHARITY - UVMHN HEALTH ADVANTAGE</t>
  </si>
  <si>
    <t>D_Deduction;D_Charity;151;3930170</t>
  </si>
  <si>
    <t>PRO CHARITY - MEDICARE ACO</t>
  </si>
  <si>
    <t>Total Charity Care</t>
  </si>
  <si>
    <t>[aq4;ACCT.HNDetail_L500='D_Deduction' and ACCT.HNDetail_L50='D_Contractual']</t>
  </si>
  <si>
    <t>D_Deduction;D_Contractual;152;4100001</t>
  </si>
  <si>
    <t>Inpatient Affiliation Transfer</t>
  </si>
  <si>
    <t>D_Deduction;D_Contractual;152;4100002</t>
  </si>
  <si>
    <t>Outpatient Affiliation Transfer</t>
  </si>
  <si>
    <t>D_Deduction;D_Contractual;152;4200040</t>
  </si>
  <si>
    <t>Pass Through Costs IP</t>
  </si>
  <si>
    <t>D_Deduction;D_Contractual;152;4200045</t>
  </si>
  <si>
    <t>Pass Through Costs OP</t>
  </si>
  <si>
    <t>D_Deduction;D_Contractual;152;4400025</t>
  </si>
  <si>
    <t>Professional Global Fee Revenue</t>
  </si>
  <si>
    <t>D_Deduction;D_Contractual;152;4400100</t>
  </si>
  <si>
    <t>Institutional Global Fee Revenue</t>
  </si>
  <si>
    <t>D_Deduction;D_Contractual;152;4500160</t>
  </si>
  <si>
    <t>Con Adj Foreign Exchange</t>
  </si>
  <si>
    <t>D_Deduction;D_Contractual;152;4600090</t>
  </si>
  <si>
    <t>IP C/A: VHP</t>
  </si>
  <si>
    <t>D_Deduction;D_Contractual;152;4600105</t>
  </si>
  <si>
    <t>IP C/A: VT Blue Shield</t>
  </si>
  <si>
    <t>D_Deduction;D_Contractual;152;4600107</t>
  </si>
  <si>
    <t>IP C/A: Excellus</t>
  </si>
  <si>
    <t>D_Deduction;D_Contractual;152;4600109</t>
  </si>
  <si>
    <t>IP C/A: Empire</t>
  </si>
  <si>
    <t>D_Deduction;D_Contractual;152;4600110</t>
  </si>
  <si>
    <t>IP C/A: Other Blue Shield</t>
  </si>
  <si>
    <t>D_Deduction;D_Contractual;152;4600113</t>
  </si>
  <si>
    <t>IP C/A: Cigna</t>
  </si>
  <si>
    <t>D_Deduction;D_Contractual;152;4600114</t>
  </si>
  <si>
    <t>IP C/A: MVP</t>
  </si>
  <si>
    <t>D_Deduction;D_Contractual;152;4600115</t>
  </si>
  <si>
    <t>IP C/A: Medicare</t>
  </si>
  <si>
    <t>D_Deduction;D_Contractual;152;4600120</t>
  </si>
  <si>
    <t>IP C/A: VT Medicaid</t>
  </si>
  <si>
    <t>D_Deduction;D_Contractual;152;4600125</t>
  </si>
  <si>
    <t>IP C/A: NY &amp; Other Medicaid</t>
  </si>
  <si>
    <t>D_Deduction;D_Contractual;152;4600130</t>
  </si>
  <si>
    <t>IP C/A: Public Agencies</t>
  </si>
  <si>
    <t>D_Deduction;D_Contractual;152;4600131</t>
  </si>
  <si>
    <t>IP C/A - Medicare Advantage</t>
  </si>
  <si>
    <t>D_Deduction;D_Contractual;152;4600135</t>
  </si>
  <si>
    <t>IP C/A: Worker Comp &amp; Other</t>
  </si>
  <si>
    <t>D_Deduction;D_Contractual;152;4600140</t>
  </si>
  <si>
    <t>IP C/A: Commercial</t>
  </si>
  <si>
    <t>D_Deduction;D_Contractual;152;4600147</t>
  </si>
  <si>
    <t>IP C/A: All Other</t>
  </si>
  <si>
    <t>D_Deduction;D_Contractual;152;4600149</t>
  </si>
  <si>
    <t>IP C/A: Risk Management</t>
  </si>
  <si>
    <t>D_Deduction;D_Contractual;152;4600150</t>
  </si>
  <si>
    <t>IP C/A: Self Pay</t>
  </si>
  <si>
    <t>D_Deduction;D_Contractual;152;4600155</t>
  </si>
  <si>
    <t>IP Deduct: PH VT Medicaid</t>
  </si>
  <si>
    <t>D_Deduction;D_Contractual;152;4600160</t>
  </si>
  <si>
    <t>IP C/A: FAHC Preferred</t>
  </si>
  <si>
    <t>D_Deduction;D_Contractual;152;4600165</t>
  </si>
  <si>
    <t>IP CONTRACTUAL - UVMHN HEALTH ADVANTAGE</t>
  </si>
  <si>
    <t>D_Deduction;D_Contractual;152;4600170</t>
  </si>
  <si>
    <t>IP Deduct: VT Medicare ACO</t>
  </si>
  <si>
    <t>D_Deduction;D_Contractual;152;4600175</t>
  </si>
  <si>
    <t>IP Deduct: VT BC/BS ACO</t>
  </si>
  <si>
    <t>D_Deduction;D_Contractual;152;4600205</t>
  </si>
  <si>
    <t>IP C/A: Medicare Other Adjustments</t>
  </si>
  <si>
    <t>D_Deduction;D_Contractual;152;4600206</t>
  </si>
  <si>
    <t>IP C/A: Medicaid Other Adjustments</t>
  </si>
  <si>
    <t>D_Deduction;D_Contractual;152;4600207</t>
  </si>
  <si>
    <t>IP C/A: General Other Adjustments</t>
  </si>
  <si>
    <t>D_Deduction;D_Contractual;152;4600300</t>
  </si>
  <si>
    <t>IP C/A: Post Close Adj</t>
  </si>
  <si>
    <t>D_Deduction;D_Contractual;152;4600305</t>
  </si>
  <si>
    <t>IP COVID PATIENT BALANCE ADJ</t>
  </si>
  <si>
    <t>D_Deduction;D_Contractual;152;4600900</t>
  </si>
  <si>
    <t>IP Rev Adj - CPI Affiliated Hospitals</t>
  </si>
  <si>
    <t>D_Deduction;D_Contractual;152;4600905</t>
  </si>
  <si>
    <t>IP Rev Adj - CVMC Affiliated Hospital</t>
  </si>
  <si>
    <t>D_Deduction;D_Contractual;152;4600910</t>
  </si>
  <si>
    <t>IP Excellus Revenue Adj - PMC Affiliated Hospital</t>
  </si>
  <si>
    <t>D_Deduction;D_Contractual;152;4600915</t>
  </si>
  <si>
    <t>IP Excellus Revenue Adj - AHMC Affiliated Hospital</t>
  </si>
  <si>
    <t>D_Deduction;D_Contractual;152;4600920</t>
  </si>
  <si>
    <t>IP Excellus Revenue Adj - ECH Affiliated Hospital</t>
  </si>
  <si>
    <t>D_Deduction;D_Contractual;152;4600925</t>
  </si>
  <si>
    <t>IP VHP Revenue Adj - UVMHN-HH Affiliated Hospital</t>
  </si>
  <si>
    <t>D_Deduction;D_Contractual;152;4600995</t>
  </si>
  <si>
    <t>FAHC Preferred - IP Self Funded Adj</t>
  </si>
  <si>
    <t>D_Deduction;D_Contractual;152;4650090</t>
  </si>
  <si>
    <t>OP C/A: BC/BS VHP</t>
  </si>
  <si>
    <t>D_Deduction;D_Contractual;152;4650096</t>
  </si>
  <si>
    <t>OP C/A: DME Misc Admin Adj</t>
  </si>
  <si>
    <t>D_Deduction;D_Contractual;152;4650105</t>
  </si>
  <si>
    <t>OP C/A: VT Blue Shield</t>
  </si>
  <si>
    <t>D_Deduction;D_Contractual;152;4650107</t>
  </si>
  <si>
    <t>OP C/A: Excellus</t>
  </si>
  <si>
    <t>D_Deduction;D_Contractual;152;4650109</t>
  </si>
  <si>
    <t>OP C/A: Empire</t>
  </si>
  <si>
    <t>D_Deduction;D_Contractual;152;4650110</t>
  </si>
  <si>
    <t>OP C/A: Other Blue Shield</t>
  </si>
  <si>
    <t>D_Deduction;D_Contractual;152;4650113</t>
  </si>
  <si>
    <t>OP C/A: Cigna</t>
  </si>
  <si>
    <t>D_Deduction;D_Contractual;152;4650114</t>
  </si>
  <si>
    <t>OP C/A: MVP</t>
  </si>
  <si>
    <t>D_Deduction;D_Contractual;152;4650115</t>
  </si>
  <si>
    <t>OP C/A: Medicare</t>
  </si>
  <si>
    <t>D_Deduction;D_Contractual;152;4650120</t>
  </si>
  <si>
    <t>OP C/A: VT Medicaid</t>
  </si>
  <si>
    <t>D_Deduction;D_Contractual;152;4650125</t>
  </si>
  <si>
    <t>OP C/A: NY &amp; Other Medicaid</t>
  </si>
  <si>
    <t>D_Deduction;D_Contractual;152;4650130</t>
  </si>
  <si>
    <t>OP C/A: Public Agencies</t>
  </si>
  <si>
    <t>D_Deduction;D_Contractual;152;4650131</t>
  </si>
  <si>
    <t>OP C/A - Medicare Advantage</t>
  </si>
  <si>
    <t>D_Deduction;D_Contractual;152;4650135</t>
  </si>
  <si>
    <t>OP C/A: Worker Comp &amp; Other</t>
  </si>
  <si>
    <t>D_Deduction;D_Contractual;152;4650140</t>
  </si>
  <si>
    <t>OP C/A: Commercial</t>
  </si>
  <si>
    <t>D_Deduction;D_Contractual;152;4650147</t>
  </si>
  <si>
    <t>OP C/A: All Other</t>
  </si>
  <si>
    <t>D_Deduction;D_Contractual;152;4650149</t>
  </si>
  <si>
    <t>OP C/A: Risk Management</t>
  </si>
  <si>
    <t>D_Deduction;D_Contractual;152;4650150</t>
  </si>
  <si>
    <t>OP C/A: Self Pay</t>
  </si>
  <si>
    <t>D_Deduction;D_Contractual;152;4650151</t>
  </si>
  <si>
    <t>OP C/A: Lacks Documentation</t>
  </si>
  <si>
    <t>D_Deduction;D_Contractual;152;4650155</t>
  </si>
  <si>
    <t>OP Deduct: PH VT Medicaid</t>
  </si>
  <si>
    <t>D_Deduction;D_Contractual;152;4650160</t>
  </si>
  <si>
    <t>OP C/A: FAHC Preferred</t>
  </si>
  <si>
    <t>D_Deduction;D_Contractual;152;4650165</t>
  </si>
  <si>
    <t>OP C/A - UVMHN Health Advantage</t>
  </si>
  <si>
    <t>D_Deduction;D_Contractual;152;4650170</t>
  </si>
  <si>
    <t>OP Gross: VT Medicare ACO</t>
  </si>
  <si>
    <t>D_Deduction;D_Contractual;152;4650205</t>
  </si>
  <si>
    <t>OP C/A: Medicare Other Adjustments</t>
  </si>
  <si>
    <t>D_Deduction;D_Contractual;152;4650206</t>
  </si>
  <si>
    <t>OP C/A: Medicaid Other Adjustments</t>
  </si>
  <si>
    <t>D_Deduction;D_Contractual;152;4650207</t>
  </si>
  <si>
    <t>OP C/A: General Other Adjustments</t>
  </si>
  <si>
    <t>D_Deduction;D_Contractual;152;4650300</t>
  </si>
  <si>
    <t>OP C/A: Post Close Adj</t>
  </si>
  <si>
    <t>D_Deduction;D_Contractual;152;4650305</t>
  </si>
  <si>
    <t>OP COVID Patient Balance Adjustments</t>
  </si>
  <si>
    <t>D_Deduction;D_Contractual;152;4650900</t>
  </si>
  <si>
    <t>OP Revenue Adj - CPI Affiliated Hospitals</t>
  </si>
  <si>
    <t>D_Deduction;D_Contractual;152;4650905</t>
  </si>
  <si>
    <t>OP Revenue Adj - CVMC Affiliated Hospital</t>
  </si>
  <si>
    <t>D_Deduction;D_Contractual;152;4650910</t>
  </si>
  <si>
    <t>OP Revenue Adj - Porter Affiliated Hospital</t>
  </si>
  <si>
    <t>D_Deduction;D_Contractual;152;4650915</t>
  </si>
  <si>
    <t>OP Excellus Revenue Adj - AHMC Affiliated Hospitals</t>
  </si>
  <si>
    <t>D_Deduction;D_Contractual;152;4650920</t>
  </si>
  <si>
    <t>D_Deduction;D_Contractual;152;4650925</t>
  </si>
  <si>
    <t>OP VHP Revenue Adj - UVMHN-HH Affiliated Hospitals</t>
  </si>
  <si>
    <t>D_Deduction;D_Contractual;152;4650995</t>
  </si>
  <si>
    <t>FAHC Preferred - OP Self Funded Adj</t>
  </si>
  <si>
    <t>D_Deduction;D_Contractual;152;4700020</t>
  </si>
  <si>
    <t>PRO C/A - BC VT - Deactivated</t>
  </si>
  <si>
    <t>D_Deduction;D_Contractual;152;4700025</t>
  </si>
  <si>
    <t>PRO C/A - BC Other - Deactivated</t>
  </si>
  <si>
    <t>D_Deduction;D_Contractual;152;4700028</t>
  </si>
  <si>
    <t>PRO C/A - Cigna - Deactivated</t>
  </si>
  <si>
    <t>D_Deduction;D_Contractual;152;4700029</t>
  </si>
  <si>
    <t>PRO C/A - MVP - Deactivated</t>
  </si>
  <si>
    <t>D_Deduction;D_Contractual;152;4700030</t>
  </si>
  <si>
    <t>PRO C/A - Medicare - Deactivated</t>
  </si>
  <si>
    <t>D_Deduction;D_Contractual;152;4700040</t>
  </si>
  <si>
    <t>PRO C/A - Medicaid VT - Deactivated</t>
  </si>
  <si>
    <t>D_Deduction;D_Contractual;152;4700050</t>
  </si>
  <si>
    <t>PRO C/A - Medicaid NY &amp; Other</t>
  </si>
  <si>
    <t>D_Deduction;D_Contractual;152;4700055</t>
  </si>
  <si>
    <t>PRO C/A - Medicaid ACO VT - Deactivated</t>
  </si>
  <si>
    <t>D_Deduction;D_Contractual;152;4700060</t>
  </si>
  <si>
    <t>PRO C/A Public Agency - Deactivated</t>
  </si>
  <si>
    <t>D_Deduction;D_Contractual;152;4700061</t>
  </si>
  <si>
    <t>PRO C/A - Medicare Advantage - Deactivated</t>
  </si>
  <si>
    <t>D_Deduction;D_Contractual;152;4700065</t>
  </si>
  <si>
    <t>PRO C/A - Work Comp - Deactivated</t>
  </si>
  <si>
    <t>D_Deduction;D_Contractual;152;4700070</t>
  </si>
  <si>
    <t>PRO C/A - Excellus - Deactivated</t>
  </si>
  <si>
    <t>D_Deduction;D_Contractual;152;4700077</t>
  </si>
  <si>
    <t>PRO C/A - Medicare ACO - Deactivated</t>
  </si>
  <si>
    <t>D_Deduction;D_Contractual;152;4700080</t>
  </si>
  <si>
    <t>PRO C/A - Commercial - Deactivated</t>
  </si>
  <si>
    <t>D_Deduction;D_Contractual;152;4700090</t>
  </si>
  <si>
    <t>PRO C/A - BCBS VHP</t>
  </si>
  <si>
    <t>D_Deduction;D_Contractual;152;4700095</t>
  </si>
  <si>
    <t>PRO C/A - Other - Deactivated</t>
  </si>
  <si>
    <t>D_Deduction;D_Contractual;152;4700096</t>
  </si>
  <si>
    <t>Prof Misc Admin Adj</t>
  </si>
  <si>
    <t>D_Deduction;D_Contractual;152;4700105</t>
  </si>
  <si>
    <t>PRO C/A - BC VT</t>
  </si>
  <si>
    <t>D_Deduction;D_Contractual;152;4700106</t>
  </si>
  <si>
    <t>PRO C/A - Empire</t>
  </si>
  <si>
    <t>D_Deduction;D_Contractual;152;4700107</t>
  </si>
  <si>
    <t>PRO C/A - Excellus</t>
  </si>
  <si>
    <t>D_Deduction;D_Contractual;152;4700109</t>
  </si>
  <si>
    <t>D_Deduction;D_Contractual;152;4700110</t>
  </si>
  <si>
    <t>PRO C/A - BC Other</t>
  </si>
  <si>
    <t>D_Deduction;D_Contractual;152;4700113</t>
  </si>
  <si>
    <t>PRO C/A - Cigna</t>
  </si>
  <si>
    <t>D_Deduction;D_Contractual;152;4700114</t>
  </si>
  <si>
    <t>PRO C/A - MVP</t>
  </si>
  <si>
    <t>D_Deduction;D_Contractual;152;4700115</t>
  </si>
  <si>
    <t>PRO C/A - Medicare</t>
  </si>
  <si>
    <t>D_Deduction;D_Contractual;152;4700120</t>
  </si>
  <si>
    <t>PRO C/A - Medicaid VT</t>
  </si>
  <si>
    <t>D_Deduction;D_Contractual;152;4700125</t>
  </si>
  <si>
    <t>D_Deduction;D_Contractual;152;4700130</t>
  </si>
  <si>
    <t>PRO C/A - Public Agency</t>
  </si>
  <si>
    <t>D_Deduction;D_Contractual;152;4700131</t>
  </si>
  <si>
    <t>PRO C/A - Medicare Advantage</t>
  </si>
  <si>
    <t>D_Deduction;D_Contractual;152;4700135</t>
  </si>
  <si>
    <t>PRO C/A - Work Comp</t>
  </si>
  <si>
    <t>D_Deduction;D_Contractual;152;4700140</t>
  </si>
  <si>
    <t>PRO C/A - Commercial</t>
  </si>
  <si>
    <t>D_Deduction;D_Contractual;152;4700147</t>
  </si>
  <si>
    <t>PRO C/A - Other</t>
  </si>
  <si>
    <t>D_Deduction;D_Contractual;152;4700149</t>
  </si>
  <si>
    <t>Risk Management</t>
  </si>
  <si>
    <t>D_Deduction;D_Contractual;152;4700150</t>
  </si>
  <si>
    <t>PRO C/A - Self Pay</t>
  </si>
  <si>
    <t>D_Deduction;D_Contractual;152;4700151</t>
  </si>
  <si>
    <t>Inappropriate/Lacks Documentation</t>
  </si>
  <si>
    <t>D_Deduction;D_Contractual;152;4700155</t>
  </si>
  <si>
    <t>PRO C/A - Medicaid ACO VT</t>
  </si>
  <si>
    <t>D_Deduction;D_Contractual;152;4700160</t>
  </si>
  <si>
    <t>PRO CONTRACTUAL - EMPLOYEE SELF INSURED</t>
  </si>
  <si>
    <t>D_Deduction;D_Contractual;152;4700165</t>
  </si>
  <si>
    <t>PRO CONTRACTUAL - UVMHN HEALTH ADVANTAGE</t>
  </si>
  <si>
    <t>D_Deduction;D_Contractual;152;4700170</t>
  </si>
  <si>
    <t>PRO C/A - Medicare ACO</t>
  </si>
  <si>
    <t>D_Deduction;D_Contractual;152;4700207</t>
  </si>
  <si>
    <t>Prof C/A: General Other Adjustments</t>
  </si>
  <si>
    <t>D_Deduction;D_Contractual;152;4700305</t>
  </si>
  <si>
    <t>PRO COVID PATIENT BALANCE ADJ</t>
  </si>
  <si>
    <t>D_Deduction;D_Contractual;152;4700900</t>
  </si>
  <si>
    <t>Prof Rev Adj - CPI Affiliated Hospitals</t>
  </si>
  <si>
    <t>D_Deduction;D_Contractual;152;4700905</t>
  </si>
  <si>
    <t>Prof Rev Adj - CVMC Affiliated Hospital</t>
  </si>
  <si>
    <t>D_Deduction;D_Contractual;152;4700910</t>
  </si>
  <si>
    <t>Prof Rev Adj - Porter Affiliated Hospital</t>
  </si>
  <si>
    <t>D_Deduction;D_Contractual;152;4700915</t>
  </si>
  <si>
    <t>PROF Excellus Revenue Adj - AHMC Affiliated Hospital</t>
  </si>
  <si>
    <t>D_Deduction;D_Contractual;152;4700920</t>
  </si>
  <si>
    <t>PROF Excellus Revenue Adj - ECH Affiliated Hospital</t>
  </si>
  <si>
    <t>D_Deduction;D_Contractual;152;4700925</t>
  </si>
  <si>
    <t>PROF VHP Revenue Adj - UVMHN-HH Affiliated Hospital</t>
  </si>
  <si>
    <t>D_Deduction;D_Contractual;152;4700995</t>
  </si>
  <si>
    <t>FAHC Preferred - Pro Self Funded Adj</t>
  </si>
  <si>
    <t>Total Deductions From Patient Revenue</t>
  </si>
  <si>
    <t>[aq4;ACCT.HNDetail_L500='D_Deduction' and ACCT.HNDetail_L50='D_Denials']</t>
  </si>
  <si>
    <t>D_Deduction;D_Denials;153;4800001</t>
  </si>
  <si>
    <t>Professional Denials</t>
  </si>
  <si>
    <t>D_Deduction;D_Denials;153;4801001</t>
  </si>
  <si>
    <t>Inst: Denial IP</t>
  </si>
  <si>
    <t>D_Deduction;D_Denials;153;4801002</t>
  </si>
  <si>
    <t>Inst: Denial OP</t>
  </si>
  <si>
    <t>D_Deduction;D_Denials;153;4810090</t>
  </si>
  <si>
    <t>IP DENIAL - BC VHP</t>
  </si>
  <si>
    <t>D_Deduction;D_Denials;153;4810105</t>
  </si>
  <si>
    <t>IP DENIAL - BC VT</t>
  </si>
  <si>
    <t>D_Deduction;D_Denials;153;4810107</t>
  </si>
  <si>
    <t>IP DENIAL - EXCELLUS</t>
  </si>
  <si>
    <t>D_Deduction;D_Denials;153;4810109</t>
  </si>
  <si>
    <t>IP DENIAL -EMPIRE</t>
  </si>
  <si>
    <t>D_Deduction;D_Denials;153;4810110</t>
  </si>
  <si>
    <t>IP DENIAL - BC OTHER</t>
  </si>
  <si>
    <t>D_Deduction;D_Denials;153;4810113</t>
  </si>
  <si>
    <t>IP DENIAL - CIGNA</t>
  </si>
  <si>
    <t>D_Deduction;D_Denials;153;4810114</t>
  </si>
  <si>
    <t>IP DENIAL - MVP</t>
  </si>
  <si>
    <t>D_Deduction;D_Denials;153;4810115</t>
  </si>
  <si>
    <t>IP DENIAL - MEDICARE</t>
  </si>
  <si>
    <t>D_Deduction;D_Denials;153;4810120</t>
  </si>
  <si>
    <t>IP DENIAL - MEDICAID VT</t>
  </si>
  <si>
    <t>D_Deduction;D_Denials;153;4810125</t>
  </si>
  <si>
    <t>IP DENIAL - MEDICAID NY &amp; OTHER</t>
  </si>
  <si>
    <t>D_Deduction;D_Denials;153;4810130</t>
  </si>
  <si>
    <t>IP DENIAL - PUBLIC AGENCY</t>
  </si>
  <si>
    <t>D_Deduction;D_Denials;153;4810131</t>
  </si>
  <si>
    <t>IP DENIAL - MEDICARE ADVANTAGE</t>
  </si>
  <si>
    <t>D_Deduction;D_Denials;153;4810135</t>
  </si>
  <si>
    <t>IP DENIAL - WORK COMP</t>
  </si>
  <si>
    <t>D_Deduction;D_Denials;153;4810140</t>
  </si>
  <si>
    <t>IP DENIAL - COMMERCIAL</t>
  </si>
  <si>
    <t>D_Deduction;D_Denials;153;4810147</t>
  </si>
  <si>
    <t>IP DENIAL - OTHER</t>
  </si>
  <si>
    <t>D_Deduction;D_Denials;153;4810150</t>
  </si>
  <si>
    <t>IP DENIAL - SELF PAY</t>
  </si>
  <si>
    <t>D_Deduction;D_Denials;153;4810155</t>
  </si>
  <si>
    <t>IP DENIAL - MEDICAID ACO VT</t>
  </si>
  <si>
    <t>D_Deduction;D_Denials;153;4810160</t>
  </si>
  <si>
    <t>IP DENIAL - EMPLOYEE SELF INSURED</t>
  </si>
  <si>
    <t>D_Deduction;D_Denials;153;4810165</t>
  </si>
  <si>
    <t>IP DENIAL - UVMHN HEALTH ADVANTAGE</t>
  </si>
  <si>
    <t>D_Deduction;D_Denials;153;4810170</t>
  </si>
  <si>
    <t>IP DENIAL - MEDICARE ACO</t>
  </si>
  <si>
    <t>D_Deduction;D_Denials;153;4820090</t>
  </si>
  <si>
    <t>OP DENIAL - BC VHP</t>
  </si>
  <si>
    <t>D_Deduction;D_Denials;153;4820105</t>
  </si>
  <si>
    <t>OP DENIAL - BC VT</t>
  </si>
  <si>
    <t>D_Deduction;D_Denials;153;4820107</t>
  </si>
  <si>
    <t>OP DENIAL - EXCELLUS</t>
  </si>
  <si>
    <t>D_Deduction;D_Denials;153;4820109</t>
  </si>
  <si>
    <t>OP DENIAL - EMPIRE</t>
  </si>
  <si>
    <t>D_Deduction;D_Denials;153;4820110</t>
  </si>
  <si>
    <t>OP DENIAL - BC OTHER</t>
  </si>
  <si>
    <t>D_Deduction;D_Denials;153;4820113</t>
  </si>
  <si>
    <t>OP DENIAL - CIGNA</t>
  </si>
  <si>
    <t>D_Deduction;D_Denials;153;4820114</t>
  </si>
  <si>
    <t>OP DENIAL - MVP</t>
  </si>
  <si>
    <t>D_Deduction;D_Denials;153;4820115</t>
  </si>
  <si>
    <t>OP DENIAL - MEDICARE</t>
  </si>
  <si>
    <t>D_Deduction;D_Denials;153;4820120</t>
  </si>
  <si>
    <t>OP DENIAL - MEDICAID VT</t>
  </si>
  <si>
    <t>D_Deduction;D_Denials;153;4820125</t>
  </si>
  <si>
    <t>OP DENIAL - MEDICAID NY &amp; OTHER</t>
  </si>
  <si>
    <t>D_Deduction;D_Denials;153;4820130</t>
  </si>
  <si>
    <t>OP DENIAL - PUBLIC AGENCY</t>
  </si>
  <si>
    <t>D_Deduction;D_Denials;153;4820131</t>
  </si>
  <si>
    <t>OP DENIAL - MEDICARE ADVANTAGE</t>
  </si>
  <si>
    <t>D_Deduction;D_Denials;153;4820135</t>
  </si>
  <si>
    <t>OP DENIAL - WORK COMP</t>
  </si>
  <si>
    <t>D_Deduction;D_Denials;153;4820140</t>
  </si>
  <si>
    <t>OP DENIAL - COMMERCIAL</t>
  </si>
  <si>
    <t>D_Deduction;D_Denials;153;4820147</t>
  </si>
  <si>
    <t>OP DENIAL - OTHER</t>
  </si>
  <si>
    <t>D_Deduction;D_Denials;153;4820150</t>
  </si>
  <si>
    <t>OP DENIAL - SELF PAY</t>
  </si>
  <si>
    <t>D_Deduction;D_Denials;153;4820155</t>
  </si>
  <si>
    <t>OP DENIAL - MEDICAID ACO VT</t>
  </si>
  <si>
    <t>D_Deduction;D_Denials;153;4820160</t>
  </si>
  <si>
    <t>OP DENIAL - EMPLOYEE SELF INSURED</t>
  </si>
  <si>
    <t>D_Deduction;D_Denials;153;4820165</t>
  </si>
  <si>
    <t>OP DENIAL - UVMHN HEALTH ADVANTAGE</t>
  </si>
  <si>
    <t>D_Deduction;D_Denials;153;4820170</t>
  </si>
  <si>
    <t>OP DENIAL - MEDICARE ACO</t>
  </si>
  <si>
    <t>D_Deduction;D_Denials;153;4830090</t>
  </si>
  <si>
    <t>PRO DENIAL - BC VHP</t>
  </si>
  <si>
    <t>D_Deduction;D_Denials;153;4830105</t>
  </si>
  <si>
    <t>PRO DENIAL - BC VT</t>
  </si>
  <si>
    <t>D_Deduction;D_Denials;153;4830107</t>
  </si>
  <si>
    <t>PRO DENIAL - EXCELLUS</t>
  </si>
  <si>
    <t>D_Deduction;D_Denials;153;4830109</t>
  </si>
  <si>
    <t>PRO DENIAL - EMPIRE</t>
  </si>
  <si>
    <t>D_Deduction;D_Denials;153;4830110</t>
  </si>
  <si>
    <t>PRO DENIAL - BC OTHER</t>
  </si>
  <si>
    <t>D_Deduction;D_Denials;153;4830113</t>
  </si>
  <si>
    <t>PRO DENIAL - CIGNA</t>
  </si>
  <si>
    <t>D_Deduction;D_Denials;153;4830114</t>
  </si>
  <si>
    <t>PRO DENIAL - MVP</t>
  </si>
  <si>
    <t>D_Deduction;D_Denials;153;4830115</t>
  </si>
  <si>
    <t>PRO DENIAL - MEDICARE</t>
  </si>
  <si>
    <t>D_Deduction;D_Denials;153;4830120</t>
  </si>
  <si>
    <t>PRO DENIAL - MEDICAID VT</t>
  </si>
  <si>
    <t>D_Deduction;D_Denials;153;4830125</t>
  </si>
  <si>
    <t>PRO DENIAL - MEDICAID NY &amp; OTHER</t>
  </si>
  <si>
    <t>D_Deduction;D_Denials;153;4830130</t>
  </si>
  <si>
    <t>PRO DENIAL - PUBLIC AGENCY</t>
  </si>
  <si>
    <t>D_Deduction;D_Denials;153;4830131</t>
  </si>
  <si>
    <t>PRO DENIAL - MEDICARE ADVANTAGE</t>
  </si>
  <si>
    <t>D_Deduction;D_Denials;153;4830135</t>
  </si>
  <si>
    <t>PRO DENIAL - WORK COMP</t>
  </si>
  <si>
    <t>D_Deduction;D_Denials;153;4830140</t>
  </si>
  <si>
    <t>PRO DENIAL - COMMERCIAL</t>
  </si>
  <si>
    <t>D_Deduction;D_Denials;153;4830147</t>
  </si>
  <si>
    <t>PRO DENIAL - OTHER</t>
  </si>
  <si>
    <t>D_Deduction;D_Denials;153;4830150</t>
  </si>
  <si>
    <t>PRO DENIAL - SELF PAY</t>
  </si>
  <si>
    <t>D_Deduction;D_Denials;153;4830155</t>
  </si>
  <si>
    <t>PRO DENIAL - MEDICAID ACO VT</t>
  </si>
  <si>
    <t>D_Deduction;D_Denials;153;4830160</t>
  </si>
  <si>
    <t>PRO DENIAL - EMPLOYEE SELF INSURED</t>
  </si>
  <si>
    <t>D_Deduction;D_Denials;153;4830165</t>
  </si>
  <si>
    <t>PRO DENIAL - UVMHN Health Advantage</t>
  </si>
  <si>
    <t>D_Deduction;D_Denials;153;4830170</t>
  </si>
  <si>
    <t>PRO DENIAL - MEDICARE ACO</t>
  </si>
  <si>
    <t>Total Denials</t>
  </si>
  <si>
    <t>[aq4;ACCT.HNDetail_L500='D_Deduction' and ACCT.HNDetail_L50='D_DSH']</t>
  </si>
  <si>
    <t>D_Deduction;D_DSH;155;4300011</t>
  </si>
  <si>
    <t>Outpatient State DSH Receipts</t>
  </si>
  <si>
    <t>Total DSH Payment</t>
  </si>
  <si>
    <t>[aq4;ACCT.HNDetail_L500='D_Deduction' and ACCT.HNDetail_L50='D_EGME']</t>
  </si>
  <si>
    <t>D_Deduction;D_EGME;156;4600210</t>
  </si>
  <si>
    <t>IP C/A: Enhanced Medicaid Reimbursement-GME Revenue</t>
  </si>
  <si>
    <t>D_Deduction;D_EGME;156;4700210</t>
  </si>
  <si>
    <t>Enhanced Medicaid Reimbursement-GME Revenue</t>
  </si>
  <si>
    <t>Total Enhanced Medicaid GME Revenues</t>
  </si>
  <si>
    <t>[aq2; ACCT.HNDetail_L500='R_FPPRev']</t>
  </si>
  <si>
    <t>[aq3;ACCT.HNDetail_L500='R_FPPRev']</t>
  </si>
  <si>
    <t>Fixed Prospective Payments</t>
  </si>
  <si>
    <t>[aq4;ACCT.HNDetail_L500='R_FPPRev' and ACCT.HNDetail_L50='R_OCV']</t>
  </si>
  <si>
    <t>R_FPPRev;R_OCV;170;5400216</t>
  </si>
  <si>
    <t>OP Medicare Other Reform Pmts</t>
  </si>
  <si>
    <t>R_FPPRev;R_OCV;170;5400220</t>
  </si>
  <si>
    <t>PRO Vermont Medicaid Other Reform Pmts</t>
  </si>
  <si>
    <t>R_FPPRev;R_OCV;170;5400221</t>
  </si>
  <si>
    <t>PRO Medicare Other Reform Pmts</t>
  </si>
  <si>
    <t>R_FPPRev;R_OCV;170;5400222</t>
  </si>
  <si>
    <t>PRO BC VHP ACO Other Reform Pmts</t>
  </si>
  <si>
    <t>Total OCV Value and Care Coordination Payments</t>
  </si>
  <si>
    <t>[aq4;ACCT.HNDetail_L500='R_FPPRev' and ACCT.HNDetail_L50='R_FPP']</t>
  </si>
  <si>
    <t>R_FPPRev;R_FPP;171;5400110</t>
  </si>
  <si>
    <t>IP Vermont Medicaid Next Gen Payments</t>
  </si>
  <si>
    <t>R_FPPRev;R_FPP;171;5400111</t>
  </si>
  <si>
    <t>IP Medicare ACO Payments</t>
  </si>
  <si>
    <t>R_FPPRev;R_FPP;171;5400115</t>
  </si>
  <si>
    <t>OP Vermont Medicaid Next Gen Payments</t>
  </si>
  <si>
    <t>R_FPPRev;R_FPP;171;5400116</t>
  </si>
  <si>
    <t>OP Medicare ACO Payments</t>
  </si>
  <si>
    <t>R_FPPRev;R_FPP;171;5400120</t>
  </si>
  <si>
    <t>PRO Vermont Medicaid Next Gen Payments</t>
  </si>
  <si>
    <t>R_FPPRev;R_FPP;171;5400121</t>
  </si>
  <si>
    <t>PRO Medicare ACO Payments</t>
  </si>
  <si>
    <t>R_FPPRev;R_FPP;171;5400310</t>
  </si>
  <si>
    <t>Institutional IP VMNG Deductions</t>
  </si>
  <si>
    <t>R_FPPRev;R_FPP;171;5400312</t>
  </si>
  <si>
    <t>Institutional IP BC/BS Deductions</t>
  </si>
  <si>
    <t>R_FPPRev;R_FPP;171;5400313</t>
  </si>
  <si>
    <t>Institutional IP Medicare Deductions</t>
  </si>
  <si>
    <t>R_FPPRev;R_FPP;171;5400315</t>
  </si>
  <si>
    <t>Institutional OP VMNG Deductions</t>
  </si>
  <si>
    <t>R_FPPRev;R_FPP;171;5400316</t>
  </si>
  <si>
    <t>Institutional OP Medicare Deductions</t>
  </si>
  <si>
    <t>R_FPPRev;R_FPP;171;5400317</t>
  </si>
  <si>
    <t>Institutional OP BC/BS Deductions</t>
  </si>
  <si>
    <t>R_FPPRev;R_FPP;171;5400320</t>
  </si>
  <si>
    <t>Professional VMNG Deductions</t>
  </si>
  <si>
    <t>R_FPPRev;R_FPP;171;5400321</t>
  </si>
  <si>
    <t>Professional Medicare Deductions</t>
  </si>
  <si>
    <t>R_FPPRev;R_FPP;171;5400322</t>
  </si>
  <si>
    <t>PRO BC VHP ACO Deductions</t>
  </si>
  <si>
    <t>R_FPPRev;R_FPP;171;5400510</t>
  </si>
  <si>
    <t>IP C/A - Medicaid ACO Other Adjustments</t>
  </si>
  <si>
    <t>R_FPPRev;R_FPP;171;5400511</t>
  </si>
  <si>
    <t>IP C/A - Medicare ACO Other Adjustments</t>
  </si>
  <si>
    <t>R_FPPRev;R_FPP;171;5400512</t>
  </si>
  <si>
    <t>IP C/A - Blue Cross ACO Other Adjustments</t>
  </si>
  <si>
    <t>R_FPPRev;R_FPP;171;5400513</t>
  </si>
  <si>
    <t>OP C/A – BCBS ACO Other Adjustments</t>
  </si>
  <si>
    <t>R_FPPRev;R_FPP;171;5400515</t>
  </si>
  <si>
    <t>OP C/A - Medicaid ACO Other Adjustments</t>
  </si>
  <si>
    <t>R_FPPRev;R_FPP;171;5400516</t>
  </si>
  <si>
    <t>OP C/A - Medicare ACO Other Adjustments</t>
  </si>
  <si>
    <t>R_FPPRev;R_FPP;171;5400520</t>
  </si>
  <si>
    <t>PRO C/A - Medicaid ACO Other Adjustments</t>
  </si>
  <si>
    <t>R_FPPRev;R_FPP;171;5400521</t>
  </si>
  <si>
    <t>PRO C/A - Medicare ACO Other Adjustments</t>
  </si>
  <si>
    <t>R_FPPRev;R_FPP;171;5400523</t>
  </si>
  <si>
    <t>PRO BC VHP ACO Other Adjustments</t>
  </si>
  <si>
    <t>Total Fixed Prospective Payments (FPP)</t>
  </si>
  <si>
    <t>Total Fixed Prospective Payments</t>
  </si>
  <si>
    <t>[aq2; ACCT.HNDetail_L500='R_OtherRev']</t>
  </si>
  <si>
    <t>[aq3;ACCT.HNDetail_L500='R_OtherRev']</t>
  </si>
  <si>
    <t>[aq4;ACCT.HNDetail_L500='R_OtherRev' and ACCT.HNDetail_L50='R_Premium']</t>
  </si>
  <si>
    <t>R_OtherRev;R_Premium;180;3400005</t>
  </si>
  <si>
    <t>VHP Managed Care Income</t>
  </si>
  <si>
    <t>R_OtherRev;R_Premium;180;3400105</t>
  </si>
  <si>
    <t>BCBS Blueprint PMPM</t>
  </si>
  <si>
    <t>R_OtherRev;R_Premium;180;3400400</t>
  </si>
  <si>
    <t>Payer Incentive Premium Revenue</t>
  </si>
  <si>
    <t>Total Premium Revenue and Payer Incentives</t>
  </si>
  <si>
    <t>[aq4;ACCT.HNDetail_L500='R_OtherRev' and ACCT.HNDetail_L50='R_OPPharm']</t>
  </si>
  <si>
    <t>R_OtherRev;R_OPPharm;181;3050010</t>
  </si>
  <si>
    <t>FAOP Sales Rx</t>
  </si>
  <si>
    <t>R_OtherRev;R_OPPharm;181;3050016</t>
  </si>
  <si>
    <t>340B Contract Pharmacy - CVMC</t>
  </si>
  <si>
    <t>R_OtherRev;R_OPPharm;181;3050017</t>
  </si>
  <si>
    <t>340B Contract Pharmacy-PORTER</t>
  </si>
  <si>
    <t>R_OtherRev;R_OPPharm;181;3050018</t>
  </si>
  <si>
    <t>340B Contract Pharmacy-CVPH</t>
  </si>
  <si>
    <t>R_OtherRev;R_OPPharm;181;3050019</t>
  </si>
  <si>
    <t>340B Contract Pharmacy-ECH</t>
  </si>
  <si>
    <t>R_OtherRev;R_OPPharm;181;3050020</t>
  </si>
  <si>
    <t>FAOP Sales OTC</t>
  </si>
  <si>
    <t>R_OtherRev;R_OPPharm;181;3050021</t>
  </si>
  <si>
    <t>00 NEW 340B Contract Pharmacy-AH</t>
  </si>
  <si>
    <t>R_OtherRev;R_OPPharm;181;3050100</t>
  </si>
  <si>
    <t>Specialty Pharmacy Revenue</t>
  </si>
  <si>
    <t>R_OtherRev;R_OPPharm;181;3050150</t>
  </si>
  <si>
    <t>Mail Order Pharmacy Revenue</t>
  </si>
  <si>
    <t>R_OtherRev;R_OPPharm;181;3050200</t>
  </si>
  <si>
    <t>Meds To Beds Revenue</t>
  </si>
  <si>
    <t>R_OtherRev;R_OPPharm;181;3055100</t>
  </si>
  <si>
    <t>DIR Fees</t>
  </si>
  <si>
    <t>R_OtherRev;R_OPPharm;181;3055990</t>
  </si>
  <si>
    <t>RX Net Benefit Recovery</t>
  </si>
  <si>
    <t>R_OtherRev;R_OPPharm;181;3055991</t>
  </si>
  <si>
    <t>RX Medicaid Reimbursement for 340b Cost</t>
  </si>
  <si>
    <t>R_OtherRev;R_OPPharm;181;4900100</t>
  </si>
  <si>
    <t>FAOP Returns &amp; Allow</t>
  </si>
  <si>
    <t>R_OtherRev;R_OPPharm;181;4900150</t>
  </si>
  <si>
    <t>Total Retail Pharmacy Revenue</t>
  </si>
  <si>
    <t>[aq4;ACCT.HNDetail_L500='R_OtherRev' and ACCT.HNDetail_L50='R_340B']</t>
  </si>
  <si>
    <t>R_OtherRev;R_340B;182;3050012</t>
  </si>
  <si>
    <t>340B Contract Pharmacy</t>
  </si>
  <si>
    <t>R_OtherRev;R_340B;182;3050022</t>
  </si>
  <si>
    <t>340B COGS (A/P use)</t>
  </si>
  <si>
    <t>R_OtherRev;R_340B;182;3050023</t>
  </si>
  <si>
    <t>340B Fees (FE credit billing)</t>
  </si>
  <si>
    <t>R_OtherRev;R_340B;182;3050024</t>
  </si>
  <si>
    <t>340b Admin Fees</t>
  </si>
  <si>
    <t>Total Contract 340B Pharmacy Revenue</t>
  </si>
  <si>
    <t>[aq4;ACCT.HNDetail_L500='R_OtherRev' and ACCT.HNDetail_L50='R_Cafeteria']</t>
  </si>
  <si>
    <t>R_OtherRev;R_Cafeteria;183;5000510</t>
  </si>
  <si>
    <t>Cafeteria Sales</t>
  </si>
  <si>
    <t>R_OtherRev;R_Cafeteria;183;5000520</t>
  </si>
  <si>
    <t>EE P/R Deduction Sales</t>
  </si>
  <si>
    <t>R_OtherRev;R_Cafeteria;183;5000530</t>
  </si>
  <si>
    <t>Coffee Shop Sales</t>
  </si>
  <si>
    <t>R_OtherRev;R_Cafeteria;183;5000550</t>
  </si>
  <si>
    <t>Outside Catering Income</t>
  </si>
  <si>
    <t>R_OtherRev;R_Cafeteria;183;5000622</t>
  </si>
  <si>
    <t>Vending Machine General Food</t>
  </si>
  <si>
    <t>Total Cafeteria Revenue</t>
  </si>
  <si>
    <t>[aq4;ACCT.HNDetail_L500='R_OtherRev' and ACCT.HNDetail_L50='R_OthrRevClient']</t>
  </si>
  <si>
    <t>R_OtherRev;R_OthrRevClient;184;5000700</t>
  </si>
  <si>
    <t>Client Services Gross</t>
  </si>
  <si>
    <t>R_OtherRev;R_OthrRevClient;184;5000705</t>
  </si>
  <si>
    <t>Client Services Deductions</t>
  </si>
  <si>
    <t>Total Institutional Services Revenue</t>
  </si>
  <si>
    <t>[aq4;ACCT.HNDetail_L500='R_OtherRev' and ACCT.HNDetail_L50='R_OtherRev']</t>
  </si>
  <si>
    <t>R_OtherRev;R_OtherRev;185;5000100</t>
  </si>
  <si>
    <t>Parking Lot Revenue</t>
  </si>
  <si>
    <t>R_OtherRev;R_OtherRev;185;5000122</t>
  </si>
  <si>
    <t>MVP Health Advantage Payment</t>
  </si>
  <si>
    <t>R_OtherRev;R_OtherRev;185;5000124</t>
  </si>
  <si>
    <t>ADK PMPM Revenue</t>
  </si>
  <si>
    <t>R_OtherRev;R_OtherRev;185;5000125</t>
  </si>
  <si>
    <t>OCV PHM Revenue</t>
  </si>
  <si>
    <t>R_OtherRev;R_OtherRev;185;5000126</t>
  </si>
  <si>
    <t>CIGNA CAC Revenue</t>
  </si>
  <si>
    <t>R_OtherRev;R_OtherRev;185;5000127</t>
  </si>
  <si>
    <t>United MAPCPI/MCAIP Revenue</t>
  </si>
  <si>
    <t>R_OtherRev;R_OtherRev;185;5000128</t>
  </si>
  <si>
    <t>VT Blue Advantage Revenue</t>
  </si>
  <si>
    <t>R_OtherRev;R_OtherRev;185;5000129</t>
  </si>
  <si>
    <t>OCV Mental Health Revenue</t>
  </si>
  <si>
    <t>R_OtherRev;R_OtherRev;185;5000190</t>
  </si>
  <si>
    <t>Detail Billing Fee</t>
  </si>
  <si>
    <t>R_OtherRev;R_OtherRev;185;5000201</t>
  </si>
  <si>
    <t>Med/Leg/Lab Report Income</t>
  </si>
  <si>
    <t>R_OtherRev;R_OtherRev;185;5000203</t>
  </si>
  <si>
    <t>Reimbursed Expenses</t>
  </si>
  <si>
    <t>R_OtherRev;R_OtherRev;185;5000205</t>
  </si>
  <si>
    <t>Service Charge Inc - Radiology</t>
  </si>
  <si>
    <t>R_OtherRev;R_OtherRev;185;5000240</t>
  </si>
  <si>
    <t>Federal Grant Indirect Recovery</t>
  </si>
  <si>
    <t>R_OtherRev;R_OtherRev;185;5000250</t>
  </si>
  <si>
    <t>Wellness Program</t>
  </si>
  <si>
    <t>R_OtherRev;R_OtherRev;185;5000251</t>
  </si>
  <si>
    <t>Community CPR Program</t>
  </si>
  <si>
    <t>R_OtherRev;R_OtherRev;185;5000253</t>
  </si>
  <si>
    <t>FAHC Employee Wellness</t>
  </si>
  <si>
    <t>R_OtherRev;R_OtherRev;185;5000275</t>
  </si>
  <si>
    <t>Conference Fee Income</t>
  </si>
  <si>
    <t>R_OtherRev;R_OtherRev;185;5000291</t>
  </si>
  <si>
    <t>Rental Income - MOB Suit</t>
  </si>
  <si>
    <t>R_OtherRev;R_OtherRev;185;5000421</t>
  </si>
  <si>
    <t>Medical Records</t>
  </si>
  <si>
    <t>R_OtherRev;R_OtherRev;185;5000800</t>
  </si>
  <si>
    <t>Miscellaneous Income</t>
  </si>
  <si>
    <t>R_OtherRev;R_OtherRev;185;5000801</t>
  </si>
  <si>
    <t>Parking Fines</t>
  </si>
  <si>
    <t>R_OtherRev;R_OtherRev;185;5000803</t>
  </si>
  <si>
    <t>UMEA Contributions</t>
  </si>
  <si>
    <t>R_OtherRev;R_OtherRev;185;5000804</t>
  </si>
  <si>
    <t>UHC Inc Contribution</t>
  </si>
  <si>
    <t>R_OtherRev;R_OtherRev;185;5000805</t>
  </si>
  <si>
    <t>Assets Rel Fm Rest Non Operating</t>
  </si>
  <si>
    <t>R_OtherRev;R_OtherRev;185;5000808</t>
  </si>
  <si>
    <t>UVMNP Contributions</t>
  </si>
  <si>
    <t>R_OtherRev;R_OtherRev;185;5000809</t>
  </si>
  <si>
    <t>OneCare Contributions</t>
  </si>
  <si>
    <t>R_OtherRev;R_OtherRev;185;5000820</t>
  </si>
  <si>
    <t>Pharm Investigative Serv</t>
  </si>
  <si>
    <t>R_OtherRev;R_OtherRev;185;5000950</t>
  </si>
  <si>
    <t>Total Support from Investments</t>
  </si>
  <si>
    <t>R_OtherRev;R_OtherRev;185;5000995</t>
  </si>
  <si>
    <t>Reimbursed  Expenses</t>
  </si>
  <si>
    <t>R_OtherRev;R_OtherRev;185;5100100</t>
  </si>
  <si>
    <t>Grant Income</t>
  </si>
  <si>
    <t>R_OtherRev;R_OtherRev;185;5200010</t>
  </si>
  <si>
    <t>Contract Income</t>
  </si>
  <si>
    <t>R_OtherRev;R_OtherRev;185;5200011</t>
  </si>
  <si>
    <t>NON-AFFILIATE MD SALARY RECOVERY</t>
  </si>
  <si>
    <t>R_OtherRev;R_OtherRev;185;5200012</t>
  </si>
  <si>
    <t>NON-AFFILIATE MD FRINGE RECOVERY</t>
  </si>
  <si>
    <t>R_OtherRev;R_OtherRev;185;5200013</t>
  </si>
  <si>
    <t>NON-AFFILIATE MD OTHER EXPENSE RECOVERY</t>
  </si>
  <si>
    <t>R_OtherRev;R_OtherRev;185;5200015</t>
  </si>
  <si>
    <t>Other Patient Income</t>
  </si>
  <si>
    <t>R_OtherRev;R_OtherRev;185;5250100</t>
  </si>
  <si>
    <t>Patient Service Contract</t>
  </si>
  <si>
    <t>R_OtherRev;R_OtherRev;185;5300237</t>
  </si>
  <si>
    <t>MOB Unit Owners Bldg Mgmt Fee</t>
  </si>
  <si>
    <t>R_OtherRev;R_OtherRev;185;5300260</t>
  </si>
  <si>
    <t>Business Rental Income</t>
  </si>
  <si>
    <t>R_OtherRev;R_OtherRev;185;5300264</t>
  </si>
  <si>
    <t>UVM Master Lease Rental</t>
  </si>
  <si>
    <t>R_OtherRev;R_OtherRev;185;5800100</t>
  </si>
  <si>
    <t>Sundry Fund - Other Revenue</t>
  </si>
  <si>
    <t>[aq4;ACCT.HNDetail_L500='R_OtherRev' and ACCT.HNDetail_L50='R_AssetsRelsdRestr']</t>
  </si>
  <si>
    <t>R_OtherRev;R_AssetsRelsdRestr;186;5000850</t>
  </si>
  <si>
    <t>Assets Released Oper</t>
  </si>
  <si>
    <t>Total Net Assets Released from Restriction</t>
  </si>
  <si>
    <t>[aq2; ACCT.HNDetail_L500='E_Salaries']</t>
  </si>
  <si>
    <t>[aq3;ACCT.HNDetail_L500='E_Salaries']</t>
  </si>
  <si>
    <t>[aq4;ACCT.HNDetail_L500='E_Salaries' and ACCT.HNDetail_L50='E_SalariesPhy']</t>
  </si>
  <si>
    <t>E_Salaries;E_SalariesPhy;220;6000003</t>
  </si>
  <si>
    <t>E_Salaries;E_SalariesPhy;220;6000010</t>
  </si>
  <si>
    <t>Salaries: UVMHN MG Physicians</t>
  </si>
  <si>
    <t>E_Salaries;E_SalariesPhy;220;6000014</t>
  </si>
  <si>
    <t>Salaries: UVMMG Physician - Supplemental</t>
  </si>
  <si>
    <t>E_Salaries;E_SalariesPhy;220;6000017</t>
  </si>
  <si>
    <t>Salaries: FAHC Physician - Supplemental</t>
  </si>
  <si>
    <t>E_Salaries;E_SalariesPhy;220;6000700</t>
  </si>
  <si>
    <t>Salaries: Physician Affiliated Recovery</t>
  </si>
  <si>
    <t>E_Salaries;E_SalariesPhy;220;6000710</t>
  </si>
  <si>
    <t>Salaries: MD PO Expense</t>
  </si>
  <si>
    <t>E_Salaries;E_SalariesPhy;220;6640095</t>
  </si>
  <si>
    <t>Physician Locum Tenens</t>
  </si>
  <si>
    <t>Total Salaries: Physicians</t>
  </si>
  <si>
    <t>[aq4;ACCT.HNDetail_L500='E_Salaries' and ACCT.HNDetail_L50='E_SalariesProd']</t>
  </si>
  <si>
    <t>E_Salaries;E_SalariesProd;221;6000020</t>
  </si>
  <si>
    <t>Salaries: Residents / Fellows</t>
  </si>
  <si>
    <t>E_Salaries;E_SalariesProd;221;6000040</t>
  </si>
  <si>
    <t>E_Salaries;E_SalariesProd;221;6000088</t>
  </si>
  <si>
    <t>Salaries: Other Staff Non-Productive Other</t>
  </si>
  <si>
    <t>E_Salaries;E_SalariesProd;221;6000089</t>
  </si>
  <si>
    <t>Salaries: Other Staff Non-Productive Regular</t>
  </si>
  <si>
    <t>E_Salaries;E_SalariesProd;221;6000090</t>
  </si>
  <si>
    <t>Salaries: Other Staff Productive Regular</t>
  </si>
  <si>
    <t>E_Salaries;E_SalariesProd;221;6000100</t>
  </si>
  <si>
    <t>Salaries: Other Staff Urgent Pay</t>
  </si>
  <si>
    <t>E_Salaries;E_SalariesProd;221;6000104</t>
  </si>
  <si>
    <t>Salaries: Other Staff Productive Overtime</t>
  </si>
  <si>
    <t>E_Salaries;E_SalariesProd;221;6000105</t>
  </si>
  <si>
    <t>Salaries: Other Staff Called In</t>
  </si>
  <si>
    <t>E_Salaries;E_SalariesProd;221;6000106</t>
  </si>
  <si>
    <t>Salaries: Other Staff Holiday</t>
  </si>
  <si>
    <t>E_Salaries;E_SalariesProd;221;6000107</t>
  </si>
  <si>
    <t>Salaries: Productive-NonDirect</t>
  </si>
  <si>
    <t>E_Salaries;E_SalariesProd;221;6000108</t>
  </si>
  <si>
    <t>Salaries: Other Staff Education</t>
  </si>
  <si>
    <t>E_Salaries;E_SalariesProd;221;6000109</t>
  </si>
  <si>
    <t>Salaries: Other Staff Orientation</t>
  </si>
  <si>
    <t>E_Salaries;E_SalariesProd;221;6640855</t>
  </si>
  <si>
    <t>Traveler/Agency Fees</t>
  </si>
  <si>
    <t>Total Salaries: Staff, Residents, Fellows, &amp; APPs</t>
  </si>
  <si>
    <t>[aq4;ACCT.HNDetail_L500='E_Salaries' and ACCT.HNDetail_L50='E_SalariesPhyOth']</t>
  </si>
  <si>
    <t>E_Salaries;E_SalariesPhyOth;230;6000002</t>
  </si>
  <si>
    <t>Salaries: FAHC Physician - Incentive</t>
  </si>
  <si>
    <t>E_Salaries;E_SalariesPhyOth;230;6000011</t>
  </si>
  <si>
    <t>Salaries: UVMU Physicians</t>
  </si>
  <si>
    <t>E_Salaries;E_SalariesPhyOth;230;6000012</t>
  </si>
  <si>
    <t>Salaries: Physician Incentive</t>
  </si>
  <si>
    <t>E_Salaries;E_SalariesPhyOth;230;6000015</t>
  </si>
  <si>
    <t>Salaries: Grant Physician</t>
  </si>
  <si>
    <t>E_Salaries;E_SalariesPhyOth;230;6000016</t>
  </si>
  <si>
    <t>Salaries: UVM Grant Physician</t>
  </si>
  <si>
    <t>E_Salaries;E_SalariesPhyOth;230;6000018</t>
  </si>
  <si>
    <t>Salaries: Physician Salary Reclass / Liability</t>
  </si>
  <si>
    <t>E_Salaries;E_SalariesPhyOth;230;6000019</t>
  </si>
  <si>
    <t>Salaries: Physician Incentive Reclass / Liability</t>
  </si>
  <si>
    <t>E_Salaries;E_SalariesPhyOth;230;6000034</t>
  </si>
  <si>
    <t>Salaries: UVMMG Physician Leadership Incentive</t>
  </si>
  <si>
    <t>E_Salaries;E_SalariesPhyOth;230;6000092</t>
  </si>
  <si>
    <t>Salaries: Phys Reimb &amp; Allocations</t>
  </si>
  <si>
    <t>E_Salaries;E_SalariesPhyOth;230;6000701</t>
  </si>
  <si>
    <t>Salaries: Physician Affiliated CTO Recovery</t>
  </si>
  <si>
    <t>E_Salaries;E_SalariesPhyOth;230;6000900</t>
  </si>
  <si>
    <t>Salaries: Inter Dept/Co Charge: Physician</t>
  </si>
  <si>
    <t>E_Salaries;E_SalariesPhyOth;230;6000901</t>
  </si>
  <si>
    <t>Salaries: Inter Dept/Co Credit: Physician</t>
  </si>
  <si>
    <t>E_Salaries;E_SalariesPhyOth;230;6030213</t>
  </si>
  <si>
    <t>Physician CTO Accrual</t>
  </si>
  <si>
    <t>Total Salaries: Physicians Other</t>
  </si>
  <si>
    <t>[aq4;ACCT.HNDetail_L500='E_Salaries' and ACCT.HNDetail_L50='E_SalariesOth']</t>
  </si>
  <si>
    <t>E_Salaries;E_SalariesOth;231;6000026</t>
  </si>
  <si>
    <t>Salaries: Grant Residents Chrg</t>
  </si>
  <si>
    <t>E_Salaries;E_SalariesOth;231;6000028</t>
  </si>
  <si>
    <t>Salaries: Resident Salary Reclass / Liability</t>
  </si>
  <si>
    <t>E_Salaries;E_SalariesOth;231;6000041</t>
  </si>
  <si>
    <t>Salaries: APP Incentive Prog</t>
  </si>
  <si>
    <t>E_Salaries;E_SalariesOth;231;6000042</t>
  </si>
  <si>
    <t>Salaries: APP Reclass / Liability</t>
  </si>
  <si>
    <t>E_Salaries;E_SalariesOth;231;6000044</t>
  </si>
  <si>
    <t>Salaries: APP Reimb And Alloc</t>
  </si>
  <si>
    <t>E_Salaries;E_SalariesOth;231;6000080</t>
  </si>
  <si>
    <t>Salaries: Other Staff Salary Reclass / Liability</t>
  </si>
  <si>
    <t>E_Salaries;E_SalariesOth;231;6000081</t>
  </si>
  <si>
    <t>Salaries: Other Staff Incentive Reclass/Liability</t>
  </si>
  <si>
    <t>E_Salaries;E_SalariesOth;231;6000082</t>
  </si>
  <si>
    <t>Salaries: Leadership Incentive Reclass / Liability</t>
  </si>
  <si>
    <t>E_Salaries;E_SalariesOth;231;6000091</t>
  </si>
  <si>
    <t>Salaries: UVM Other-Staff</t>
  </si>
  <si>
    <t>E_Salaries;E_SalariesOth;231;6000093</t>
  </si>
  <si>
    <t>Salaries: Other Staff Reimb And Alloc</t>
  </si>
  <si>
    <t>E_Salaries;E_SalariesOth;231;6000094</t>
  </si>
  <si>
    <t>Salaries: Other Staff Incentive</t>
  </si>
  <si>
    <t>E_Salaries;E_SalariesOth;231;6000095</t>
  </si>
  <si>
    <t>Salaries: UVM Grant Other-Staff</t>
  </si>
  <si>
    <t>E_Salaries;E_SalariesOth;231;6000096</t>
  </si>
  <si>
    <t>Salaries: Grant Other-Staff Charge</t>
  </si>
  <si>
    <t>E_Salaries;E_SalariesOth;231;6000097</t>
  </si>
  <si>
    <t>Salaries: Leadership Incentive</t>
  </si>
  <si>
    <t>E_Salaries;E_SalariesOth;231;6000101</t>
  </si>
  <si>
    <t>Salaries: Employee Appreciation</t>
  </si>
  <si>
    <t>E_Salaries;E_SalariesOth;231;6000200</t>
  </si>
  <si>
    <t>Salaries: Resident Reimb &amp; Allocations</t>
  </si>
  <si>
    <t>E_Salaries;E_SalariesOth;231;6000725</t>
  </si>
  <si>
    <t>APP Salary Affiliated Recovery</t>
  </si>
  <si>
    <t>E_Salaries;E_SalariesOth;231;6000750</t>
  </si>
  <si>
    <t>Salaries: Staff Affiliated Recovery</t>
  </si>
  <si>
    <t>E_Salaries;E_SalariesOth;231;6000883</t>
  </si>
  <si>
    <t>TRAVELER PURCHASE VOLUME REBATE</t>
  </si>
  <si>
    <t>E_Salaries;E_SalariesOth;231;6000902</t>
  </si>
  <si>
    <t>Salaries: Inter Dept/Co Charge: Staff</t>
  </si>
  <si>
    <t>E_Salaries;E_SalariesOth;231;6000903</t>
  </si>
  <si>
    <t>Salaries: Inter Dept/Co Credit: Staff</t>
  </si>
  <si>
    <t>E_Salaries;E_SalariesOth;231;6000906</t>
  </si>
  <si>
    <t>Salaries: Inter Dept/Co Charge: APP</t>
  </si>
  <si>
    <t>E_Salaries;E_SalariesOth;231;6000907</t>
  </si>
  <si>
    <t>Salaries: Inter Dept/Co Credit: APP</t>
  </si>
  <si>
    <t>E_Salaries;E_SalariesOth;231;6030212</t>
  </si>
  <si>
    <t>CTO Net Accrual</t>
  </si>
  <si>
    <t>E_Salaries;E_SalariesOth;231;6640297</t>
  </si>
  <si>
    <t>Temp Help</t>
  </si>
  <si>
    <t>E_Salaries;E_SalariesOth;231;6640820</t>
  </si>
  <si>
    <t>Staff Augmentation</t>
  </si>
  <si>
    <t>Total Salaries: Staff Other</t>
  </si>
  <si>
    <t>[aq2; ACCT.HNDetail_L500='E_Benefits']</t>
  </si>
  <si>
    <t>[aq3;ACCT.HNDetail_L500='E_Benefits']</t>
  </si>
  <si>
    <t>[aq4;ACCT.HNDetail_L500='E_Benefits' and ACCT.HNDetail_L50='E_Benefits']</t>
  </si>
  <si>
    <t>E_Benefits;E_Benefits;240;6030015</t>
  </si>
  <si>
    <t>UVMMG Physician Life Insurance</t>
  </si>
  <si>
    <t>E_Benefits;E_Benefits;240;6030016</t>
  </si>
  <si>
    <t>FAHC Physician Life Insurance</t>
  </si>
  <si>
    <t>E_Benefits;E_Benefits;240;6030018</t>
  </si>
  <si>
    <t>Reclass / Liability: Physician Fringe</t>
  </si>
  <si>
    <t>E_Benefits;E_Benefits;240;6030020</t>
  </si>
  <si>
    <t>UVM Physician Fringe</t>
  </si>
  <si>
    <t>E_Benefits;E_Benefits;240;6030022</t>
  </si>
  <si>
    <t>UVM Other Staff Fringe</t>
  </si>
  <si>
    <t>E_Benefits;E_Benefits;240;6030025</t>
  </si>
  <si>
    <t>Grant Physician Fringe</t>
  </si>
  <si>
    <t>E_Benefits;E_Benefits;240;6030026</t>
  </si>
  <si>
    <t>Grant Staff Fringe</t>
  </si>
  <si>
    <t>E_Benefits;E_Benefits;240;6030028</t>
  </si>
  <si>
    <t>Reclass / Liability: Residents Fringe</t>
  </si>
  <si>
    <t>E_Benefits;E_Benefits;240;6030030</t>
  </si>
  <si>
    <t>UVM Grant Physician Fringe</t>
  </si>
  <si>
    <t>E_Benefits;E_Benefits;240;6030032</t>
  </si>
  <si>
    <t>UVM Grant Staff Fringe</t>
  </si>
  <si>
    <t>E_Benefits;E_Benefits;240;6030035</t>
  </si>
  <si>
    <t>Reimb And Alloc: Physician Fringe</t>
  </si>
  <si>
    <t>E_Benefits;E_Benefits;240;6030036</t>
  </si>
  <si>
    <t>Grant Resident Charge Fringe</t>
  </si>
  <si>
    <t>E_Benefits;E_Benefits;240;6030042</t>
  </si>
  <si>
    <t>Reclass / Liability: APP Fringe</t>
  </si>
  <si>
    <t>E_Benefits;E_Benefits;240;6030080</t>
  </si>
  <si>
    <t>Reclass / Liability: Other Staff Fringe</t>
  </si>
  <si>
    <t>E_Benefits;E_Benefits;240;6030090</t>
  </si>
  <si>
    <t>Physician Supplemental Retire Benefit-457 F&amp;B</t>
  </si>
  <si>
    <t>E_Benefits;E_Benefits;240;6030095</t>
  </si>
  <si>
    <t>UVMMG Physician LTD</t>
  </si>
  <si>
    <t>E_Benefits;E_Benefits;240;6030096</t>
  </si>
  <si>
    <t>FAHC Physician LTD</t>
  </si>
  <si>
    <t>E_Benefits;E_Benefits;240;6030100</t>
  </si>
  <si>
    <t>Allocated Fringe</t>
  </si>
  <si>
    <t>E_Benefits;E_Benefits;240;6030102</t>
  </si>
  <si>
    <t>Allocated Fringe: Other-Staff</t>
  </si>
  <si>
    <t>E_Benefits;E_Benefits;240;6030105</t>
  </si>
  <si>
    <t>Tax &amp; Financial Planning Benefit</t>
  </si>
  <si>
    <t>E_Benefits;E_Benefits;240;6030106</t>
  </si>
  <si>
    <t>Allocated Fringe: APP</t>
  </si>
  <si>
    <t>E_Benefits;E_Benefits;240;6030107</t>
  </si>
  <si>
    <t>Reimb and Alloc: APP Fringe</t>
  </si>
  <si>
    <t>E_Benefits;E_Benefits;240;6030108</t>
  </si>
  <si>
    <t>Allocated Fringe: Resident/Fellows</t>
  </si>
  <si>
    <t>E_Benefits;E_Benefits;240;6030109</t>
  </si>
  <si>
    <t>UVMMG Physicians FICA</t>
  </si>
  <si>
    <t>E_Benefits;E_Benefits;240;6030110</t>
  </si>
  <si>
    <t>FICA Taxes</t>
  </si>
  <si>
    <t>E_Benefits;E_Benefits;240;6030111</t>
  </si>
  <si>
    <t>FAHC Physicians FICA</t>
  </si>
  <si>
    <t>E_Benefits;E_Benefits;240;6030113</t>
  </si>
  <si>
    <t>Executive Comp Excise Tax</t>
  </si>
  <si>
    <t>E_Benefits;E_Benefits;240;6030118</t>
  </si>
  <si>
    <t>Reimb and Alloc: Residents Fringe</t>
  </si>
  <si>
    <t>E_Benefits;E_Benefits;240;6030120</t>
  </si>
  <si>
    <t>Life Insurance Non MD</t>
  </si>
  <si>
    <t>E_Benefits;E_Benefits;240;6030121</t>
  </si>
  <si>
    <t>HSA - Employer Contributions</t>
  </si>
  <si>
    <t>E_Benefits;E_Benefits;240;6030122</t>
  </si>
  <si>
    <t>Supplemental Retirement Benefit</t>
  </si>
  <si>
    <t>E_Benefits;E_Benefits;240;6030125</t>
  </si>
  <si>
    <t>Long Term Disability Non MD</t>
  </si>
  <si>
    <t>E_Benefits;E_Benefits;240;6030130</t>
  </si>
  <si>
    <t>Health Insurance Non MD</t>
  </si>
  <si>
    <t>E_Benefits;E_Benefits;240;6030131</t>
  </si>
  <si>
    <t>Employee Pharmacy Benefit</t>
  </si>
  <si>
    <t>E_Benefits;E_Benefits;240;6030132</t>
  </si>
  <si>
    <t>EE Insurance Contribution Non MD</t>
  </si>
  <si>
    <t>E_Benefits;E_Benefits;240;6030133</t>
  </si>
  <si>
    <t>Misc Other Health Insurance Costs</t>
  </si>
  <si>
    <t>E_Benefits;E_Benefits;240;6030134</t>
  </si>
  <si>
    <t>MD Medical Insurance Contributions</t>
  </si>
  <si>
    <t>E_Benefits;E_Benefits;240;6030135</t>
  </si>
  <si>
    <t>UVMMG Physician Health Insurance</t>
  </si>
  <si>
    <t>E_Benefits;E_Benefits;240;6030136</t>
  </si>
  <si>
    <t>Vision/Eye Care Insurance</t>
  </si>
  <si>
    <t>E_Benefits;E_Benefits;240;6030137</t>
  </si>
  <si>
    <t>FAHC Physician Health Insurance</t>
  </si>
  <si>
    <t>E_Benefits;E_Benefits;240;6030138</t>
  </si>
  <si>
    <t>UVM UVMMG Physician Health Insurance</t>
  </si>
  <si>
    <t>E_Benefits;E_Benefits;240;6030139</t>
  </si>
  <si>
    <t>UVMMG InfoArmor</t>
  </si>
  <si>
    <t>E_Benefits;E_Benefits;240;6030140</t>
  </si>
  <si>
    <t>VT &amp; NY Unemployment</t>
  </si>
  <si>
    <t>E_Benefits;E_Benefits;240;6030142</t>
  </si>
  <si>
    <t>MD VISION</t>
  </si>
  <si>
    <t>E_Benefits;E_Benefits;240;6030145</t>
  </si>
  <si>
    <t>Pay reform OCV PMPM</t>
  </si>
  <si>
    <t>E_Benefits;E_Benefits;240;6030146</t>
  </si>
  <si>
    <t>Vermont Child Care Tax</t>
  </si>
  <si>
    <t>E_Benefits;E_Benefits;240;6030155</t>
  </si>
  <si>
    <t>Suppl Retire Ben-457F Gain/Loss</t>
  </si>
  <si>
    <t>E_Benefits;E_Benefits;240;6030160</t>
  </si>
  <si>
    <t>UVMMG Physician Dental Insurance</t>
  </si>
  <si>
    <t>E_Benefits;E_Benefits;240;6030161</t>
  </si>
  <si>
    <t>FAHC Physician Dental Insurance</t>
  </si>
  <si>
    <t>E_Benefits;E_Benefits;240;6030165</t>
  </si>
  <si>
    <t>Reimb And Alloc: Other Staff Fringe</t>
  </si>
  <si>
    <t>E_Benefits;E_Benefits;240;6030168</t>
  </si>
  <si>
    <t>UVM UVMMG Physician Dental Insurance</t>
  </si>
  <si>
    <t>E_Benefits;E_Benefits;240;6030180</t>
  </si>
  <si>
    <t>Tuition</t>
  </si>
  <si>
    <t>E_Benefits;E_Benefits;240;6030190</t>
  </si>
  <si>
    <t>Group Dental Insurance</t>
  </si>
  <si>
    <t>E_Benefits;E_Benefits;240;6030191</t>
  </si>
  <si>
    <t>Physician Dental Insurance</t>
  </si>
  <si>
    <t>E_Benefits;E_Benefits;240;6030216</t>
  </si>
  <si>
    <t>Recognition Events</t>
  </si>
  <si>
    <t>E_Benefits;E_Benefits;240;6030220</t>
  </si>
  <si>
    <t>Employee Assistance Prog</t>
  </si>
  <si>
    <t>E_Benefits;E_Benefits;240;6030240</t>
  </si>
  <si>
    <t>Annuity Match</t>
  </si>
  <si>
    <t>E_Benefits;E_Benefits;240;6030241</t>
  </si>
  <si>
    <t>Defined Retirement Contributions MD</t>
  </si>
  <si>
    <t>E_Benefits;E_Benefits;240;6030242</t>
  </si>
  <si>
    <t>Defined Contributions - Forfeitures</t>
  </si>
  <si>
    <t>E_Benefits;E_Benefits;240;6030250</t>
  </si>
  <si>
    <t>Scholarship</t>
  </si>
  <si>
    <t>E_Benefits;E_Benefits;240;6030255</t>
  </si>
  <si>
    <t>Prof Certification</t>
  </si>
  <si>
    <t>E_Benefits;E_Benefits;240;6030260</t>
  </si>
  <si>
    <t>Daycare Income</t>
  </si>
  <si>
    <t>E_Benefits;E_Benefits;240;6030261</t>
  </si>
  <si>
    <t>Daycare Expense</t>
  </si>
  <si>
    <t>E_Benefits;E_Benefits;240;6030265</t>
  </si>
  <si>
    <t>Service Credits &amp; Sold FTO Days</t>
  </si>
  <si>
    <t>E_Benefits;E_Benefits;240;6030270</t>
  </si>
  <si>
    <t>Subsidy Benefit Expense</t>
  </si>
  <si>
    <t>E_Benefits;E_Benefits;240;6030280</t>
  </si>
  <si>
    <t>Executive Perquisites</t>
  </si>
  <si>
    <t>E_Benefits;E_Benefits;240;6030700</t>
  </si>
  <si>
    <t>Physician Affiliated Fringe Recovery</t>
  </si>
  <si>
    <t>E_Benefits;E_Benefits;240;6030710</t>
  </si>
  <si>
    <t>MD PO Fringe</t>
  </si>
  <si>
    <t>E_Benefits;E_Benefits;240;6030725</t>
  </si>
  <si>
    <t>APP Fringe Affiliated Recovery</t>
  </si>
  <si>
    <t>E_Benefits;E_Benefits;240;6030750</t>
  </si>
  <si>
    <t>Staff Affiliated Fringe Recovery</t>
  </si>
  <si>
    <t>E_Benefits;E_Benefits;240;6030900</t>
  </si>
  <si>
    <t>Inter-Dept / Co Charge: Physician Fringe</t>
  </si>
  <si>
    <t>E_Benefits;E_Benefits;240;6030901</t>
  </si>
  <si>
    <t>Inter-Dept / Co Credit: Physician Fringe</t>
  </si>
  <si>
    <t>E_Benefits;E_Benefits;240;6030902</t>
  </si>
  <si>
    <t>Inter Dept / Co Charge: Other Staff Fringe</t>
  </si>
  <si>
    <t>E_Benefits;E_Benefits;240;6030903</t>
  </si>
  <si>
    <t>Inter Dept / Co Credit: Other Staff Fringe</t>
  </si>
  <si>
    <t>E_Benefits;E_Benefits;240;6030906</t>
  </si>
  <si>
    <t>Inter Dept / Co Charge: APP Fringe</t>
  </si>
  <si>
    <t>E_Benefits;E_Benefits;240;6030907</t>
  </si>
  <si>
    <t>Inter Dept / Co Credit: APP Fringe</t>
  </si>
  <si>
    <t>E_Benefits;E_Benefits;240;6030990</t>
  </si>
  <si>
    <t>E_Benefits;E_Benefits;240;6030999</t>
  </si>
  <si>
    <t>Health Cost Benefit Recovery</t>
  </si>
  <si>
    <t>E_Benefits;E_Benefits;240;6620861</t>
  </si>
  <si>
    <t>Workers Comp Ins</t>
  </si>
  <si>
    <t>Total Payroll Tax &amp; Fringe</t>
  </si>
  <si>
    <t>[aq2; ACCT.HNDetail_L500='E_NonSalary']</t>
  </si>
  <si>
    <t>[aq3;ACCT.HNDetail_L500='E_NonSalary']</t>
  </si>
  <si>
    <t>[aq4;ACCT.HNDetail_L500='E_NonSalary' and ACCT.HNDetail_L50='E_MedSupplies']</t>
  </si>
  <si>
    <t>E_NonSalary;E_MedSupplies;300;6300300</t>
  </si>
  <si>
    <t>UVM Surg Supplies</t>
  </si>
  <si>
    <t>E_NonSalary;E_MedSupplies;300;6300301</t>
  </si>
  <si>
    <t>Cardiovascular Supplies</t>
  </si>
  <si>
    <t>E_NonSalary;E_MedSupplies;300;6300302</t>
  </si>
  <si>
    <t>Custom Packs</t>
  </si>
  <si>
    <t>E_NonSalary;E_MedSupplies;300;6300303</t>
  </si>
  <si>
    <t>Surgeons Gloves</t>
  </si>
  <si>
    <t>E_NonSalary;E_MedSupplies;300;6300304</t>
  </si>
  <si>
    <t>Exam Gloves</t>
  </si>
  <si>
    <t>E_NonSalary;E_MedSupplies;300;6300305</t>
  </si>
  <si>
    <t>Robotic Surgery Supplies</t>
  </si>
  <si>
    <t>E_NonSalary;E_MedSupplies;300;6300306</t>
  </si>
  <si>
    <t>Reagents and Reagent Kits</t>
  </si>
  <si>
    <t>E_NonSalary;E_MedSupplies;300;6300308</t>
  </si>
  <si>
    <t>Clinical Focused Office Supplies</t>
  </si>
  <si>
    <t>E_NonSalary;E_MedSupplies;300;6300309</t>
  </si>
  <si>
    <t>Gyn/Uro Implants</t>
  </si>
  <si>
    <t>E_NonSalary;E_MedSupplies;300;6300310</t>
  </si>
  <si>
    <t>Medical Surgical</t>
  </si>
  <si>
    <t>E_NonSalary;E_MedSupplies;300;6300311</t>
  </si>
  <si>
    <t>Water Treatment Supplies</t>
  </si>
  <si>
    <t>E_NonSalary;E_MedSupplies;300;6300312</t>
  </si>
  <si>
    <t>IV Tubing and Sets</t>
  </si>
  <si>
    <t>E_NonSalary;E_MedSupplies;300;6300313</t>
  </si>
  <si>
    <t>Echo Lab</t>
  </si>
  <si>
    <t>E_NonSalary;E_MedSupplies;300;6300314</t>
  </si>
  <si>
    <t>Surgical Implants</t>
  </si>
  <si>
    <t>E_NonSalary;E_MedSupplies;300;6300315</t>
  </si>
  <si>
    <t>Total Joint Implants</t>
  </si>
  <si>
    <t>E_NonSalary;E_MedSupplies;300;6300316</t>
  </si>
  <si>
    <t>Restocking Fee</t>
  </si>
  <si>
    <t>E_NonSalary;E_MedSupplies;300;6300317</t>
  </si>
  <si>
    <t>Obsolete Inventory</t>
  </si>
  <si>
    <t>E_NonSalary;E_MedSupplies;300;6300318</t>
  </si>
  <si>
    <t>Adjustment Inventory</t>
  </si>
  <si>
    <t>E_NonSalary;E_MedSupplies;300;6300319</t>
  </si>
  <si>
    <t>Damaged Inventory</t>
  </si>
  <si>
    <t>E_NonSalary;E_MedSupplies;300;6300320</t>
  </si>
  <si>
    <t>Laboratory Supplies</t>
  </si>
  <si>
    <t>E_NonSalary;E_MedSupplies;300;6300321</t>
  </si>
  <si>
    <t>Ortho Implants</t>
  </si>
  <si>
    <t>E_NonSalary;E_MedSupplies;300;6300322</t>
  </si>
  <si>
    <t>Guidewires Catheters Balloons Sheaths</t>
  </si>
  <si>
    <t>E_NonSalary;E_MedSupplies;300;6300323</t>
  </si>
  <si>
    <t>Spinal Implants</t>
  </si>
  <si>
    <t>E_NonSalary;E_MedSupplies;300;6300324</t>
  </si>
  <si>
    <t>Other Stents</t>
  </si>
  <si>
    <t>E_NonSalary;E_MedSupplies;300;6300325</t>
  </si>
  <si>
    <t>Bare Metal Stents</t>
  </si>
  <si>
    <t>E_NonSalary;E_MedSupplies;300;6300326</t>
  </si>
  <si>
    <t>DES Stents</t>
  </si>
  <si>
    <t>E_NonSalary;E_MedSupplies;300;6300327</t>
  </si>
  <si>
    <t>Respiratory Therapy Supplies</t>
  </si>
  <si>
    <t>E_NonSalary;E_MedSupplies;300;6300328</t>
  </si>
  <si>
    <t>Surgical Stents</t>
  </si>
  <si>
    <t>E_NonSalary;E_MedSupplies;300;6300330</t>
  </si>
  <si>
    <t>Shoulder Implants</t>
  </si>
  <si>
    <t>E_NonSalary;E_MedSupplies;300;6300331</t>
  </si>
  <si>
    <t>Ophthalmic Implants</t>
  </si>
  <si>
    <t>E_NonSalary;E_MedSupplies;300;6300332</t>
  </si>
  <si>
    <t>Neurosurgical Implants And Supplies</t>
  </si>
  <si>
    <t>E_NonSalary;E_MedSupplies;300;6300333</t>
  </si>
  <si>
    <t>Human And Synthetic Tissue Implants</t>
  </si>
  <si>
    <t>E_NonSalary;E_MedSupplies;300;6300334</t>
  </si>
  <si>
    <t>Cardiac Pacemakers Defibrillators Leads &amp; Accessories</t>
  </si>
  <si>
    <t>E_NonSalary;E_MedSupplies;300;6300335</t>
  </si>
  <si>
    <t>Cardiovascular Implants</t>
  </si>
  <si>
    <t>E_NonSalary;E_MedSupplies;300;6300336</t>
  </si>
  <si>
    <t>Mammary Implants</t>
  </si>
  <si>
    <t>E_NonSalary;E_MedSupplies;300;6300337</t>
  </si>
  <si>
    <t>Packaging Supplies</t>
  </si>
  <si>
    <t>E_NonSalary;E_MedSupplies;300;6300338</t>
  </si>
  <si>
    <t>Prosthesis</t>
  </si>
  <si>
    <t>E_NonSalary;E_MedSupplies;300;6300339</t>
  </si>
  <si>
    <t>Surgical Mesh</t>
  </si>
  <si>
    <t>E_NonSalary;E_MedSupplies;300;6300340</t>
  </si>
  <si>
    <t>Oxygen</t>
  </si>
  <si>
    <t>E_NonSalary;E_MedSupplies;300;6300341</t>
  </si>
  <si>
    <t>IV and Arterial Cannulas Catheters and Accessories</t>
  </si>
  <si>
    <t>E_NonSalary;E_MedSupplies;300;6300342</t>
  </si>
  <si>
    <t>Pulse Oximetry</t>
  </si>
  <si>
    <t>E_NonSalary;E_MedSupplies;300;6300350</t>
  </si>
  <si>
    <t>Med Surg Specialty Items</t>
  </si>
  <si>
    <t>E_NonSalary;E_MedSupplies;300;6300360</t>
  </si>
  <si>
    <t>Radiology Diagnostic and General Supplies</t>
  </si>
  <si>
    <t>E_NonSalary;E_MedSupplies;300;6300370</t>
  </si>
  <si>
    <t>Suture And Endomechanical Supplies</t>
  </si>
  <si>
    <t>E_NonSalary;E_MedSupplies;300;6300380</t>
  </si>
  <si>
    <t>Instruments</t>
  </si>
  <si>
    <t>E_NonSalary;E_MedSupplies;300;6300390</t>
  </si>
  <si>
    <t>Patient Charge</t>
  </si>
  <si>
    <t>E_NonSalary;E_MedSupplies;300;6300391</t>
  </si>
  <si>
    <t>Patient Comfort Items</t>
  </si>
  <si>
    <t>E_NonSalary;E_MedSupplies;300;6300395</t>
  </si>
  <si>
    <t>Cochlear Implants and Hearing Aids</t>
  </si>
  <si>
    <t>E_NonSalary;E_MedSupplies;300;6300396</t>
  </si>
  <si>
    <t>Med/Surg Rebate</t>
  </si>
  <si>
    <t>E_NonSalary;E_MedSupplies;300;6300397</t>
  </si>
  <si>
    <t>Cost to Serve</t>
  </si>
  <si>
    <t>E_NonSalary;E_MedSupplies;300;6300399</t>
  </si>
  <si>
    <t>Price Variance/Exception</t>
  </si>
  <si>
    <t>E_NonSalary;E_MedSupplies;300;6320330</t>
  </si>
  <si>
    <t>IV Solutions and Parenterals</t>
  </si>
  <si>
    <t>E_NonSalary;E_MedSupplies;300;6320331</t>
  </si>
  <si>
    <t>Blood Services</t>
  </si>
  <si>
    <t>E_NonSalary;E_MedSupplies;300;6320333</t>
  </si>
  <si>
    <t>Peritoneal Solutions</t>
  </si>
  <si>
    <t>E_NonSalary;E_MedSupplies;300;6320335</t>
  </si>
  <si>
    <t>Contrast Media</t>
  </si>
  <si>
    <t>E_NonSalary;E_MedSupplies;300;6320336</t>
  </si>
  <si>
    <t>IV Irrigating Solutions</t>
  </si>
  <si>
    <t>Total Medical &amp; Surgical Supplies</t>
  </si>
  <si>
    <t>[aq4;ACCT.HNDetail_L500='E_NonSalary' and ACCT.HNDetail_L50='E_OPPharm']</t>
  </si>
  <si>
    <t>E_NonSalary;E_OPPharm;301;4900500</t>
  </si>
  <si>
    <t>FAOP Cost Of Goods Sold</t>
  </si>
  <si>
    <t>E_NonSalary;E_OPPharm;301;4900501</t>
  </si>
  <si>
    <t>340B Cost Of Goods Sold</t>
  </si>
  <si>
    <t>E_NonSalary;E_OPPharm;301;4900503</t>
  </si>
  <si>
    <t>Non 340B COGS</t>
  </si>
  <si>
    <t>E_NonSalary;E_OPPharm;301;4900505</t>
  </si>
  <si>
    <t>340B COGS Central Fill</t>
  </si>
  <si>
    <t>E_NonSalary;E_OPPharm;301;4900506</t>
  </si>
  <si>
    <t>Non 340B Central Fill</t>
  </si>
  <si>
    <t>Total Retail Pharmacy Expense</t>
  </si>
  <si>
    <t>[aq4;ACCT.HNDetail_L500='E_NonSalary' and ACCT.HNDetail_L50='E_Drugs']</t>
  </si>
  <si>
    <t>E_NonSalary;E_Drugs;302;6320320</t>
  </si>
  <si>
    <t>IP Pharmaceuticals</t>
  </si>
  <si>
    <t>E_NonSalary;E_Drugs;302;6320322</t>
  </si>
  <si>
    <t>Disposed Pharmaceuticals</t>
  </si>
  <si>
    <t>E_NonSalary;E_Drugs;302;6320323</t>
  </si>
  <si>
    <t>IP Chemo Drugs</t>
  </si>
  <si>
    <t>E_NonSalary;E_Drugs;302;6320325</t>
  </si>
  <si>
    <t>Pharm Purch Rebates</t>
  </si>
  <si>
    <t>E_NonSalary;E_Drugs;302;6320334</t>
  </si>
  <si>
    <t>Pharmaceutical Packaging Supplies</t>
  </si>
  <si>
    <t>E_NonSalary;E_Drugs;302;6320350</t>
  </si>
  <si>
    <t>INACTIVE 02/21: Patient Charge - Drugs</t>
  </si>
  <si>
    <t>E_NonSalary;E_Drugs;302;6320900</t>
  </si>
  <si>
    <t>IP Pharmaceutical Affiliated Recovery</t>
  </si>
  <si>
    <t>E_NonSalary;E_Drugs;302;6680026</t>
  </si>
  <si>
    <t>Grant Pharmacy</t>
  </si>
  <si>
    <t>Total Pharmaceuticals</t>
  </si>
  <si>
    <t>[aq4;ACCT.HNDetail_L500='E_NonSalary' and ACCT.HNDetail_L50='E_Nutrition']</t>
  </si>
  <si>
    <t>E_NonSalary;E_Nutrition;303;6340510</t>
  </si>
  <si>
    <t>Groceries</t>
  </si>
  <si>
    <t>E_NonSalary;E_Nutrition;303;6340515</t>
  </si>
  <si>
    <t>Dietary And Nutritional Supplies</t>
  </si>
  <si>
    <t>E_NonSalary;E_Nutrition;303;6340520</t>
  </si>
  <si>
    <t>Fruits and Vegetables</t>
  </si>
  <si>
    <t>E_NonSalary;E_Nutrition;303;6340540</t>
  </si>
  <si>
    <t>Meat Fish &amp; Poultry</t>
  </si>
  <si>
    <t>E_NonSalary;E_Nutrition;303;6340560</t>
  </si>
  <si>
    <t>Dairy Products</t>
  </si>
  <si>
    <t>E_NonSalary;E_Nutrition;303;6340570</t>
  </si>
  <si>
    <t>Bakery Products</t>
  </si>
  <si>
    <t>E_NonSalary;E_Nutrition;303;6340580</t>
  </si>
  <si>
    <t>Pantry Supplies</t>
  </si>
  <si>
    <t>E_NonSalary;E_Nutrition;303;6340883</t>
  </si>
  <si>
    <t>Nutrition Rebates</t>
  </si>
  <si>
    <t>Total Nutrition Supplies</t>
  </si>
  <si>
    <t>[aq4;ACCT.HNDetail_L500='E_NonSalary' and ACCT.HNDetail_L50='E_OthSupplies']</t>
  </si>
  <si>
    <t>E_NonSalary;E_OthSupplies;304;6660410</t>
  </si>
  <si>
    <t>Office Supplies</t>
  </si>
  <si>
    <t>E_NonSalary;E_OthSupplies;304;6660419</t>
  </si>
  <si>
    <t>FAHC M&amp;P Printing Allocation</t>
  </si>
  <si>
    <t>E_NonSalary;E_OthSupplies;304;6660420</t>
  </si>
  <si>
    <t>Supplies Office - Printed</t>
  </si>
  <si>
    <t>E_NonSalary;E_OthSupplies;304;6660475</t>
  </si>
  <si>
    <t>Paint Shop</t>
  </si>
  <si>
    <t>E_NonSalary;E_OthSupplies;304;6660490</t>
  </si>
  <si>
    <t>Supplies Office - General</t>
  </si>
  <si>
    <t>E_NonSalary;E_OthSupplies;304;6660495</t>
  </si>
  <si>
    <t>Microfiche</t>
  </si>
  <si>
    <t>E_NonSalary;E_OthSupplies;304;6660499</t>
  </si>
  <si>
    <t>UVM Office Supplies</t>
  </si>
  <si>
    <t>E_NonSalary;E_OthSupplies;304;6660500</t>
  </si>
  <si>
    <t>Administrative Supplies</t>
  </si>
  <si>
    <t>E_NonSalary;E_OthSupplies;304;6660502</t>
  </si>
  <si>
    <t>Service Promotions</t>
  </si>
  <si>
    <t>E_NonSalary;E_OthSupplies;304;6660503</t>
  </si>
  <si>
    <t>UVM Printing</t>
  </si>
  <si>
    <t>E_NonSalary;E_OthSupplies;304;6660883</t>
  </si>
  <si>
    <t>Office Supplies Rebate</t>
  </si>
  <si>
    <t>E_NonSalary;E_OthSupplies;304;6660900</t>
  </si>
  <si>
    <t>Other Supplies Affiliated Recovery</t>
  </si>
  <si>
    <t>E_NonSalary;E_OthSupplies;304;6662470</t>
  </si>
  <si>
    <t>China Glass And Flatware</t>
  </si>
  <si>
    <t>E_NonSalary;E_OthSupplies;304;6669610</t>
  </si>
  <si>
    <t>Patient Education Materials</t>
  </si>
  <si>
    <t>E_NonSalary;E_OthSupplies;304;6680015</t>
  </si>
  <si>
    <t>Grant Printing</t>
  </si>
  <si>
    <t>E_NonSalary;E_OthSupplies;304;6680019</t>
  </si>
  <si>
    <t>Grant Supplies</t>
  </si>
  <si>
    <t>E_NonSalary;E_OthSupplies;304;6680045</t>
  </si>
  <si>
    <t>UVM Grant Printing</t>
  </si>
  <si>
    <t>E_NonSalary;E_OthSupplies;304;6680049</t>
  </si>
  <si>
    <t>UVM Grant Supplies</t>
  </si>
  <si>
    <t>Total Other Supplies</t>
  </si>
  <si>
    <t>[aq4;ACCT.HNDetail_L500='E_NonSalary' and ACCT.HNDetail_L50='E_PurchSvcs']</t>
  </si>
  <si>
    <t>E_NonSalary;E_PurchSvcs;305;6640091</t>
  </si>
  <si>
    <t>Purchased Srvcs - Other</t>
  </si>
  <si>
    <t>E_NonSalary;E_PurchSvcs;305;6640093</t>
  </si>
  <si>
    <t>Purchased Srvcs - Transcription</t>
  </si>
  <si>
    <t>E_NonSalary;E_PurchSvcs;305;6640094</t>
  </si>
  <si>
    <t>Purchased Srvcs - Professional Srvcs</t>
  </si>
  <si>
    <t>E_NonSalary;E_PurchSvcs;305;6640100</t>
  </si>
  <si>
    <t>Legal</t>
  </si>
  <si>
    <t>E_NonSalary;E_PurchSvcs;305;6640109</t>
  </si>
  <si>
    <t>INACTIVE 02/21: UVM Biomed Services</t>
  </si>
  <si>
    <t>E_NonSalary;E_PurchSvcs;305;6640110</t>
  </si>
  <si>
    <t>Ambulance Service</t>
  </si>
  <si>
    <t>E_NonSalary;E_PurchSvcs;305;6640111</t>
  </si>
  <si>
    <t>Auditing and Tax related services</t>
  </si>
  <si>
    <t>E_NonSalary;E_PurchSvcs;305;6640116</t>
  </si>
  <si>
    <t>Contracted Cleaning Services</t>
  </si>
  <si>
    <t>E_NonSalary;E_PurchSvcs;305;6640117</t>
  </si>
  <si>
    <t>Contract Laundry</t>
  </si>
  <si>
    <t>E_NonSalary;E_PurchSvcs;305;6640118</t>
  </si>
  <si>
    <t>INACTIVE 02/21: Linen Products-6120 Only</t>
  </si>
  <si>
    <t>E_NonSalary;E_PurchSvcs;305;6640151</t>
  </si>
  <si>
    <t>Actuarial Services</t>
  </si>
  <si>
    <t>E_NonSalary;E_PurchSvcs;305;6640160</t>
  </si>
  <si>
    <t>Credentialing</t>
  </si>
  <si>
    <t>E_NonSalary;E_PurchSvcs;305;6640225</t>
  </si>
  <si>
    <t>Banking fees and Services</t>
  </si>
  <si>
    <t>E_NonSalary;E_PurchSvcs;305;6640250</t>
  </si>
  <si>
    <t>Consulting Fees</t>
  </si>
  <si>
    <t>E_NonSalary;E_PurchSvcs;305;6640251</t>
  </si>
  <si>
    <t>Medical Consul</t>
  </si>
  <si>
    <t>E_NonSalary;E_PurchSvcs;305;6640252</t>
  </si>
  <si>
    <t>Master Planning</t>
  </si>
  <si>
    <t>E_NonSalary;E_PurchSvcs;305;6640260</t>
  </si>
  <si>
    <t>Honoraria Expenses</t>
  </si>
  <si>
    <t>E_NonSalary;E_PurchSvcs;305;6640280</t>
  </si>
  <si>
    <t>Outside Medical Services</t>
  </si>
  <si>
    <t>E_NonSalary;E_PurchSvcs;305;6640281</t>
  </si>
  <si>
    <t>Outside Labs-Cadaver Kidney Acquisition</t>
  </si>
  <si>
    <t>E_NonSalary;E_PurchSvcs;305;6640282</t>
  </si>
  <si>
    <t>Outside Labs-Transplant Kidney Live Donor</t>
  </si>
  <si>
    <t>E_NonSalary;E_PurchSvcs;305;6640286</t>
  </si>
  <si>
    <t>Outside Labs-TXTransplant Post Donation Non-KA</t>
  </si>
  <si>
    <t>E_NonSalary;E_PurchSvcs;305;6640291</t>
  </si>
  <si>
    <t>Waste Disposal - Hazardous</t>
  </si>
  <si>
    <t>E_NonSalary;E_PurchSvcs;305;6640292</t>
  </si>
  <si>
    <t>INACTIVE 02/21: Waste Disposal - Infectious</t>
  </si>
  <si>
    <t>E_NonSalary;E_PurchSvcs;305;6640293</t>
  </si>
  <si>
    <t>Waste Disposal - Asbestos</t>
  </si>
  <si>
    <t>E_NonSalary;E_PurchSvcs;305;6640295</t>
  </si>
  <si>
    <t>Grounds Purchased Services</t>
  </si>
  <si>
    <t>E_NonSalary;E_PurchSvcs;305;6640298</t>
  </si>
  <si>
    <t>UVM College Purchased Service</t>
  </si>
  <si>
    <t>E_NonSalary;E_PurchSvcs;305;6640302</t>
  </si>
  <si>
    <t>Transcription Services - Outside</t>
  </si>
  <si>
    <t>E_NonSalary;E_PurchSvcs;305;6640320</t>
  </si>
  <si>
    <t>Consulting Svcs</t>
  </si>
  <si>
    <t>E_NonSalary;E_PurchSvcs;305;6640620</t>
  </si>
  <si>
    <t>Collection Agency Fees</t>
  </si>
  <si>
    <t>E_NonSalary;E_PurchSvcs;305;6640883</t>
  </si>
  <si>
    <t>Purchased Services Rebate</t>
  </si>
  <si>
    <t>E_NonSalary;E_PurchSvcs;305;6640900</t>
  </si>
  <si>
    <t>Purchased Services Affiliated Recovery</t>
  </si>
  <si>
    <t>E_NonSalary;E_PurchSvcs;305;6640999</t>
  </si>
  <si>
    <t>Purchased Svcs - Reimbursed</t>
  </si>
  <si>
    <t>E_NonSalary;E_PurchSvcs;305;6669850</t>
  </si>
  <si>
    <t>General Advertising</t>
  </si>
  <si>
    <t>E_NonSalary;E_PurchSvcs;305;6680014</t>
  </si>
  <si>
    <t>Grant Purchased Service</t>
  </si>
  <si>
    <t>E_NonSalary;E_PurchSvcs;305;6680022</t>
  </si>
  <si>
    <t>Grant Honoraria</t>
  </si>
  <si>
    <t>E_NonSalary;E_PurchSvcs;305;6680025</t>
  </si>
  <si>
    <t>Grant Sub Recipient</t>
  </si>
  <si>
    <t>E_NonSalary;E_PurchSvcs;305;6680027</t>
  </si>
  <si>
    <t>Grant Laboratory</t>
  </si>
  <si>
    <t>E_NonSalary;E_PurchSvcs;305;6680028</t>
  </si>
  <si>
    <t>Grant Radiology</t>
  </si>
  <si>
    <t>E_NonSalary;E_PurchSvcs;305;6680029</t>
  </si>
  <si>
    <t>Grant Office Visit</t>
  </si>
  <si>
    <t>E_NonSalary;E_PurchSvcs;305;6680031</t>
  </si>
  <si>
    <t>Grant Inpatient</t>
  </si>
  <si>
    <t>E_NonSalary;E_PurchSvcs;305;6680033</t>
  </si>
  <si>
    <t>Grant Outpatient</t>
  </si>
  <si>
    <t>E_NonSalary;E_PurchSvcs;305;6680034</t>
  </si>
  <si>
    <t>GRANT CONTRACT ALLOCATIONS</t>
  </si>
  <si>
    <t>E_NonSalary;E_PurchSvcs;305;6680044</t>
  </si>
  <si>
    <t>UVM Grant Purchased Serv</t>
  </si>
  <si>
    <t>Total Purchased Services</t>
  </si>
  <si>
    <t>[aq4;ACCT.HNDetail_L500='E_NonSalary' and ACCT.HNDetail_L50='E_Software']</t>
  </si>
  <si>
    <t>E_NonSalary;E_Software;306;6665900</t>
  </si>
  <si>
    <t>Software and IT Maint Fees Affiliated Recovery</t>
  </si>
  <si>
    <t>E_NonSalary;E_Software;306;6665950</t>
  </si>
  <si>
    <t>Software Maintenance Fee</t>
  </si>
  <si>
    <t>E_NonSalary;E_Software;306;6665951</t>
  </si>
  <si>
    <t>EHR - Software License Fee - Epic</t>
  </si>
  <si>
    <t>E_NonSalary;E_Software;306;6665954</t>
  </si>
  <si>
    <t>EHR - Software License Fee - Other Software</t>
  </si>
  <si>
    <t>E_NonSalary;E_Software;306;6665958</t>
  </si>
  <si>
    <t>License Expense</t>
  </si>
  <si>
    <t>E_NonSalary;E_Software;306;6665959</t>
  </si>
  <si>
    <t>Software As A Service</t>
  </si>
  <si>
    <t>Total Software and IT Maintenance Fees</t>
  </si>
  <si>
    <t>[aq4;ACCT.HNDetail_L500='E_NonSalary' and ACCT.HNDetail_L50='E_MaintRepairs']</t>
  </si>
  <si>
    <t>E_NonSalary;E_MaintRepairs;307;6661420</t>
  </si>
  <si>
    <t>Boiler Supplies</t>
  </si>
  <si>
    <t>E_NonSalary;E_MaintRepairs;307;6661430</t>
  </si>
  <si>
    <t>Housekeeping Supplies</t>
  </si>
  <si>
    <t>E_NonSalary;E_MaintRepairs;307;6661440</t>
  </si>
  <si>
    <t>Carpenter Shop</t>
  </si>
  <si>
    <t>E_NonSalary;E_MaintRepairs;307;6661450</t>
  </si>
  <si>
    <t>Electrical Shop</t>
  </si>
  <si>
    <t>E_NonSalary;E_MaintRepairs;307;6661460</t>
  </si>
  <si>
    <t>Plumbing Shop</t>
  </si>
  <si>
    <t>E_NonSalary;E_MaintRepairs;307;6661470</t>
  </si>
  <si>
    <t>Work Order Supplies - Reimb</t>
  </si>
  <si>
    <t>E_NonSalary;E_MaintRepairs;307;6661471</t>
  </si>
  <si>
    <t>Parts Supplies</t>
  </si>
  <si>
    <t>E_NonSalary;E_MaintRepairs;307;6661472</t>
  </si>
  <si>
    <t>Work Order Supplies</t>
  </si>
  <si>
    <t>E_NonSalary;E_MaintRepairs;307;6661883</t>
  </si>
  <si>
    <t>Facilities Rebate</t>
  </si>
  <si>
    <t>E_NonSalary;E_MaintRepairs;307;6662451</t>
  </si>
  <si>
    <t>Kitchen Maintenance</t>
  </si>
  <si>
    <t>E_NonSalary;E_MaintRepairs;307;6665910</t>
  </si>
  <si>
    <t>Facilities and Equip Maintenance - Contract</t>
  </si>
  <si>
    <t>E_NonSalary;E_MaintRepairs;307;6665911</t>
  </si>
  <si>
    <t>UVM College Maint/Repair Office</t>
  </si>
  <si>
    <t>E_NonSalary;E_MaintRepairs;307;6665920</t>
  </si>
  <si>
    <t>Facilities and Equip Maintenance - Noncontract</t>
  </si>
  <si>
    <t>E_NonSalary;E_MaintRepairs;307;6665930</t>
  </si>
  <si>
    <t>Asset Retirement related expense</t>
  </si>
  <si>
    <t>E_NonSalary;E_MaintRepairs;307;6665940</t>
  </si>
  <si>
    <t>Building Start Up Costs</t>
  </si>
  <si>
    <t>E_NonSalary;E_MaintRepairs;307;6669600</t>
  </si>
  <si>
    <t>INACTIVE 02/21: Allocated Workorders</t>
  </si>
  <si>
    <t>Total Facility and Equip Maintenance and Repairs</t>
  </si>
  <si>
    <t>[aq4;ACCT.HNDetail_L500='E_NonSalary' and ACCT.HNDetail_L50='E_RentLease']</t>
  </si>
  <si>
    <t>E_NonSalary;E_RentLease;308;6666900</t>
  </si>
  <si>
    <t>Rent - Affiliated Expense Recovery</t>
  </si>
  <si>
    <t>E_NonSalary;E_RentLease;308;6666930</t>
  </si>
  <si>
    <t>INACTIVE 02/21: Medical Equipment</t>
  </si>
  <si>
    <t>E_NonSalary;E_RentLease;308;6666933</t>
  </si>
  <si>
    <t>Medical Equipment Leased</t>
  </si>
  <si>
    <t>E_NonSalary;E_RentLease;308;6666940</t>
  </si>
  <si>
    <t>Non Medical Equipment Leased</t>
  </si>
  <si>
    <t>E_NonSalary;E_RentLease;308;6666943</t>
  </si>
  <si>
    <t>Non Medical Equip Leased</t>
  </si>
  <si>
    <t>E_NonSalary;E_RentLease;308;6666946</t>
  </si>
  <si>
    <t>Rent - Building</t>
  </si>
  <si>
    <t>E_NonSalary;E_RentLease;308;6666948</t>
  </si>
  <si>
    <t>Rent - Building - Amortized Fit-Up</t>
  </si>
  <si>
    <t>E_NonSalary;E_RentLease;308;6666951</t>
  </si>
  <si>
    <t>Rent - UVM College</t>
  </si>
  <si>
    <t>Total Lease and Rental</t>
  </si>
  <si>
    <t>[aq4;ACCT.HNDetail_L500='E_NonSalary' and ACCT.HNDetail_L50='E_Utilities']</t>
  </si>
  <si>
    <t>E_NonSalary;E_Utilities;309;6600710</t>
  </si>
  <si>
    <t>Telephone</t>
  </si>
  <si>
    <t>E_NonSalary;E_Utilities;309;6600711</t>
  </si>
  <si>
    <t>UVM Telephone</t>
  </si>
  <si>
    <t>E_NonSalary;E_Utilities;309;6600730</t>
  </si>
  <si>
    <t>Electricity</t>
  </si>
  <si>
    <t>E_NonSalary;E_Utilities;309;6600735</t>
  </si>
  <si>
    <t>Cable</t>
  </si>
  <si>
    <t>E_NonSalary;E_Utilities;309;6600740</t>
  </si>
  <si>
    <t>Fuel</t>
  </si>
  <si>
    <t>E_NonSalary;E_Utilities;309;6600750</t>
  </si>
  <si>
    <t>Water</t>
  </si>
  <si>
    <t>E_NonSalary;E_Utilities;309;6600760</t>
  </si>
  <si>
    <t>Sewer</t>
  </si>
  <si>
    <t>E_NonSalary;E_Utilities;309;6600780</t>
  </si>
  <si>
    <t>Auto-Fuel And Lubricant</t>
  </si>
  <si>
    <t>E_NonSalary;E_Utilities;309;6600900</t>
  </si>
  <si>
    <t>INACTIVE 02/21: Utility Expense Affiliated Recovery</t>
  </si>
  <si>
    <t>E_NonSalary;E_Utilities;309;6600999</t>
  </si>
  <si>
    <t>Utilities Exp - Reimbursed</t>
  </si>
  <si>
    <t>E_NonSalary;E_Utilities;309;6640125</t>
  </si>
  <si>
    <t>Waste Disposal - General</t>
  </si>
  <si>
    <t>Total Utilities</t>
  </si>
  <si>
    <t>[aq4;ACCT.HNDetail_L500='E_NonSalary' and ACCT.HNDetail_L50='E_OtherExp']</t>
  </si>
  <si>
    <t>E_NonSalary;E_OtherExp;311;6600770</t>
  </si>
  <si>
    <t>Mail &amp; Production</t>
  </si>
  <si>
    <t>E_NonSalary;E_OtherExp;311;6600771</t>
  </si>
  <si>
    <t>UVM College Mail And Production</t>
  </si>
  <si>
    <t>E_NonSalary;E_OtherExp;311;6600772</t>
  </si>
  <si>
    <t>INACTIVE 02/21: FAHC M&amp;P Postage Alloc</t>
  </si>
  <si>
    <t>E_NonSalary;E_OtherExp;311;6640200</t>
  </si>
  <si>
    <t>Purchased Srvcs - Spec Events</t>
  </si>
  <si>
    <t>E_NonSalary;E_OtherExp;311;6640660</t>
  </si>
  <si>
    <t>Credit Card Discount</t>
  </si>
  <si>
    <t>E_NonSalary;E_OtherExp;311;6663095</t>
  </si>
  <si>
    <t>LOCUM LODGING AND TRAVEL EXPENSES</t>
  </si>
  <si>
    <t>E_NonSalary;E_OtherExp;311;6663800</t>
  </si>
  <si>
    <t>Corporate Books/Subs/Dues</t>
  </si>
  <si>
    <t>E_NonSalary;E_OtherExp;311;6663809</t>
  </si>
  <si>
    <t>Staff Prof Dev/Travel - UVM</t>
  </si>
  <si>
    <t>E_NonSalary;E_OtherExp;311;6663810</t>
  </si>
  <si>
    <t>Books/Subs/Dues Non MD</t>
  </si>
  <si>
    <t>E_NonSalary;E_OtherExp;311;6663811</t>
  </si>
  <si>
    <t>MD CME</t>
  </si>
  <si>
    <t>E_NonSalary;E_OtherExp;311;6663813</t>
  </si>
  <si>
    <t>UVM Non MD Books &amp; Subs</t>
  </si>
  <si>
    <t>E_NonSalary;E_OtherExp;311;6663814</t>
  </si>
  <si>
    <t>MD CME - UVM</t>
  </si>
  <si>
    <t>E_NonSalary;E_OtherExp;311;6663815</t>
  </si>
  <si>
    <t>Leadership Development</t>
  </si>
  <si>
    <t>E_NonSalary;E_OtherExp;311;6663816</t>
  </si>
  <si>
    <t>APP CME - Non Bargaining</t>
  </si>
  <si>
    <t>E_NonSalary;E_OtherExp;311;6663817</t>
  </si>
  <si>
    <t>APP CME - Bargaining</t>
  </si>
  <si>
    <t>E_NonSalary;E_OtherExp;311;6663829</t>
  </si>
  <si>
    <t>Patient Travel</t>
  </si>
  <si>
    <t>E_NonSalary;E_OtherExp;311;6663830</t>
  </si>
  <si>
    <t>INACTIVE 02/21: General Travel</t>
  </si>
  <si>
    <t>E_NonSalary;E_OtherExp;311;6663833</t>
  </si>
  <si>
    <t>Travel Allowances</t>
  </si>
  <si>
    <t>E_NonSalary;E_OtherExp;311;6663836</t>
  </si>
  <si>
    <t>Alcohol CME Staff</t>
  </si>
  <si>
    <t>E_NonSalary;E_OtherExp;311;6663837</t>
  </si>
  <si>
    <t>Alcohol CME-Physicians</t>
  </si>
  <si>
    <t>E_NonSalary;E_OtherExp;311;6663838</t>
  </si>
  <si>
    <t>Alcohol CME-APP</t>
  </si>
  <si>
    <t>E_NonSalary;E_OtherExp;311;6663842</t>
  </si>
  <si>
    <t>Midlevel CME</t>
  </si>
  <si>
    <t>E_NonSalary;E_OtherExp;311;6663843</t>
  </si>
  <si>
    <t>APP CME - UVM</t>
  </si>
  <si>
    <t>E_NonSalary;E_OtherExp;311;6663846</t>
  </si>
  <si>
    <t>GME Education Funds</t>
  </si>
  <si>
    <t>E_NonSalary;E_OtherExp;311;6663847</t>
  </si>
  <si>
    <t>Residents &amp; Fellows CME - UVM</t>
  </si>
  <si>
    <t>E_NonSalary;E_OtherExp;311;6663850</t>
  </si>
  <si>
    <t>GME Required Rotation Expenses</t>
  </si>
  <si>
    <t>E_NonSalary;E_OtherExp;311;6664880</t>
  </si>
  <si>
    <t>Freight Charges</t>
  </si>
  <si>
    <t>E_NonSalary;E_OtherExp;311;6664882</t>
  </si>
  <si>
    <t>Purchase Discounts</t>
  </si>
  <si>
    <t>E_NonSalary;E_OtherExp;311;6664883</t>
  </si>
  <si>
    <t>Purchased Volume Rebate</t>
  </si>
  <si>
    <t>E_NonSalary;E_OtherExp;311;6664885</t>
  </si>
  <si>
    <t>Travel Agent Fees</t>
  </si>
  <si>
    <t>E_NonSalary;E_OtherExp;311;6669350</t>
  </si>
  <si>
    <t>Linen Supplies</t>
  </si>
  <si>
    <t>E_NonSalary;E_OtherExp;311;6669601</t>
  </si>
  <si>
    <t>Allocated Miscellaneous</t>
  </si>
  <si>
    <t>E_NonSalary;E_OtherExp;311;6669603</t>
  </si>
  <si>
    <t>Inhouse Cafeteria</t>
  </si>
  <si>
    <t>E_NonSalary;E_OtherExp;311;6669604</t>
  </si>
  <si>
    <t>Contributions</t>
  </si>
  <si>
    <t>E_NonSalary;E_OtherExp;311;6669606</t>
  </si>
  <si>
    <t>External Food/Catering</t>
  </si>
  <si>
    <t>E_NonSalary;E_OtherExp;311;6669611</t>
  </si>
  <si>
    <t>Staff Prof Dev/Travel Non Bargaining</t>
  </si>
  <si>
    <t>E_NonSalary;E_OtherExp;311;6669612</t>
  </si>
  <si>
    <t>INACTIVE 02/21: PROF Dev Md</t>
  </si>
  <si>
    <t>E_NonSalary;E_OtherExp;311;6669613</t>
  </si>
  <si>
    <t>Replacement Linens</t>
  </si>
  <si>
    <t>E_NonSalary;E_OtherExp;311;6669614</t>
  </si>
  <si>
    <t>Uniform Rental</t>
  </si>
  <si>
    <t>E_NonSalary;E_OtherExp;311;6669615</t>
  </si>
  <si>
    <t>Patient/Family Meal Cards</t>
  </si>
  <si>
    <t>E_NonSalary;E_OtherExp;311;6669616</t>
  </si>
  <si>
    <t>Small Equipment</t>
  </si>
  <si>
    <t>E_NonSalary;E_OtherExp;311;6669617</t>
  </si>
  <si>
    <t>Teaching Related Expense</t>
  </si>
  <si>
    <t>E_NonSalary;E_OtherExp;311;6669618</t>
  </si>
  <si>
    <t>RN/LPN Union Prof Dev/Travel</t>
  </si>
  <si>
    <t>E_NonSalary;E_OtherExp;311;6669619</t>
  </si>
  <si>
    <t>Pay It Forward</t>
  </si>
  <si>
    <t>E_NonSalary;E_OtherExp;311;6669627</t>
  </si>
  <si>
    <t>GIFT CARD REDEEMED</t>
  </si>
  <si>
    <t>E_NonSalary;E_OtherExp;311;6669628</t>
  </si>
  <si>
    <t>VOLUNTEER MEAL CARD</t>
  </si>
  <si>
    <t>E_NonSalary;E_OtherExp;311;6669629</t>
  </si>
  <si>
    <t>COUPON REDEMPTION</t>
  </si>
  <si>
    <t>E_NonSalary;E_OtherExp;311;6669630</t>
  </si>
  <si>
    <t>Resident Union Prof Dev/Travel</t>
  </si>
  <si>
    <t>E_NonSalary;E_OtherExp;311;6669631</t>
  </si>
  <si>
    <t>Tech Union Prof Dev/Travel</t>
  </si>
  <si>
    <t>E_NonSalary;E_OtherExp;311;6669632</t>
  </si>
  <si>
    <t>Other Supp Union Prof Dev/Travel</t>
  </si>
  <si>
    <t>E_NonSalary;E_OtherExp;311;6669701</t>
  </si>
  <si>
    <t>Board Expenses</t>
  </si>
  <si>
    <t>E_NonSalary;E_OtherExp;311;6669702</t>
  </si>
  <si>
    <t>Enhanced Medicaid Adjustments</t>
  </si>
  <si>
    <t>E_NonSalary;E_OtherExp;311;6669704</t>
  </si>
  <si>
    <t>FAOP Cash Over/Under</t>
  </si>
  <si>
    <t>E_NonSalary;E_OtherExp;311;6669705</t>
  </si>
  <si>
    <t>Medical Group Development</t>
  </si>
  <si>
    <t>E_NonSalary;E_OtherExp;311;6669708</t>
  </si>
  <si>
    <t>Community Education</t>
  </si>
  <si>
    <t>E_NonSalary;E_OtherExp;311;6669709</t>
  </si>
  <si>
    <t>Community Recognition</t>
  </si>
  <si>
    <t>E_NonSalary;E_OtherExp;311;6669715</t>
  </si>
  <si>
    <t>Inspection &amp; Survey</t>
  </si>
  <si>
    <t>E_NonSalary;E_OtherExp;311;6669716</t>
  </si>
  <si>
    <t>Laundry Supplies</t>
  </si>
  <si>
    <t>E_NonSalary;E_OtherExp;311;6669725</t>
  </si>
  <si>
    <t>Loss Control/Service Recovery</t>
  </si>
  <si>
    <t>E_NonSalary;E_OtherExp;311;6669727</t>
  </si>
  <si>
    <t>Surveys</t>
  </si>
  <si>
    <t>E_NonSalary;E_OtherExp;311;6669730</t>
  </si>
  <si>
    <t>TRANSPORTATION</t>
  </si>
  <si>
    <t>E_NonSalary;E_OtherExp;311;6669731</t>
  </si>
  <si>
    <t>Transport Services</t>
  </si>
  <si>
    <t>E_NonSalary;E_OtherExp;311;6669733</t>
  </si>
  <si>
    <t>Volunteer Recognition</t>
  </si>
  <si>
    <t>E_NonSalary;E_OtherExp;311;6669802</t>
  </si>
  <si>
    <t>INST: UMEA Contributions</t>
  </si>
  <si>
    <t>E_NonSalary;E_OtherExp;311;6669803</t>
  </si>
  <si>
    <t>Other Exp Reimb - UMEA</t>
  </si>
  <si>
    <t>E_NonSalary;E_OtherExp;311;6669804</t>
  </si>
  <si>
    <t>UHC Inc Related Expenses</t>
  </si>
  <si>
    <t>E_NonSalary;E_OtherExp;311;6669831</t>
  </si>
  <si>
    <t>Outside Programs</t>
  </si>
  <si>
    <t>E_NonSalary;E_OtherExp;311;6669840</t>
  </si>
  <si>
    <t>Recruitment</t>
  </si>
  <si>
    <t>E_NonSalary;E_OtherExp;311;6669841</t>
  </si>
  <si>
    <t>General Interview</t>
  </si>
  <si>
    <t>E_NonSalary;E_OtherExp;311;6669842</t>
  </si>
  <si>
    <t>Dept Moving Costs</t>
  </si>
  <si>
    <t>E_NonSalary;E_OtherExp;311;6669844</t>
  </si>
  <si>
    <t>UVM Recruitment</t>
  </si>
  <si>
    <t>E_NonSalary;E_OtherExp;311;6669849</t>
  </si>
  <si>
    <t>Gifts/Promotions</t>
  </si>
  <si>
    <t>E_NonSalary;E_OtherExp;311;6669880</t>
  </si>
  <si>
    <t>Allocated Other Expenses</t>
  </si>
  <si>
    <t>E_NonSalary;E_OtherExp;311;6669885</t>
  </si>
  <si>
    <t>Centennial Lot Rental</t>
  </si>
  <si>
    <t>E_NonSalary;E_OtherExp;311;6669886</t>
  </si>
  <si>
    <t>Non UVM Parking Costs</t>
  </si>
  <si>
    <t>E_NonSalary;E_OtherExp;311;6669889</t>
  </si>
  <si>
    <t>Recycling Costs</t>
  </si>
  <si>
    <t>E_NonSalary;E_OtherExp;311;6669890</t>
  </si>
  <si>
    <t>General Other</t>
  </si>
  <si>
    <t>E_NonSalary;E_OtherExp;311;6669892</t>
  </si>
  <si>
    <t>Corporate Initiatives</t>
  </si>
  <si>
    <t>E_NonSalary;E_OtherExp;311;6669895</t>
  </si>
  <si>
    <t>General Taxes</t>
  </si>
  <si>
    <t>E_NonSalary;E_OtherExp;311;6669897</t>
  </si>
  <si>
    <t>UVM Other Expenses</t>
  </si>
  <si>
    <t>E_NonSalary;E_OtherExp;311;6669900</t>
  </si>
  <si>
    <t>Other Expense Affiliated Recovery</t>
  </si>
  <si>
    <t>E_NonSalary;E_OtherExp;311;6669999</t>
  </si>
  <si>
    <t>Other Exp - Reimbursed</t>
  </si>
  <si>
    <t>E_NonSalary;E_OtherExp;311;6680012</t>
  </si>
  <si>
    <t>Grant Postage</t>
  </si>
  <si>
    <t>E_NonSalary;E_OtherExp;311;6680013</t>
  </si>
  <si>
    <t>Grant Equipment</t>
  </si>
  <si>
    <t>E_NonSalary;E_OtherExp;311;6680016</t>
  </si>
  <si>
    <t>Grant Travel/Meeting</t>
  </si>
  <si>
    <t>E_NonSalary;E_OtherExp;311;6680017</t>
  </si>
  <si>
    <t>Grant Dues/Books</t>
  </si>
  <si>
    <t>E_NonSalary;E_OtherExp;311;6680018</t>
  </si>
  <si>
    <t>Grant Teaching Related</t>
  </si>
  <si>
    <t>E_NonSalary;E_OtherExp;311;6680021</t>
  </si>
  <si>
    <t>Grant Miscellaneous</t>
  </si>
  <si>
    <t>E_NonSalary;E_OtherExp;311;6680023</t>
  </si>
  <si>
    <t>GRANT OTHER OCCUPANCY</t>
  </si>
  <si>
    <t>E_NonSalary;E_OtherExp;311;6680024</t>
  </si>
  <si>
    <t>Grant Program Related Expense</t>
  </si>
  <si>
    <t>E_NonSalary;E_OtherExp;311;6680030</t>
  </si>
  <si>
    <t>E_NonSalary;E_OtherExp;311;6680032</t>
  </si>
  <si>
    <t>UVM Research Expense</t>
  </si>
  <si>
    <t>E_NonSalary;E_OtherExp;311;6680036</t>
  </si>
  <si>
    <t>GRANT CLOSURE</t>
  </si>
  <si>
    <t>E_NonSalary;E_OtherExp;311;6680043</t>
  </si>
  <si>
    <t>UVM Grant Equipment</t>
  </si>
  <si>
    <t>E_NonSalary;E_OtherExp;311;6680046</t>
  </si>
  <si>
    <t>UVM Grant Travel/Meeting</t>
  </si>
  <si>
    <t>E_NonSalary;E_OtherExp;311;6680048</t>
  </si>
  <si>
    <t>UVM GRANT TEACHING RELATED</t>
  </si>
  <si>
    <t>E_NonSalary;E_OtherExp;311;6680051</t>
  </si>
  <si>
    <t>UVM Grant Miscellaneous</t>
  </si>
  <si>
    <t>E_NonSalary;E_OtherExp;311;6680053</t>
  </si>
  <si>
    <t>UVM Grant Indrct OH Exp</t>
  </si>
  <si>
    <t>E_NonSalary;E_OtherExp;311;6699985</t>
  </si>
  <si>
    <t>AMC Funding Allocation</t>
  </si>
  <si>
    <t>E_NonSalary;E_OtherExp;311;7300974</t>
  </si>
  <si>
    <t>Gain/(Loss) On Disposal Of Eqp</t>
  </si>
  <si>
    <t>Total Other Expenses</t>
  </si>
  <si>
    <t>[aq4;ACCT.HNDetail_L500='E_NonSalary' and ACCT.HNDetail_L50='E_Insurance']</t>
  </si>
  <si>
    <t>E_NonSalary;E_Insurance;312;6620820</t>
  </si>
  <si>
    <t>Corporate Insurance</t>
  </si>
  <si>
    <t>E_NonSalary;E_Insurance;312;6620850</t>
  </si>
  <si>
    <t>Physician Prof Liability</t>
  </si>
  <si>
    <t>E_NonSalary;E_Insurance;312;6620860</t>
  </si>
  <si>
    <t>Insurance - Hosp Prof</t>
  </si>
  <si>
    <t>E_NonSalary;E_Insurance;312;6620900</t>
  </si>
  <si>
    <t>Prof Liability Insurance Affiliated Rec Elimination</t>
  </si>
  <si>
    <t>Total Insurance</t>
  </si>
  <si>
    <t>[aq4;ACCT.HNDetail_L500='E_NonSalary' and ACCT.HNDetail_L50='E_Depreciation']</t>
  </si>
  <si>
    <t>E_NonSalary;E_Depreciation;313;6900970</t>
  </si>
  <si>
    <t>Depreciation: Equip</t>
  </si>
  <si>
    <t>E_NonSalary;E_Depreciation;313;6900971</t>
  </si>
  <si>
    <t>Depreciation: Grant Equipment</t>
  </si>
  <si>
    <t>E_NonSalary;E_Depreciation;313;6900972</t>
  </si>
  <si>
    <t>Amortization: Intangibles</t>
  </si>
  <si>
    <t>E_NonSalary;E_Depreciation;313;6900973</t>
  </si>
  <si>
    <t>Amortization: Bond Premium and Discount</t>
  </si>
  <si>
    <t>E_NonSalary;E_Depreciation;313;6900975</t>
  </si>
  <si>
    <t>Depr: Buildings</t>
  </si>
  <si>
    <t>E_NonSalary;E_Depreciation;313;6900976</t>
  </si>
  <si>
    <t>Depr: Leasehold Improvements</t>
  </si>
  <si>
    <t>E_NonSalary;E_Depreciation;313;6900977</t>
  </si>
  <si>
    <t>Depr: Land Improvements</t>
  </si>
  <si>
    <t>E_NonSalary;E_Depreciation;313;6900978</t>
  </si>
  <si>
    <t>Depr: Info Service Equipment</t>
  </si>
  <si>
    <t>E_NonSalary;E_Depreciation;313;6900979</t>
  </si>
  <si>
    <t>Finance Lease Depreciation</t>
  </si>
  <si>
    <t>Total Depreciation and Amortization</t>
  </si>
  <si>
    <t>[aq4;ACCT.HNDetail_L500='E_NonSalary' and ACCT.HNDetail_L50='E_Interest']</t>
  </si>
  <si>
    <t>E_NonSalary;E_Interest;314;7100802</t>
  </si>
  <si>
    <t>Total Interest Expense</t>
  </si>
  <si>
    <t>[aq4;ACCT.HNDetail_L500='E_NonSalary' and ACCT.HNDetail_L50='E_BadDebt']</t>
  </si>
  <si>
    <t>E_NonSalary;E_BadDebt;315;7500150</t>
  </si>
  <si>
    <t>Prov For Bad Debt: Misc A/R</t>
  </si>
  <si>
    <t>E_NonSalary;E_BadDebt;315;7500151</t>
  </si>
  <si>
    <t>PROV-BAD DEBT MISC PLEDGES</t>
  </si>
  <si>
    <t>Total Provision for Bad Debts</t>
  </si>
  <si>
    <t>[aq4;ACCT.HNDetail_L500='E_NonSalary' and ACCT.HNDetail_L50='E_ProvTax']</t>
  </si>
  <si>
    <t>E_NonSalary;E_ProvTax;316;6650015</t>
  </si>
  <si>
    <t>Inpatient Provider Tax</t>
  </si>
  <si>
    <t>E_NonSalary;E_ProvTax;316;6650016</t>
  </si>
  <si>
    <t>Outpatient Provider Tax</t>
  </si>
  <si>
    <t>E_NonSalary;E_ProvTax;316;6650017</t>
  </si>
  <si>
    <t>Professional Provider Tax</t>
  </si>
  <si>
    <t>Total Provider Tax Expense</t>
  </si>
  <si>
    <t>[aq4;ACCT.HNDetail_L500='E_NonSalary' and ACCT.HNDetail_L50='E_IntExpAlloc']</t>
  </si>
  <si>
    <t>E_NonSalary;E_IntExpAlloc;317;6000500</t>
  </si>
  <si>
    <t>Salaries: Funded Physician Positions</t>
  </si>
  <si>
    <t>E_NonSalary;E_IntExpAlloc;317;6000520</t>
  </si>
  <si>
    <t>Salaries: Funded Physician Res/Fel Teaching</t>
  </si>
  <si>
    <t>E_NonSalary;E_IntExpAlloc;317;6000550</t>
  </si>
  <si>
    <t>Salaries: Funded Staff Positions</t>
  </si>
  <si>
    <t>E_NonSalary;E_IntExpAlloc;317;6667501</t>
  </si>
  <si>
    <t>Hospital Directorships</t>
  </si>
  <si>
    <t>E_NonSalary;E_IntExpAlloc;317;6667504</t>
  </si>
  <si>
    <t>Chair Funding</t>
  </si>
  <si>
    <t>E_NonSalary;E_IntExpAlloc;317;6667505</t>
  </si>
  <si>
    <t>GME Residency &amp; Fellowship Directors</t>
  </si>
  <si>
    <t>E_NonSalary;E_IntExpAlloc;317;6667513</t>
  </si>
  <si>
    <t>FAP Directorships</t>
  </si>
  <si>
    <t>Total Internal Expense Allocation</t>
  </si>
  <si>
    <t>[aq4;ACCT.HNDetail_L500='E_NonSalary' and ACCT.HNDetail_L50='E_SharedSvcs']</t>
  </si>
  <si>
    <t>E_NonSalary;E_SharedSvcs;318;6699990</t>
  </si>
  <si>
    <t>Allocation of HN Shared Services</t>
  </si>
  <si>
    <t>Total Shared Services</t>
  </si>
  <si>
    <t>[aq4;ACCT.HNDetail_L500='E_NonSalary' and ACCT.HNDetail_L50='E_SharedSvcsCredit']</t>
  </si>
  <si>
    <t>E_NonSalary;E_SharedSvcsCredit;319;6699995</t>
  </si>
  <si>
    <t>Credit for Services Paid</t>
  </si>
  <si>
    <t>Total Shared Services Credit</t>
  </si>
  <si>
    <t>[aq2; ACCT.HNDetail_L500='R_NonOpRev']</t>
  </si>
  <si>
    <t>[aq3;ACCT.HNDetail_L500='R_NonOpRev']</t>
  </si>
  <si>
    <t>[aq4;ACCT.HNDetail_L500='R_NonOpRev' and ACCT.HNDetail_L50='R_InvstmtIncome']</t>
  </si>
  <si>
    <t>R_NonOpRev;R_InvstmtIncome;401;8000005</t>
  </si>
  <si>
    <t>Real Gain/Loss-Board Des</t>
  </si>
  <si>
    <t>R_NonOpRev;R_InvstmtIncome;401;8000006</t>
  </si>
  <si>
    <t>Workers Comp Trust Expenses</t>
  </si>
  <si>
    <t>R_NonOpRev;R_InvstmtIncome;401;8000007</t>
  </si>
  <si>
    <t>ARBITRAGE EXPENSES</t>
  </si>
  <si>
    <t>R_NonOpRev;R_InvstmtIncome;401;8000008</t>
  </si>
  <si>
    <t>Bond Expenses</t>
  </si>
  <si>
    <t>R_NonOpRev;R_InvstmtIncome;401;8000009</t>
  </si>
  <si>
    <t>FIA Expenses</t>
  </si>
  <si>
    <t>R_NonOpRev;R_InvstmtIncome;401;8000900</t>
  </si>
  <si>
    <t>FIA Expenses Recovery</t>
  </si>
  <si>
    <t>R_NonOpRev;R_InvstmtIncome;401;8200001</t>
  </si>
  <si>
    <t>Real Gain/Loss-Oper</t>
  </si>
  <si>
    <t>R_NonOpRev;R_InvstmtIncome;401;8200002</t>
  </si>
  <si>
    <t>Real Gain/Loss-Stock Holdings</t>
  </si>
  <si>
    <t>R_NonOpRev;R_InvstmtIncome;401;8200006</t>
  </si>
  <si>
    <t>Workers Comp Trust Realized Gain/Loss</t>
  </si>
  <si>
    <t>R_NonOpRev;R_InvstmtIncome;401;8200008</t>
  </si>
  <si>
    <t>457 Realized Gain/Loss</t>
  </si>
  <si>
    <t>R_NonOpRev;R_InvstmtIncome;401;8200016</t>
  </si>
  <si>
    <t>KEY BANC CAPITAL MARKETS REALIZED GAIN/LOSS</t>
  </si>
  <si>
    <t>R_NonOpRev;R_InvstmtIncome;401;8300001</t>
  </si>
  <si>
    <t>Real Gain/Loss - Restrict</t>
  </si>
  <si>
    <t>R_NonOpRev;R_InvstmtIncome;401;8400001</t>
  </si>
  <si>
    <t>Net Int Inc: Operating</t>
  </si>
  <si>
    <t>R_NonOpRev;R_InvstmtIncome;401;8400005</t>
  </si>
  <si>
    <t>State Street Endowment Dividends &amp; Interest</t>
  </si>
  <si>
    <t>R_NonOpRev;R_InvstmtIncome;401;8400006</t>
  </si>
  <si>
    <t>Workers Comp Trust Dividends &amp; Interest</t>
  </si>
  <si>
    <t>R_NonOpRev;R_InvstmtIncome;401;8400007</t>
  </si>
  <si>
    <t>Peoples CD Dividends &amp; Interest</t>
  </si>
  <si>
    <t>R_NonOpRev;R_InvstmtIncome;401;8400008</t>
  </si>
  <si>
    <t>Fidelity Dividends &amp; Interest</t>
  </si>
  <si>
    <t>R_NonOpRev;R_InvstmtIncome;401;8400011</t>
  </si>
  <si>
    <t>Fidelity Serps - Dividend &amp; Interest</t>
  </si>
  <si>
    <t>R_NonOpRev;R_InvstmtIncome;401;8400014</t>
  </si>
  <si>
    <t>457 DIVIDENDS &amp; INTEREST</t>
  </si>
  <si>
    <t>R_NonOpRev;R_InvstmtIncome;401;8400016</t>
  </si>
  <si>
    <t>KEY BANC CAPITAL MARKETS DIVENDEND AND INTEREST</t>
  </si>
  <si>
    <t>Total Investment Income &amp; Losses on Investment</t>
  </si>
  <si>
    <t>[aq4;ACCT.HNDetail_L500='R_NonOpRev' and ACCT.HNDetail_L50='R_UnrealGainIRSC']</t>
  </si>
  <si>
    <t>R_NonOpRev;R_UnrealGainIRSC;402;8400002</t>
  </si>
  <si>
    <t>Interest Income</t>
  </si>
  <si>
    <t>Total Unreal Gain in Interest Rate Swap Contract</t>
  </si>
  <si>
    <t>[aq4;ACCT.HNDetail_L500='R_NonOpRev' and ACCT.HNDetail_L50='R_LossExtgDebt']</t>
  </si>
  <si>
    <t>R_NonOpRev;R_LossExtgDebt;403;8400040</t>
  </si>
  <si>
    <t>Gain/(Loss) On Bond Refinance</t>
  </si>
  <si>
    <t>Total Loss on Extinguishment of Debt</t>
  </si>
  <si>
    <t>[aq4;ACCT.HNDetail_L500='R_NonOpRev' and ACCT.HNDetail_L50='R_InvestPool']</t>
  </si>
  <si>
    <t>R_NonOpRev;R_InvestPool;405;8450014</t>
  </si>
  <si>
    <t>Chg in Interest in Inv Pool - NT Unrealized Gain/Loss</t>
  </si>
  <si>
    <t>R_NonOpRev;R_InvestPool;405;8450015</t>
  </si>
  <si>
    <t>Chg in Interest in Inv Pool - NT Div and Int</t>
  </si>
  <si>
    <t>R_NonOpRev;R_InvestPool;405;8450016</t>
  </si>
  <si>
    <t>Chg in Interest in Inv Pool - NT Expenses</t>
  </si>
  <si>
    <t>R_NonOpRev;R_InvestPool;405;8450017</t>
  </si>
  <si>
    <t>Chg in Interest in Inv Pool - NT Realized Gain/Loss</t>
  </si>
  <si>
    <t>R_NonOpRev;R_InvestPool;405;8450018</t>
  </si>
  <si>
    <t>Short-term NT Unrealized Gain/Loss</t>
  </si>
  <si>
    <t>R_NonOpRev;R_InvestPool;405;8450019</t>
  </si>
  <si>
    <t>Short-term NT Dividends &amp; Interest</t>
  </si>
  <si>
    <t>R_NonOpRev;R_InvestPool;405;8450020</t>
  </si>
  <si>
    <t>Short-term NT Expenses</t>
  </si>
  <si>
    <t>R_NonOpRev;R_InvestPool;405;8450021</t>
  </si>
  <si>
    <t>Short-term NT Realized Gain/Loss</t>
  </si>
  <si>
    <t>Total Change in Interest in Investment Pool</t>
  </si>
  <si>
    <t>[aq4;ACCT.HNDetail_L500='R_NonOpRev' and ACCT.HNDetail_L50='R_DistrAccumGains']</t>
  </si>
  <si>
    <t>R_NonOpRev;R_DistrAccumGains;406;8475100</t>
  </si>
  <si>
    <t>DISTRIBUTION OF ACCUMULATED INVESTMENT GAINS</t>
  </si>
  <si>
    <t>Total Distribution of Accumulated Investment Gains</t>
  </si>
  <si>
    <t>[aq4;ACCT.HNDetail_L500='R_NonOpRev' and ACCT.HNDetail_L50='R_NonOpRev']</t>
  </si>
  <si>
    <t>R_NonOpRev;R_NonOpRev;407;8100003</t>
  </si>
  <si>
    <t>General Contributions</t>
  </si>
  <si>
    <t>R_NonOpRev;R_NonOpRev;407;8100004</t>
  </si>
  <si>
    <t>Gift Annuities</t>
  </si>
  <si>
    <t>R_NonOpRev;R_NonOpRev;407;8400030</t>
  </si>
  <si>
    <t>Inc/Invest In Affiliates</t>
  </si>
  <si>
    <t>R_NonOpRev;R_NonOpRev;407;8400031</t>
  </si>
  <si>
    <t>INC/INVEST IN AFFILIATES ACONC</t>
  </si>
  <si>
    <t>R_NonOpRev;R_NonOpRev;407;8600055</t>
  </si>
  <si>
    <t>Federal Grant Equipment Income</t>
  </si>
  <si>
    <t>R_NonOpRev;R_NonOpRev;407;8700090</t>
  </si>
  <si>
    <t>Physician Supplemental Retirement Benefit-457F&amp;B</t>
  </si>
  <si>
    <t>R_NonOpRev;R_NonOpRev;407;8700155</t>
  </si>
  <si>
    <t>Supplemental Retirement Benefit Gain/Loss</t>
  </si>
  <si>
    <t>Total Other</t>
  </si>
  <si>
    <t>[aq4;ACCT.HNDetail_L500='R_NonOpRev' and ACCT.HNDetail_L50='R_NetGainLossInvst']</t>
  </si>
  <si>
    <t>R_NonOpRev;R_NetGainLossInvst;408;8500003</t>
  </si>
  <si>
    <t>Unreal Gain/Loss - Oper</t>
  </si>
  <si>
    <t>R_NonOpRev;R_NetGainLossInvst;408;8500004</t>
  </si>
  <si>
    <t>Unreal Gain/Loss - Restricted</t>
  </si>
  <si>
    <t>R_NonOpRev;R_NetGainLossInvst;408;8500006</t>
  </si>
  <si>
    <t>Unreal Gain/Loss - Workers Comp Trust</t>
  </si>
  <si>
    <t>R_NonOpRev;R_NetGainLossInvst;408;8500008</t>
  </si>
  <si>
    <t>Unreal Gain/Loss - 457</t>
  </si>
  <si>
    <t>R_NonOpRev;R_NetGainLossInvst;408;8500011</t>
  </si>
  <si>
    <t>Unreal Gain/Loss - Fidelity</t>
  </si>
  <si>
    <t>R_NonOpRev;R_NetGainLossInvst;408;8500015</t>
  </si>
  <si>
    <t>Unreal Gain/Loss - Fidelity Serps</t>
  </si>
  <si>
    <t>R_NonOpRev;R_NetGainLossInvst;408;8500016</t>
  </si>
  <si>
    <t>UNREAL GAIN/LOSS KEY BANC CAPITAL MARKET</t>
  </si>
  <si>
    <t>Total Net Unrealized Gain/(Loss) on Investments</t>
  </si>
  <si>
    <t>[aq4;ACCT.HNDetail_L500='R_NonOpRev' and ACCT.HNDetail_L50='R_OthPenExp']</t>
  </si>
  <si>
    <t>R_NonOpRev;R_OthPenExp;409;8500020</t>
  </si>
  <si>
    <t>Total Other Components of Pension Expense</t>
  </si>
  <si>
    <t>Total Non Operating Revenue (Expense)</t>
  </si>
  <si>
    <t>[aq2; ACCT.HNDetail_L500='R_NonOpGainLoss']</t>
  </si>
  <si>
    <t>[aq3;ACCT.HNDetail_L500='R_NonOpGainLoss']</t>
  </si>
  <si>
    <t>Non Operating Gain (Loss)</t>
  </si>
  <si>
    <t>[aq4;ACCT.HNDetail_L500='R_NonOpGainLoss' and ACCT.HNDetail_L50='R_NonOpGainLoss']</t>
  </si>
  <si>
    <t>R_NonOpGainLoss;R_NonOpGainLoss;412;8500002</t>
  </si>
  <si>
    <t>Adjust Min Pension Liab</t>
  </si>
  <si>
    <t>R_NonOpGainLoss;R_NonOpGainLoss;412;8500005</t>
  </si>
  <si>
    <t>Adjust Asset Retirement Obligation</t>
  </si>
  <si>
    <t>R_NonOpGainLoss;R_NonOpGainLoss;412;8600060</t>
  </si>
  <si>
    <t>Assets Released - Capital</t>
  </si>
  <si>
    <t>R_NonOpGainLoss;R_NonOpGainLoss;412;8600075</t>
  </si>
  <si>
    <t>Transfer of Net Assets</t>
  </si>
  <si>
    <t>Total Other Non Operating Gain / (Loss)</t>
  </si>
  <si>
    <t>Total Non Operating Gain (Loss)</t>
  </si>
  <si>
    <t>Mirroring GMCB Calc</t>
  </si>
  <si>
    <t>Our Calc</t>
  </si>
  <si>
    <r>
      <t>(((Cash Investments + Unrestricted Funded Depreciation + Unrestricted Other Board Designated  Assets-</t>
    </r>
    <r>
      <rPr>
        <b/>
        <sz val="10"/>
        <rFont val="Arial"/>
        <family val="2"/>
      </rPr>
      <t>Outstanding LOC)</t>
    </r>
    <r>
      <rPr>
        <sz val="10"/>
        <rFont val="Arial"/>
        <family val="2"/>
      </rPr>
      <t xml:space="preserve"> /
(Operating Expenses - Depreciation Amortization)/Number of days in calender year) </t>
    </r>
  </si>
  <si>
    <t>Annual Formula</t>
  </si>
  <si>
    <t>Mid Year Formula</t>
  </si>
  <si>
    <r>
      <t>(((Cash Investments + Unrestricted Funded Depreciation + Unrestricted Other Board Designated  Assets-</t>
    </r>
    <r>
      <rPr>
        <b/>
        <sz val="10"/>
        <rFont val="Arial"/>
        <family val="2"/>
      </rPr>
      <t>Outstanding LOC)</t>
    </r>
    <r>
      <rPr>
        <sz val="10"/>
        <rFont val="Arial"/>
        <family val="2"/>
      </rPr>
      <t xml:space="preserve"> /
(Rolling 12 Operating Expenses - Rolling 12 Depreciation Amortization) </t>
    </r>
  </si>
  <si>
    <t>Comments</t>
  </si>
  <si>
    <t>N/A</t>
  </si>
  <si>
    <t>(-Accumulated Depreciation/Total Operating Depreciation)</t>
  </si>
  <si>
    <t>*GMCB excludes any operating depreciation expense related to amortization (includes "Intangibles" and "Bond Premium And Discount")</t>
  </si>
  <si>
    <t>(Net Operating Income (Loss) + Depreciation Amortization + Interest (Short Term) + Interest (Long Term))+-Investment Income (non op)+-Other Components of Pension(non ops)+-Other (non ops) / 
Maximum Annual Debt Service</t>
  </si>
  <si>
    <t>Rolling 12 data is used for mid year numerator calculation</t>
  </si>
  <si>
    <t>Total Debt/(Total Debt+Fund Balance)</t>
  </si>
  <si>
    <t xml:space="preserve">*For Bond Covenant testing &amp; reporting purposes, this ratio is reported at the UVMHN Obligated Group Level not individual Entity                                  **Per MTI requirements, Debt to Capitalization is calculated using total debt                                                       </t>
  </si>
  <si>
    <t xml:space="preserve">*For bond covenant testing &amp; reporting purposes, this ratio is reported at the UVMHN Obligated Group Level not indivdual Entity                                        **Per MTI requirements, Debt Service Coverage Ratio is calculated using MADS formula methodology                                                    </t>
  </si>
  <si>
    <t xml:space="preserve">*For bond covenant testing &amp; Reporting purposes, this ratio is reported at the UVMHN Obligated Group Level not individual Entity                                   **For FY24 projected, 366 days should be used to calculate average daily expense due to leap year                                                                       ***15.3M LOC outstanding proceeds in FY23-FY24 should be subtracted as they are considered restricted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</si>
</sst>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3" formatCode="_(* #,##0.00_);_(* \(#,##0.00\);_(* &quot;-&quot;??_);_(@_)"/>
    <numFmt numFmtId="164" formatCode="[=0]#,##0;[&lt;0]\-#,##0;#,##0"/>
    <numFmt numFmtId="165" formatCode="[=0]#,##0.0%;[&lt;0]\-#,##0.0%;#,##0.0%"/>
    <numFmt numFmtId="166" formatCode="[=0]#,##0%;[&lt;0]\-#,##0%;#,##0%"/>
    <numFmt numFmtId="167" formatCode="[=0]#,##0.0;[&lt;0]\-#,##0.0;#,##0.0"/>
    <numFmt numFmtId="168" formatCode="0.0%"/>
    <numFmt numFmtId="169" formatCode="0.0"/>
    <numFmt numFmtId="170" formatCode="_(* #,##0_);_(* \(#,##0\);_(* &quot;-&quot;??_);_(@_)"/>
    <numFmt numFmtId="171" formatCode="0_);\(0\)"/>
    <numFmt numFmtId="172" formatCode="0.00%_);\(0.00%\)"/>
    <numFmt numFmtId="173" formatCode="_(* #,##0.0_);_(* \(#,##0.0\);_(* &quot;-&quot;??_);_(@_)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indexed="12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3"/>
      <color rgb="FF669900"/>
      <name val="Arial"/>
      <family val="2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rgb="FF0070C0"/>
      <name val="Calibri"/>
      <family val="2"/>
      <scheme val="minor"/>
    </font>
    <font>
      <b/>
      <sz val="10"/>
      <color rgb="FFC00000"/>
      <name val="Calibri"/>
      <family val="2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455A64"/>
      <name val="Segoe UI"/>
      <family val="2"/>
    </font>
    <font>
      <sz val="10"/>
      <name val="Segoe UI"/>
      <family val="2"/>
    </font>
    <font>
      <b/>
      <sz val="10"/>
      <color rgb="FF232D32"/>
      <name val="Segoe UI"/>
      <family val="2"/>
    </font>
    <font>
      <sz val="10"/>
      <color rgb="FF232D32"/>
      <name val="Segoe UI"/>
      <family val="2"/>
    </font>
    <font>
      <sz val="10"/>
      <color rgb="FF455A64"/>
      <name val="Segoe UI"/>
      <family val="2"/>
    </font>
    <font>
      <b/>
      <sz val="10"/>
      <name val="Segoe UI"/>
      <family val="2"/>
    </font>
    <font>
      <i/>
      <sz val="10"/>
      <color indexed="10"/>
      <name val="Segoe UI"/>
      <family val="2"/>
    </font>
    <font>
      <b/>
      <sz val="10"/>
      <color rgb="FF455A64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333333"/>
      <name val="Verdana"/>
      <family val="2"/>
    </font>
    <font>
      <b/>
      <sz val="14"/>
      <color rgb="FF003300"/>
      <name val="Verdana"/>
      <family val="2"/>
    </font>
    <font>
      <b/>
      <sz val="10"/>
      <color rgb="FF003300"/>
      <name val="Verdana"/>
      <family val="2"/>
    </font>
    <font>
      <b/>
      <sz val="11"/>
      <color rgb="FF0066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3"/>
      <color rgb="FF006600"/>
      <name val="Arial"/>
      <family val="2"/>
    </font>
    <font>
      <b/>
      <sz val="13"/>
      <name val="Arial"/>
      <family val="2"/>
    </font>
    <font>
      <b/>
      <sz val="13"/>
      <color rgb="FFFF0000"/>
      <name val="Arial"/>
      <family val="2"/>
    </font>
    <font>
      <b/>
      <i/>
      <sz val="10"/>
      <color rgb="FF0000FF"/>
      <name val="Arial"/>
      <family val="2"/>
    </font>
    <font>
      <b/>
      <i/>
      <sz val="13"/>
      <name val="Arial"/>
      <family val="2"/>
    </font>
    <font>
      <u/>
      <sz val="9"/>
      <color indexed="12"/>
      <name val="Arial"/>
      <family val="2"/>
    </font>
    <font>
      <sz val="11"/>
      <color rgb="FF669900"/>
      <name val="Calibri"/>
      <family val="2"/>
      <scheme val="minor"/>
    </font>
    <font>
      <b/>
      <sz val="13"/>
      <color rgb="FF669900"/>
      <name val="Calibri"/>
      <family val="2"/>
      <scheme val="minor"/>
    </font>
    <font>
      <b/>
      <i/>
      <sz val="10"/>
      <name val="Arial"/>
      <family val="2"/>
    </font>
    <font>
      <b/>
      <sz val="12"/>
      <color rgb="FF333333"/>
      <name val="Arial"/>
      <family val="2"/>
    </font>
    <font>
      <b/>
      <sz val="13"/>
      <color rgb="FF333333"/>
      <name val="Calibri"/>
      <family val="2"/>
      <scheme val="minor"/>
    </font>
    <font>
      <b/>
      <sz val="18"/>
      <color rgb="FF333333"/>
      <name val="Verdana"/>
      <family val="2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Calibri"/>
      <family val="2"/>
      <scheme val="minor"/>
    </font>
    <font>
      <b/>
      <i/>
      <sz val="10"/>
      <color theme="1"/>
      <name val="Arial"/>
      <family val="2"/>
    </font>
    <font>
      <b/>
      <sz val="11"/>
      <color rgb="FF669900"/>
      <name val="Calibri"/>
      <family val="2"/>
      <scheme val="minor"/>
    </font>
    <font>
      <b/>
      <sz val="20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3"/>
      <name val="Arial"/>
      <family val="2"/>
    </font>
    <font>
      <sz val="12"/>
      <name val="Calibri"/>
      <family val="2"/>
      <scheme val="minor"/>
    </font>
    <font>
      <sz val="14"/>
      <color rgb="FF669900"/>
      <name val="Calibri"/>
      <family val="2"/>
      <scheme val="minor"/>
    </font>
    <font>
      <b/>
      <sz val="14"/>
      <color rgb="FF669900"/>
      <name val="Calibri"/>
      <family val="2"/>
      <scheme val="minor"/>
    </font>
    <font>
      <b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7940000610370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 tint="-0.14981536301767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EE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67955565050204"/>
        <bgColor indexed="64"/>
      </patternFill>
    </fill>
    <fill>
      <patternFill patternType="solid">
        <fgColor theme="0" tint="-0.1497238074892422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0.499618518631550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9FFFF"/>
        <bgColor indexed="64"/>
      </patternFill>
    </fill>
    <fill>
      <patternFill patternType="solid">
        <fgColor theme="0" tint="-0.49964903714102604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rgb="FF9AAFBA"/>
      </top>
      <bottom style="thin">
        <color rgb="FF9AAFBA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9" fontId="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37" fontId="10" fillId="2" borderId="0" applyFill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1" fontId="21" fillId="12" borderId="0">
      <alignment horizontal="left" vertical="center"/>
    </xf>
    <xf numFmtId="171" fontId="23" fillId="13" borderId="0">
      <alignment vertical="center"/>
    </xf>
    <xf numFmtId="171" fontId="24" fillId="13" borderId="0">
      <alignment horizontal="left" vertical="center"/>
    </xf>
    <xf numFmtId="5" fontId="24" fillId="13" borderId="0">
      <alignment vertical="center"/>
    </xf>
    <xf numFmtId="37" fontId="24" fillId="13" borderId="0">
      <alignment vertical="center"/>
    </xf>
    <xf numFmtId="171" fontId="25" fillId="13" borderId="17">
      <alignment vertical="center"/>
    </xf>
    <xf numFmtId="37" fontId="25" fillId="13" borderId="17">
      <alignment vertical="center"/>
    </xf>
    <xf numFmtId="171" fontId="28" fillId="14" borderId="17">
      <alignment horizontal="left" vertical="center" indent="1" justifyLastLine="1"/>
    </xf>
    <xf numFmtId="37" fontId="28" fillId="14" borderId="17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0" fillId="0" borderId="0" applyNumberFormat="0" applyFill="0" applyBorder="0" applyAlignment="0" applyProtection="0">
      <alignment vertical="top"/>
      <protection locked="0"/>
    </xf>
    <xf numFmtId="37" fontId="10" fillId="2" borderId="0" applyFill="0"/>
  </cellStyleXfs>
  <cellXfs count="42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7" fontId="4" fillId="0" borderId="0" xfId="0" applyNumberFormat="1" applyFont="1"/>
    <xf numFmtId="49" fontId="5" fillId="0" borderId="0" xfId="0" applyNumberFormat="1" applyFont="1"/>
    <xf numFmtId="0" fontId="6" fillId="0" borderId="0" xfId="0" applyFont="1"/>
    <xf numFmtId="168" fontId="0" fillId="0" borderId="0" xfId="1" applyNumberFormat="1" applyFont="1"/>
    <xf numFmtId="169" fontId="0" fillId="0" borderId="0" xfId="0" applyNumberFormat="1"/>
    <xf numFmtId="0" fontId="6" fillId="0" borderId="0" xfId="0" applyFont="1" applyAlignment="1">
      <alignment wrapText="1"/>
    </xf>
    <xf numFmtId="165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0" fontId="0" fillId="0" borderId="0" xfId="2" applyFont="1"/>
    <xf numFmtId="170" fontId="0" fillId="0" borderId="0" xfId="3" applyNumberFormat="1" applyFont="1"/>
    <xf numFmtId="170" fontId="0" fillId="0" borderId="0" xfId="2" applyNumberFormat="1" applyFont="1"/>
    <xf numFmtId="1" fontId="0" fillId="0" borderId="0" xfId="2" applyNumberFormat="1" applyFont="1"/>
    <xf numFmtId="37" fontId="11" fillId="0" borderId="1" xfId="4" applyFont="1" applyFill="1" applyBorder="1" applyAlignment="1">
      <alignment horizontal="left"/>
    </xf>
    <xf numFmtId="37" fontId="11" fillId="0" borderId="0" xfId="4" applyFont="1" applyFill="1" applyAlignment="1">
      <alignment horizontal="left"/>
    </xf>
    <xf numFmtId="0" fontId="0" fillId="0" borderId="0" xfId="2" applyFont="1" applyAlignment="1">
      <alignment horizontal="center"/>
    </xf>
    <xf numFmtId="170" fontId="0" fillId="0" borderId="0" xfId="2" applyNumberFormat="1" applyFont="1" applyAlignment="1">
      <alignment horizontal="center"/>
    </xf>
    <xf numFmtId="0" fontId="12" fillId="0" borderId="0" xfId="2" applyFont="1"/>
    <xf numFmtId="0" fontId="9" fillId="0" borderId="0" xfId="2" applyFont="1" applyAlignment="1">
      <alignment horizontal="center"/>
    </xf>
    <xf numFmtId="0" fontId="9" fillId="4" borderId="0" xfId="2" applyFont="1" applyFill="1" applyAlignment="1">
      <alignment horizontal="center"/>
    </xf>
    <xf numFmtId="170" fontId="7" fillId="5" borderId="0" xfId="3" applyNumberFormat="1" applyFont="1" applyFill="1" applyAlignment="1">
      <alignment horizontal="center"/>
    </xf>
    <xf numFmtId="0" fontId="9" fillId="0" borderId="0" xfId="2" applyFont="1"/>
    <xf numFmtId="43" fontId="0" fillId="0" borderId="0" xfId="3" applyFont="1"/>
    <xf numFmtId="0" fontId="1" fillId="0" borderId="0" xfId="5" applyAlignment="1">
      <alignment vertical="center"/>
    </xf>
    <xf numFmtId="43" fontId="0" fillId="0" borderId="0" xfId="2" applyNumberFormat="1" applyFont="1"/>
    <xf numFmtId="0" fontId="1" fillId="0" borderId="0" xfId="6" applyAlignment="1">
      <alignment vertical="center"/>
    </xf>
    <xf numFmtId="168" fontId="0" fillId="0" borderId="0" xfId="7" applyNumberFormat="1" applyFont="1"/>
    <xf numFmtId="43" fontId="0" fillId="0" borderId="0" xfId="2" applyNumberFormat="1" applyFont="1" applyAlignment="1">
      <alignment horizontal="center"/>
    </xf>
    <xf numFmtId="170" fontId="13" fillId="0" borderId="0" xfId="6" applyNumberFormat="1" applyFont="1"/>
    <xf numFmtId="0" fontId="13" fillId="0" borderId="0" xfId="2" applyFont="1"/>
    <xf numFmtId="0" fontId="1" fillId="0" borderId="0" xfId="6"/>
    <xf numFmtId="170" fontId="0" fillId="0" borderId="0" xfId="3" applyNumberFormat="1" applyFont="1" applyFill="1"/>
    <xf numFmtId="0" fontId="0" fillId="6" borderId="0" xfId="2" applyFont="1" applyFill="1"/>
    <xf numFmtId="0" fontId="14" fillId="6" borderId="0" xfId="2" applyNumberFormat="1" applyFont="1" applyFill="1" applyAlignment="1">
      <alignment horizontal="center"/>
    </xf>
    <xf numFmtId="0" fontId="14" fillId="6" borderId="0" xfId="2" applyNumberFormat="1" applyFont="1" applyFill="1" applyAlignment="1">
      <alignment horizontal="left"/>
    </xf>
    <xf numFmtId="170" fontId="0" fillId="6" borderId="0" xfId="3" applyNumberFormat="1" applyFont="1" applyFill="1"/>
    <xf numFmtId="0" fontId="14" fillId="0" borderId="0" xfId="2" applyNumberFormat="1" applyFont="1" applyFill="1" applyAlignment="1">
      <alignment horizontal="center"/>
    </xf>
    <xf numFmtId="0" fontId="14" fillId="0" borderId="0" xfId="2" applyNumberFormat="1" applyFont="1" applyFill="1" applyAlignment="1">
      <alignment horizontal="left" indent="3"/>
    </xf>
    <xf numFmtId="0" fontId="14" fillId="0" borderId="2" xfId="2" applyNumberFormat="1" applyFont="1" applyFill="1" applyBorder="1" applyAlignment="1">
      <alignment horizontal="center" vertical="center"/>
    </xf>
    <xf numFmtId="0" fontId="14" fillId="0" borderId="3" xfId="2" applyNumberFormat="1" applyFont="1" applyFill="1" applyBorder="1" applyAlignment="1">
      <alignment horizontal="center"/>
    </xf>
    <xf numFmtId="170" fontId="0" fillId="7" borderId="0" xfId="3" applyNumberFormat="1" applyFont="1" applyFill="1"/>
    <xf numFmtId="0" fontId="14" fillId="0" borderId="4" xfId="2" applyNumberFormat="1" applyFont="1" applyFill="1" applyBorder="1" applyAlignment="1">
      <alignment horizontal="center" vertical="center"/>
    </xf>
    <xf numFmtId="0" fontId="14" fillId="0" borderId="5" xfId="2" applyNumberFormat="1" applyFont="1" applyFill="1" applyBorder="1" applyAlignment="1">
      <alignment horizontal="center"/>
    </xf>
    <xf numFmtId="0" fontId="14" fillId="8" borderId="7" xfId="2" applyNumberFormat="1" applyFont="1" applyFill="1" applyBorder="1" applyAlignment="1">
      <alignment horizontal="center"/>
    </xf>
    <xf numFmtId="0" fontId="14" fillId="0" borderId="5" xfId="2" applyNumberFormat="1" applyFont="1" applyFill="1" applyBorder="1" applyAlignment="1">
      <alignment horizontal="center" vertical="center"/>
    </xf>
    <xf numFmtId="0" fontId="14" fillId="0" borderId="7" xfId="2" applyNumberFormat="1" applyFont="1" applyFill="1" applyBorder="1" applyAlignment="1">
      <alignment horizontal="center"/>
    </xf>
    <xf numFmtId="0" fontId="14" fillId="8" borderId="6" xfId="2" applyNumberFormat="1" applyFont="1" applyFill="1" applyBorder="1" applyAlignment="1">
      <alignment horizontal="center"/>
    </xf>
    <xf numFmtId="170" fontId="15" fillId="0" borderId="0" xfId="3" applyNumberFormat="1" applyFont="1" applyFill="1"/>
    <xf numFmtId="3" fontId="0" fillId="7" borderId="0" xfId="2" applyNumberFormat="1" applyFont="1" applyFill="1"/>
    <xf numFmtId="0" fontId="14" fillId="0" borderId="9" xfId="2" applyNumberFormat="1" applyFont="1" applyFill="1" applyBorder="1" applyAlignment="1">
      <alignment horizontal="center" vertical="center"/>
    </xf>
    <xf numFmtId="0" fontId="0" fillId="0" borderId="0" xfId="2" applyFont="1" applyFill="1" applyAlignment="1">
      <alignment wrapText="1"/>
    </xf>
    <xf numFmtId="9" fontId="0" fillId="0" borderId="0" xfId="2" applyNumberFormat="1" applyFont="1" applyFill="1"/>
    <xf numFmtId="0" fontId="0" fillId="0" borderId="10" xfId="2" applyFont="1" applyBorder="1"/>
    <xf numFmtId="0" fontId="14" fillId="0" borderId="11" xfId="2" applyNumberFormat="1" applyFont="1" applyFill="1" applyBorder="1" applyAlignment="1">
      <alignment horizontal="center" vertical="center"/>
    </xf>
    <xf numFmtId="170" fontId="0" fillId="7" borderId="10" xfId="3" applyNumberFormat="1" applyFont="1" applyFill="1" applyBorder="1"/>
    <xf numFmtId="170" fontId="0" fillId="0" borderId="10" xfId="3" applyNumberFormat="1" applyFont="1" applyBorder="1"/>
    <xf numFmtId="0" fontId="16" fillId="0" borderId="0" xfId="2" applyNumberFormat="1" applyFont="1" applyFill="1" applyAlignment="1">
      <alignment horizontal="center" vertical="center"/>
    </xf>
    <xf numFmtId="170" fontId="9" fillId="0" borderId="0" xfId="2" applyNumberFormat="1" applyFont="1"/>
    <xf numFmtId="170" fontId="9" fillId="0" borderId="0" xfId="2" applyNumberFormat="1" applyFont="1" applyFill="1"/>
    <xf numFmtId="170" fontId="9" fillId="0" borderId="0" xfId="3" applyNumberFormat="1" applyFont="1"/>
    <xf numFmtId="0" fontId="14" fillId="0" borderId="0" xfId="2" applyNumberFormat="1" applyFont="1" applyFill="1" applyAlignment="1">
      <alignment horizontal="center" vertical="center"/>
    </xf>
    <xf numFmtId="0" fontId="0" fillId="0" borderId="0" xfId="2" applyFont="1" applyFill="1"/>
    <xf numFmtId="0" fontId="14" fillId="0" borderId="6" xfId="2" applyNumberFormat="1" applyFont="1" applyFill="1" applyBorder="1" applyAlignment="1">
      <alignment horizontal="center"/>
    </xf>
    <xf numFmtId="0" fontId="0" fillId="0" borderId="0" xfId="2" applyFont="1" applyBorder="1"/>
    <xf numFmtId="170" fontId="9" fillId="7" borderId="0" xfId="3" applyNumberFormat="1" applyFont="1" applyFill="1"/>
    <xf numFmtId="0" fontId="14" fillId="0" borderId="12" xfId="2" applyNumberFormat="1" applyFont="1" applyFill="1" applyBorder="1" applyAlignment="1">
      <alignment horizontal="center" vertical="center"/>
    </xf>
    <xf numFmtId="170" fontId="0" fillId="0" borderId="10" xfId="3" applyNumberFormat="1" applyFont="1" applyFill="1" applyBorder="1"/>
    <xf numFmtId="0" fontId="16" fillId="0" borderId="0" xfId="2" applyNumberFormat="1" applyFont="1" applyFill="1" applyAlignment="1">
      <alignment horizontal="left" indent="3"/>
    </xf>
    <xf numFmtId="0" fontId="17" fillId="0" borderId="0" xfId="2" applyFont="1" applyAlignment="1">
      <alignment horizontal="right"/>
    </xf>
    <xf numFmtId="170" fontId="17" fillId="0" borderId="0" xfId="3" applyNumberFormat="1" applyFont="1" applyAlignment="1">
      <alignment horizontal="right"/>
    </xf>
    <xf numFmtId="0" fontId="16" fillId="0" borderId="7" xfId="2" applyNumberFormat="1" applyFont="1" applyFill="1" applyBorder="1" applyAlignment="1">
      <alignment horizontal="center"/>
    </xf>
    <xf numFmtId="170" fontId="9" fillId="0" borderId="10" xfId="2" applyNumberFormat="1" applyFont="1" applyBorder="1"/>
    <xf numFmtId="170" fontId="9" fillId="0" borderId="10" xfId="2" applyNumberFormat="1" applyFont="1" applyFill="1" applyBorder="1"/>
    <xf numFmtId="170" fontId="9" fillId="0" borderId="10" xfId="3" applyNumberFormat="1" applyFont="1" applyBorder="1"/>
    <xf numFmtId="49" fontId="0" fillId="0" borderId="0" xfId="2" applyNumberFormat="1" applyFont="1"/>
    <xf numFmtId="0" fontId="0" fillId="0" borderId="14" xfId="2" applyFont="1" applyBorder="1"/>
    <xf numFmtId="0" fontId="14" fillId="0" borderId="15" xfId="2" applyNumberFormat="1" applyFont="1" applyFill="1" applyBorder="1" applyAlignment="1">
      <alignment horizontal="center"/>
    </xf>
    <xf numFmtId="170" fontId="0" fillId="0" borderId="16" xfId="3" applyNumberFormat="1" applyFont="1" applyBorder="1"/>
    <xf numFmtId="170" fontId="0" fillId="0" borderId="14" xfId="3" applyNumberFormat="1" applyFont="1" applyFill="1" applyBorder="1"/>
    <xf numFmtId="170" fontId="0" fillId="0" borderId="14" xfId="3" applyNumberFormat="1" applyFont="1" applyBorder="1"/>
    <xf numFmtId="170" fontId="0" fillId="7" borderId="14" xfId="3" applyNumberFormat="1" applyFont="1" applyFill="1" applyBorder="1"/>
    <xf numFmtId="0" fontId="9" fillId="0" borderId="0" xfId="2" applyFont="1" applyFill="1"/>
    <xf numFmtId="43" fontId="0" fillId="0" borderId="0" xfId="2" applyNumberFormat="1" applyFont="1" applyFill="1"/>
    <xf numFmtId="0" fontId="16" fillId="0" borderId="0" xfId="2" applyNumberFormat="1" applyFont="1" applyFill="1" applyAlignment="1">
      <alignment horizontal="center"/>
    </xf>
    <xf numFmtId="0" fontId="14" fillId="0" borderId="0" xfId="2" applyNumberFormat="1" applyFont="1" applyFill="1" applyAlignment="1">
      <alignment horizontal="left" indent="1"/>
    </xf>
    <xf numFmtId="43" fontId="0" fillId="0" borderId="0" xfId="3" applyFont="1" applyFill="1"/>
    <xf numFmtId="1" fontId="18" fillId="0" borderId="0" xfId="2" applyNumberFormat="1" applyFont="1" applyFill="1"/>
    <xf numFmtId="0" fontId="0" fillId="0" borderId="0" xfId="2" quotePrefix="1" applyFont="1"/>
    <xf numFmtId="0" fontId="0" fillId="9" borderId="0" xfId="2" applyFont="1" applyFill="1"/>
    <xf numFmtId="3" fontId="8" fillId="7" borderId="0" xfId="2" applyNumberFormat="1" applyFont="1" applyFill="1"/>
    <xf numFmtId="1" fontId="18" fillId="0" borderId="10" xfId="2" applyNumberFormat="1" applyFont="1" applyFill="1" applyBorder="1"/>
    <xf numFmtId="0" fontId="14" fillId="8" borderId="0" xfId="2" applyNumberFormat="1" applyFont="1" applyFill="1" applyAlignment="1">
      <alignment horizontal="center" vertical="center"/>
    </xf>
    <xf numFmtId="0" fontId="19" fillId="0" borderId="0" xfId="2" applyNumberFormat="1" applyFont="1" applyFill="1" applyAlignment="1">
      <alignment horizontal="left" indent="5"/>
    </xf>
    <xf numFmtId="170" fontId="0" fillId="0" borderId="0" xfId="3" applyNumberFormat="1" applyFont="1" applyFill="1" applyBorder="1"/>
    <xf numFmtId="49" fontId="0" fillId="0" borderId="0" xfId="2" applyNumberFormat="1" applyFont="1" applyProtection="1">
      <protection locked="0"/>
    </xf>
    <xf numFmtId="0" fontId="14" fillId="0" borderId="10" xfId="2" applyNumberFormat="1" applyFont="1" applyFill="1" applyBorder="1" applyAlignment="1">
      <alignment horizontal="left" indent="3"/>
    </xf>
    <xf numFmtId="170" fontId="0" fillId="0" borderId="10" xfId="2" applyNumberFormat="1" applyFont="1" applyBorder="1"/>
    <xf numFmtId="170" fontId="0" fillId="0" borderId="10" xfId="2" applyNumberFormat="1" applyFont="1" applyFill="1" applyBorder="1"/>
    <xf numFmtId="170" fontId="0" fillId="10" borderId="10" xfId="2" applyNumberFormat="1" applyFont="1" applyFill="1" applyBorder="1"/>
    <xf numFmtId="0" fontId="16" fillId="0" borderId="14" xfId="2" applyNumberFormat="1" applyFont="1" applyFill="1" applyBorder="1" applyAlignment="1">
      <alignment horizontal="left"/>
    </xf>
    <xf numFmtId="0" fontId="14" fillId="0" borderId="14" xfId="2" applyNumberFormat="1" applyFont="1" applyFill="1" applyBorder="1" applyAlignment="1">
      <alignment horizontal="left"/>
    </xf>
    <xf numFmtId="170" fontId="9" fillId="0" borderId="14" xfId="3" applyNumberFormat="1" applyFont="1" applyBorder="1"/>
    <xf numFmtId="170" fontId="9" fillId="0" borderId="0" xfId="3" applyNumberFormat="1" applyFont="1" applyFill="1"/>
    <xf numFmtId="0" fontId="20" fillId="0" borderId="0" xfId="2" applyFont="1"/>
    <xf numFmtId="0" fontId="20" fillId="11" borderId="0" xfId="2" applyFont="1" applyFill="1"/>
    <xf numFmtId="0" fontId="8" fillId="11" borderId="0" xfId="2" applyFont="1" applyFill="1"/>
    <xf numFmtId="170" fontId="8" fillId="11" borderId="0" xfId="2" applyNumberFormat="1" applyFont="1" applyFill="1"/>
    <xf numFmtId="170" fontId="8" fillId="11" borderId="0" xfId="3" applyNumberFormat="1" applyFont="1" applyFill="1"/>
    <xf numFmtId="171" fontId="21" fillId="12" borderId="0" xfId="8">
      <alignment horizontal="left" vertical="center"/>
    </xf>
    <xf numFmtId="0" fontId="22" fillId="0" borderId="0" xfId="6" applyFont="1"/>
    <xf numFmtId="39" fontId="22" fillId="0" borderId="0" xfId="6" applyNumberFormat="1" applyFont="1"/>
    <xf numFmtId="171" fontId="23" fillId="13" borderId="0" xfId="9">
      <alignment vertical="center"/>
    </xf>
    <xf numFmtId="171" fontId="24" fillId="13" borderId="0" xfId="10">
      <alignment horizontal="left" vertical="center"/>
    </xf>
    <xf numFmtId="172" fontId="22" fillId="0" borderId="0" xfId="6" applyNumberFormat="1" applyFont="1"/>
    <xf numFmtId="5" fontId="24" fillId="0" borderId="0" xfId="11" applyFill="1">
      <alignment vertical="center"/>
    </xf>
    <xf numFmtId="170" fontId="24" fillId="0" borderId="0" xfId="11" applyNumberFormat="1" applyFill="1">
      <alignment vertical="center"/>
    </xf>
    <xf numFmtId="37" fontId="24" fillId="0" borderId="0" xfId="12" applyFill="1">
      <alignment vertical="center"/>
    </xf>
    <xf numFmtId="37" fontId="22" fillId="0" borderId="0" xfId="6" applyNumberFormat="1" applyFont="1"/>
    <xf numFmtId="171" fontId="25" fillId="13" borderId="17" xfId="13">
      <alignment vertical="center"/>
    </xf>
    <xf numFmtId="37" fontId="25" fillId="0" borderId="17" xfId="14" applyFill="1">
      <alignment vertical="center"/>
    </xf>
    <xf numFmtId="170" fontId="0" fillId="0" borderId="0" xfId="2" applyNumberFormat="1" applyFont="1" applyFill="1"/>
    <xf numFmtId="0" fontId="26" fillId="0" borderId="0" xfId="6" applyFont="1"/>
    <xf numFmtId="39" fontId="26" fillId="0" borderId="0" xfId="6" applyNumberFormat="1" applyFont="1"/>
    <xf numFmtId="37" fontId="0" fillId="0" borderId="0" xfId="2" applyNumberFormat="1" applyFont="1" applyFill="1"/>
    <xf numFmtId="39" fontId="27" fillId="0" borderId="0" xfId="6" applyNumberFormat="1" applyFont="1"/>
    <xf numFmtId="170" fontId="22" fillId="0" borderId="0" xfId="6" applyNumberFormat="1" applyFont="1"/>
    <xf numFmtId="171" fontId="28" fillId="14" borderId="17" xfId="15">
      <alignment horizontal="left" vertical="center" indent="1" justifyLastLine="1"/>
    </xf>
    <xf numFmtId="37" fontId="28" fillId="14" borderId="17" xfId="16">
      <alignment vertical="center"/>
    </xf>
    <xf numFmtId="37" fontId="0" fillId="0" borderId="0" xfId="2" applyNumberFormat="1" applyFont="1"/>
    <xf numFmtId="0" fontId="9" fillId="15" borderId="0" xfId="6" applyFont="1" applyFill="1"/>
    <xf numFmtId="0" fontId="1" fillId="15" borderId="0" xfId="6" applyFill="1"/>
    <xf numFmtId="0" fontId="1" fillId="16" borderId="0" xfId="6" applyFill="1"/>
    <xf numFmtId="37" fontId="22" fillId="0" borderId="0" xfId="4" applyFont="1" applyFill="1"/>
    <xf numFmtId="170" fontId="22" fillId="2" borderId="0" xfId="3" applyNumberFormat="1" applyFont="1" applyFill="1"/>
    <xf numFmtId="170" fontId="1" fillId="16" borderId="0" xfId="6" applyNumberFormat="1" applyFill="1"/>
    <xf numFmtId="170" fontId="1" fillId="0" borderId="0" xfId="6" applyNumberFormat="1"/>
    <xf numFmtId="0" fontId="1" fillId="17" borderId="0" xfId="6" applyFill="1"/>
    <xf numFmtId="1" fontId="22" fillId="17" borderId="0" xfId="4" applyNumberFormat="1" applyFont="1" applyFill="1"/>
    <xf numFmtId="0" fontId="8" fillId="18" borderId="0" xfId="6" applyFont="1" applyFill="1"/>
    <xf numFmtId="0" fontId="1" fillId="0" borderId="0" xfId="6" quotePrefix="1" applyAlignment="1">
      <alignment horizontal="left" indent="1"/>
    </xf>
    <xf numFmtId="0" fontId="1" fillId="0" borderId="18" xfId="6" quotePrefix="1" applyBorder="1" applyAlignment="1">
      <alignment horizontal="left" indent="1"/>
    </xf>
    <xf numFmtId="0" fontId="1" fillId="0" borderId="19" xfId="6" applyBorder="1"/>
    <xf numFmtId="170" fontId="31" fillId="0" borderId="0" xfId="3" applyNumberFormat="1" applyFont="1"/>
    <xf numFmtId="170" fontId="31" fillId="16" borderId="0" xfId="3" applyNumberFormat="1" applyFont="1" applyFill="1" applyBorder="1"/>
    <xf numFmtId="170" fontId="31" fillId="0" borderId="0" xfId="3" applyNumberFormat="1" applyFont="1" applyBorder="1"/>
    <xf numFmtId="0" fontId="1" fillId="0" borderId="18" xfId="6" applyBorder="1"/>
    <xf numFmtId="0" fontId="32" fillId="19" borderId="0" xfId="6" quotePrefix="1" applyFont="1" applyFill="1"/>
    <xf numFmtId="0" fontId="33" fillId="19" borderId="0" xfId="6" applyFont="1" applyFill="1"/>
    <xf numFmtId="170" fontId="33" fillId="19" borderId="0" xfId="3" applyNumberFormat="1" applyFont="1" applyFill="1"/>
    <xf numFmtId="0" fontId="33" fillId="16" borderId="0" xfId="6" applyFont="1" applyFill="1"/>
    <xf numFmtId="0" fontId="34" fillId="0" borderId="20" xfId="6" applyFont="1" applyBorder="1"/>
    <xf numFmtId="0" fontId="1" fillId="0" borderId="21" xfId="6" applyBorder="1"/>
    <xf numFmtId="170" fontId="35" fillId="0" borderId="22" xfId="3" applyNumberFormat="1" applyFont="1" applyFill="1" applyBorder="1"/>
    <xf numFmtId="170" fontId="35" fillId="16" borderId="22" xfId="3" applyNumberFormat="1" applyFont="1" applyFill="1" applyBorder="1"/>
    <xf numFmtId="1" fontId="1" fillId="17" borderId="0" xfId="6" applyNumberFormat="1" applyFill="1"/>
    <xf numFmtId="0" fontId="35" fillId="0" borderId="18" xfId="6" quotePrefix="1" applyFont="1" applyBorder="1" applyAlignment="1">
      <alignment horizontal="left" indent="2"/>
    </xf>
    <xf numFmtId="0" fontId="36" fillId="0" borderId="19" xfId="6" applyFont="1" applyBorder="1"/>
    <xf numFmtId="0" fontId="34" fillId="0" borderId="18" xfId="6" applyFont="1" applyBorder="1" applyAlignment="1">
      <alignment horizontal="left" indent="2"/>
    </xf>
    <xf numFmtId="170" fontId="37" fillId="0" borderId="0" xfId="3" applyNumberFormat="1" applyFont="1" applyFill="1"/>
    <xf numFmtId="170" fontId="37" fillId="16" borderId="0" xfId="3" applyNumberFormat="1" applyFont="1" applyFill="1" applyBorder="1"/>
    <xf numFmtId="170" fontId="37" fillId="0" borderId="0" xfId="3" applyNumberFormat="1" applyFont="1" applyFill="1" applyBorder="1"/>
    <xf numFmtId="0" fontId="35" fillId="0" borderId="19" xfId="6" applyFont="1" applyBorder="1" applyAlignment="1">
      <alignment horizontal="left" indent="2"/>
    </xf>
    <xf numFmtId="170" fontId="36" fillId="0" borderId="0" xfId="3" applyNumberFormat="1" applyFont="1" applyFill="1"/>
    <xf numFmtId="1" fontId="1" fillId="20" borderId="0" xfId="6" applyNumberFormat="1" applyFill="1"/>
    <xf numFmtId="0" fontId="1" fillId="17" borderId="0" xfId="6" applyFill="1" applyAlignment="1">
      <alignment horizontal="right"/>
    </xf>
    <xf numFmtId="1" fontId="1" fillId="16" borderId="0" xfId="6" applyNumberFormat="1" applyFill="1"/>
    <xf numFmtId="1" fontId="1" fillId="0" borderId="18" xfId="6" applyNumberFormat="1" applyBorder="1"/>
    <xf numFmtId="0" fontId="1" fillId="0" borderId="19" xfId="6" applyBorder="1" applyAlignment="1">
      <alignment horizontal="left"/>
    </xf>
    <xf numFmtId="3" fontId="1" fillId="16" borderId="0" xfId="6" applyNumberFormat="1" applyFill="1"/>
    <xf numFmtId="173" fontId="0" fillId="0" borderId="0" xfId="3" applyNumberFormat="1" applyFont="1"/>
    <xf numFmtId="173" fontId="0" fillId="16" borderId="0" xfId="3" applyNumberFormat="1" applyFont="1" applyFill="1" applyBorder="1"/>
    <xf numFmtId="173" fontId="0" fillId="0" borderId="0" xfId="3" applyNumberFormat="1" applyFont="1" applyBorder="1"/>
    <xf numFmtId="0" fontId="38" fillId="0" borderId="18" xfId="6" quotePrefix="1" applyFont="1" applyBorder="1" applyAlignment="1">
      <alignment horizontal="left" indent="5"/>
    </xf>
    <xf numFmtId="170" fontId="0" fillId="16" borderId="0" xfId="3" applyNumberFormat="1" applyFont="1" applyFill="1" applyBorder="1"/>
    <xf numFmtId="0" fontId="1" fillId="0" borderId="0" xfId="6" applyAlignment="1">
      <alignment horizontal="left"/>
    </xf>
    <xf numFmtId="173" fontId="0" fillId="16" borderId="0" xfId="3" applyNumberFormat="1" applyFont="1" applyFill="1"/>
    <xf numFmtId="170" fontId="1" fillId="0" borderId="0" xfId="6" quotePrefix="1" applyNumberFormat="1"/>
    <xf numFmtId="170" fontId="1" fillId="16" borderId="0" xfId="6" quotePrefix="1" applyNumberFormat="1" applyFill="1"/>
    <xf numFmtId="37" fontId="39" fillId="21" borderId="0" xfId="17" applyNumberFormat="1" applyFont="1" applyFill="1" applyAlignment="1">
      <alignment horizontal="left"/>
    </xf>
    <xf numFmtId="37" fontId="40" fillId="21" borderId="0" xfId="17" applyNumberFormat="1" applyFont="1" applyFill="1" applyAlignment="1">
      <alignment horizontal="left" indent="1"/>
    </xf>
    <xf numFmtId="37" fontId="41" fillId="21" borderId="0" xfId="17" applyNumberFormat="1" applyFont="1" applyFill="1" applyAlignment="1">
      <alignment horizontal="left" indent="1"/>
    </xf>
    <xf numFmtId="0" fontId="42" fillId="0" borderId="20" xfId="6" applyFont="1" applyBorder="1" applyAlignment="1">
      <alignment horizontal="center"/>
    </xf>
    <xf numFmtId="0" fontId="42" fillId="0" borderId="22" xfId="6" applyFont="1" applyBorder="1" applyAlignment="1">
      <alignment horizontal="center"/>
    </xf>
    <xf numFmtId="0" fontId="43" fillId="22" borderId="22" xfId="6" applyFont="1" applyFill="1" applyBorder="1" applyAlignment="1">
      <alignment horizontal="center"/>
    </xf>
    <xf numFmtId="0" fontId="35" fillId="16" borderId="22" xfId="6" applyFont="1" applyFill="1" applyBorder="1" applyAlignment="1">
      <alignment horizontal="center"/>
    </xf>
    <xf numFmtId="0" fontId="35" fillId="18" borderId="0" xfId="6" applyFont="1" applyFill="1" applyAlignment="1">
      <alignment horizontal="center"/>
    </xf>
    <xf numFmtId="0" fontId="44" fillId="19" borderId="19" xfId="6" applyFont="1" applyFill="1" applyBorder="1" applyAlignment="1">
      <alignment horizontal="center"/>
    </xf>
    <xf numFmtId="0" fontId="1" fillId="0" borderId="1" xfId="6" applyBorder="1"/>
    <xf numFmtId="0" fontId="1" fillId="0" borderId="10" xfId="6" applyBorder="1"/>
    <xf numFmtId="0" fontId="43" fillId="22" borderId="10" xfId="6" applyFont="1" applyFill="1" applyBorder="1" applyAlignment="1">
      <alignment horizontal="center"/>
    </xf>
    <xf numFmtId="0" fontId="35" fillId="16" borderId="0" xfId="6" applyFont="1" applyFill="1" applyAlignment="1">
      <alignment horizontal="center"/>
    </xf>
    <xf numFmtId="0" fontId="44" fillId="19" borderId="8" xfId="6" applyFont="1" applyFill="1" applyBorder="1" applyAlignment="1">
      <alignment horizontal="center"/>
    </xf>
    <xf numFmtId="0" fontId="1" fillId="0" borderId="20" xfId="6" applyBorder="1"/>
    <xf numFmtId="0" fontId="1" fillId="16" borderId="22" xfId="6" applyFill="1" applyBorder="1"/>
    <xf numFmtId="0" fontId="1" fillId="0" borderId="22" xfId="6" applyBorder="1"/>
    <xf numFmtId="0" fontId="1" fillId="15" borderId="22" xfId="6" applyFill="1" applyBorder="1"/>
    <xf numFmtId="0" fontId="1" fillId="23" borderId="0" xfId="6" applyFill="1"/>
    <xf numFmtId="0" fontId="45" fillId="0" borderId="18" xfId="6" applyFont="1" applyBorder="1"/>
    <xf numFmtId="0" fontId="1" fillId="15" borderId="0" xfId="6" quotePrefix="1" applyFill="1"/>
    <xf numFmtId="0" fontId="1" fillId="0" borderId="0" xfId="6" applyAlignment="1">
      <alignment horizontal="left" indent="1"/>
    </xf>
    <xf numFmtId="0" fontId="1" fillId="0" borderId="18" xfId="6" applyBorder="1" applyAlignment="1">
      <alignment horizontal="left" indent="1"/>
    </xf>
    <xf numFmtId="37" fontId="46" fillId="0" borderId="18" xfId="4" applyFont="1" applyFill="1" applyBorder="1" applyAlignment="1">
      <alignment horizontal="left"/>
    </xf>
    <xf numFmtId="170" fontId="34" fillId="0" borderId="18" xfId="3" applyNumberFormat="1" applyFont="1" applyBorder="1"/>
    <xf numFmtId="170" fontId="34" fillId="16" borderId="0" xfId="3" applyNumberFormat="1" applyFont="1" applyFill="1" applyBorder="1"/>
    <xf numFmtId="170" fontId="34" fillId="0" borderId="0" xfId="3" applyNumberFormat="1" applyFont="1" applyBorder="1"/>
    <xf numFmtId="37" fontId="47" fillId="23" borderId="0" xfId="4" applyFont="1" applyFill="1" applyAlignment="1">
      <alignment horizontal="left"/>
    </xf>
    <xf numFmtId="168" fontId="48" fillId="0" borderId="18" xfId="18" applyNumberFormat="1" applyFont="1" applyFill="1" applyBorder="1" applyAlignment="1">
      <alignment horizontal="left" vertical="top" indent="1"/>
    </xf>
    <xf numFmtId="168" fontId="48" fillId="0" borderId="18" xfId="18" applyNumberFormat="1" applyFont="1" applyFill="1" applyBorder="1" applyAlignment="1">
      <alignment vertical="top"/>
    </xf>
    <xf numFmtId="168" fontId="48" fillId="16" borderId="0" xfId="18" applyNumberFormat="1" applyFont="1" applyFill="1" applyBorder="1" applyAlignment="1">
      <alignment vertical="top"/>
    </xf>
    <xf numFmtId="168" fontId="48" fillId="0" borderId="0" xfId="18" applyNumberFormat="1" applyFont="1" applyFill="1" applyBorder="1" applyAlignment="1">
      <alignment vertical="top"/>
    </xf>
    <xf numFmtId="0" fontId="1" fillId="16" borderId="13" xfId="6" applyFill="1" applyBorder="1"/>
    <xf numFmtId="0" fontId="1" fillId="0" borderId="13" xfId="6" applyBorder="1"/>
    <xf numFmtId="37" fontId="46" fillId="0" borderId="1" xfId="4" applyFont="1" applyFill="1" applyBorder="1" applyAlignment="1">
      <alignment horizontal="left"/>
    </xf>
    <xf numFmtId="0" fontId="1" fillId="0" borderId="8" xfId="6" applyBorder="1"/>
    <xf numFmtId="170" fontId="34" fillId="0" borderId="1" xfId="3" applyNumberFormat="1" applyFont="1" applyBorder="1"/>
    <xf numFmtId="170" fontId="34" fillId="16" borderId="10" xfId="3" applyNumberFormat="1" applyFont="1" applyFill="1" applyBorder="1"/>
    <xf numFmtId="170" fontId="34" fillId="0" borderId="10" xfId="3" applyNumberFormat="1" applyFont="1" applyBorder="1"/>
    <xf numFmtId="0" fontId="49" fillId="0" borderId="18" xfId="19" applyFont="1" applyBorder="1"/>
    <xf numFmtId="173" fontId="34" fillId="0" borderId="18" xfId="3" applyNumberFormat="1" applyFont="1" applyBorder="1"/>
    <xf numFmtId="173" fontId="34" fillId="16" borderId="0" xfId="3" applyNumberFormat="1" applyFont="1" applyFill="1" applyBorder="1"/>
    <xf numFmtId="173" fontId="34" fillId="0" borderId="0" xfId="3" applyNumberFormat="1" applyFont="1" applyBorder="1"/>
    <xf numFmtId="0" fontId="50" fillId="0" borderId="0" xfId="20" applyAlignment="1" applyProtection="1"/>
    <xf numFmtId="37" fontId="11" fillId="0" borderId="18" xfId="4" applyFont="1" applyFill="1" applyBorder="1" applyAlignment="1">
      <alignment horizontal="left"/>
    </xf>
    <xf numFmtId="0" fontId="51" fillId="0" borderId="19" xfId="6" applyFont="1" applyBorder="1"/>
    <xf numFmtId="170" fontId="52" fillId="0" borderId="18" xfId="3" applyNumberFormat="1" applyFont="1" applyBorder="1"/>
    <xf numFmtId="170" fontId="52" fillId="16" borderId="0" xfId="3" applyNumberFormat="1" applyFont="1" applyFill="1" applyBorder="1"/>
    <xf numFmtId="170" fontId="52" fillId="0" borderId="0" xfId="3" applyNumberFormat="1" applyFont="1" applyBorder="1"/>
    <xf numFmtId="0" fontId="18" fillId="15" borderId="0" xfId="6" applyFont="1" applyFill="1"/>
    <xf numFmtId="0" fontId="18" fillId="0" borderId="0" xfId="6" applyFont="1"/>
    <xf numFmtId="168" fontId="53" fillId="0" borderId="18" xfId="18" applyNumberFormat="1" applyFont="1" applyFill="1" applyBorder="1" applyAlignment="1">
      <alignment horizontal="left" vertical="top" indent="1"/>
    </xf>
    <xf numFmtId="0" fontId="18" fillId="0" borderId="19" xfId="6" applyFont="1" applyBorder="1"/>
    <xf numFmtId="168" fontId="53" fillId="0" borderId="18" xfId="18" applyNumberFormat="1" applyFont="1" applyFill="1" applyBorder="1" applyAlignment="1">
      <alignment vertical="top"/>
    </xf>
    <xf numFmtId="168" fontId="53" fillId="0" borderId="0" xfId="18" applyNumberFormat="1" applyFont="1" applyFill="1" applyBorder="1" applyAlignment="1">
      <alignment vertical="top"/>
    </xf>
    <xf numFmtId="0" fontId="54" fillId="0" borderId="18" xfId="6" applyFont="1" applyBorder="1"/>
    <xf numFmtId="0" fontId="45" fillId="0" borderId="19" xfId="6" applyFont="1" applyBorder="1"/>
    <xf numFmtId="170" fontId="55" fillId="0" borderId="18" xfId="3" applyNumberFormat="1" applyFont="1" applyBorder="1"/>
    <xf numFmtId="170" fontId="55" fillId="16" borderId="0" xfId="3" applyNumberFormat="1" applyFont="1" applyFill="1" applyBorder="1"/>
    <xf numFmtId="170" fontId="55" fillId="0" borderId="0" xfId="3" applyNumberFormat="1" applyFont="1" applyBorder="1"/>
    <xf numFmtId="0" fontId="51" fillId="0" borderId="8" xfId="6" applyFont="1" applyBorder="1"/>
    <xf numFmtId="170" fontId="52" fillId="0" borderId="1" xfId="3" applyNumberFormat="1" applyFont="1" applyBorder="1"/>
    <xf numFmtId="170" fontId="52" fillId="16" borderId="10" xfId="3" applyNumberFormat="1" applyFont="1" applyFill="1" applyBorder="1"/>
    <xf numFmtId="170" fontId="52" fillId="0" borderId="10" xfId="3" applyNumberFormat="1" applyFont="1" applyBorder="1"/>
    <xf numFmtId="37" fontId="46" fillId="0" borderId="0" xfId="4" applyFont="1" applyFill="1" applyAlignment="1">
      <alignment horizontal="left"/>
    </xf>
    <xf numFmtId="0" fontId="1" fillId="7" borderId="0" xfId="6" applyFill="1"/>
    <xf numFmtId="4" fontId="1" fillId="0" borderId="0" xfId="6" applyNumberFormat="1"/>
    <xf numFmtId="37" fontId="56" fillId="21" borderId="0" xfId="17" applyNumberFormat="1" applyFont="1" applyFill="1" applyAlignment="1">
      <alignment horizontal="left"/>
    </xf>
    <xf numFmtId="0" fontId="1" fillId="24" borderId="0" xfId="6" applyFill="1" applyAlignment="1">
      <alignment horizontal="center"/>
    </xf>
    <xf numFmtId="0" fontId="1" fillId="0" borderId="0" xfId="6" applyAlignment="1">
      <alignment horizontal="left" indent="5"/>
    </xf>
    <xf numFmtId="0" fontId="9" fillId="24" borderId="0" xfId="6" applyFont="1" applyFill="1" applyAlignment="1">
      <alignment horizontal="left"/>
    </xf>
    <xf numFmtId="0" fontId="9" fillId="0" borderId="0" xfId="6" applyFont="1" applyAlignment="1">
      <alignment horizontal="left"/>
    </xf>
    <xf numFmtId="0" fontId="9" fillId="0" borderId="0" xfId="6" applyFont="1"/>
    <xf numFmtId="37" fontId="6" fillId="0" borderId="0" xfId="21" applyFont="1" applyFill="1"/>
    <xf numFmtId="168" fontId="0" fillId="15" borderId="0" xfId="7" applyNumberFormat="1" applyFont="1" applyFill="1"/>
    <xf numFmtId="168" fontId="0" fillId="0" borderId="0" xfId="7" applyNumberFormat="1" applyFont="1" applyFill="1"/>
    <xf numFmtId="43" fontId="22" fillId="2" borderId="0" xfId="3" applyFont="1" applyFill="1"/>
    <xf numFmtId="43" fontId="1" fillId="0" borderId="0" xfId="6" applyNumberFormat="1"/>
    <xf numFmtId="3" fontId="1" fillId="0" borderId="0" xfId="6" applyNumberFormat="1"/>
    <xf numFmtId="0" fontId="1" fillId="0" borderId="0" xfId="6" applyAlignment="1">
      <alignment horizontal="center"/>
    </xf>
    <xf numFmtId="168" fontId="0" fillId="17" borderId="0" xfId="7" applyNumberFormat="1" applyFont="1" applyFill="1"/>
    <xf numFmtId="170" fontId="31" fillId="0" borderId="0" xfId="3" applyNumberFormat="1" applyFont="1" applyFill="1" applyBorder="1"/>
    <xf numFmtId="168" fontId="31" fillId="0" borderId="0" xfId="3" applyNumberFormat="1" applyFont="1" applyFill="1" applyBorder="1"/>
    <xf numFmtId="170" fontId="57" fillId="0" borderId="19" xfId="3" applyNumberFormat="1" applyFont="1" applyBorder="1"/>
    <xf numFmtId="0" fontId="32" fillId="19" borderId="0" xfId="6" applyFont="1" applyFill="1"/>
    <xf numFmtId="170" fontId="58" fillId="16" borderId="0" xfId="3" applyNumberFormat="1" applyFont="1" applyFill="1"/>
    <xf numFmtId="0" fontId="33" fillId="17" borderId="0" xfId="6" applyFont="1" applyFill="1"/>
    <xf numFmtId="170" fontId="0" fillId="16" borderId="0" xfId="3" applyNumberFormat="1" applyFont="1" applyFill="1"/>
    <xf numFmtId="170" fontId="0" fillId="0" borderId="8" xfId="3" applyNumberFormat="1" applyFont="1" applyBorder="1"/>
    <xf numFmtId="168" fontId="35" fillId="0" borderId="22" xfId="3" applyNumberFormat="1" applyFont="1" applyFill="1" applyBorder="1"/>
    <xf numFmtId="170" fontId="35" fillId="0" borderId="21" xfId="3" applyNumberFormat="1" applyFont="1" applyFill="1" applyBorder="1"/>
    <xf numFmtId="0" fontId="35" fillId="0" borderId="18" xfId="6" applyFont="1" applyBorder="1" applyAlignment="1">
      <alignment horizontal="left" indent="2"/>
    </xf>
    <xf numFmtId="170" fontId="0" fillId="0" borderId="19" xfId="3" applyNumberFormat="1" applyFont="1" applyFill="1" applyBorder="1"/>
    <xf numFmtId="170" fontId="0" fillId="0" borderId="19" xfId="3" applyNumberFormat="1" applyFont="1" applyBorder="1"/>
    <xf numFmtId="168" fontId="37" fillId="0" borderId="0" xfId="3" applyNumberFormat="1" applyFont="1" applyFill="1" applyBorder="1"/>
    <xf numFmtId="170" fontId="37" fillId="0" borderId="19" xfId="3" applyNumberFormat="1" applyFont="1" applyFill="1" applyBorder="1"/>
    <xf numFmtId="170" fontId="36" fillId="16" borderId="0" xfId="3" applyNumberFormat="1" applyFont="1" applyFill="1" applyBorder="1"/>
    <xf numFmtId="170" fontId="36" fillId="0" borderId="19" xfId="3" applyNumberFormat="1" applyFont="1" applyFill="1" applyBorder="1"/>
    <xf numFmtId="1" fontId="1" fillId="17" borderId="0" xfId="6" applyNumberFormat="1" applyFill="1" applyAlignment="1">
      <alignment horizontal="right"/>
    </xf>
    <xf numFmtId="168" fontId="0" fillId="0" borderId="0" xfId="3" applyNumberFormat="1" applyFont="1" applyBorder="1"/>
    <xf numFmtId="173" fontId="9" fillId="0" borderId="19" xfId="3" applyNumberFormat="1" applyFont="1" applyBorder="1"/>
    <xf numFmtId="0" fontId="38" fillId="0" borderId="18" xfId="6" applyFont="1" applyBorder="1" applyAlignment="1">
      <alignment horizontal="left" indent="5"/>
    </xf>
    <xf numFmtId="168" fontId="0" fillId="0" borderId="0" xfId="3" applyNumberFormat="1" applyFont="1" applyFill="1" applyBorder="1"/>
    <xf numFmtId="170" fontId="9" fillId="0" borderId="19" xfId="3" applyNumberFormat="1" applyFont="1" applyBorder="1"/>
    <xf numFmtId="1" fontId="1" fillId="17" borderId="19" xfId="6" applyNumberFormat="1" applyFill="1" applyBorder="1"/>
    <xf numFmtId="37" fontId="59" fillId="2" borderId="7" xfId="4" applyFont="1" applyFill="1" applyBorder="1" applyAlignment="1">
      <alignment horizontal="centerContinuous"/>
    </xf>
    <xf numFmtId="0" fontId="1" fillId="0" borderId="7" xfId="6" applyBorder="1" applyAlignment="1">
      <alignment horizontal="centerContinuous"/>
    </xf>
    <xf numFmtId="168" fontId="0" fillId="0" borderId="7" xfId="7" applyNumberFormat="1" applyFont="1" applyBorder="1" applyAlignment="1">
      <alignment horizontal="centerContinuous"/>
    </xf>
    <xf numFmtId="0" fontId="44" fillId="19" borderId="6" xfId="6" applyFont="1" applyFill="1" applyBorder="1" applyAlignment="1">
      <alignment horizontal="centerContinuous"/>
    </xf>
    <xf numFmtId="0" fontId="35" fillId="22" borderId="22" xfId="6" applyFont="1" applyFill="1" applyBorder="1" applyAlignment="1">
      <alignment horizontal="center"/>
    </xf>
    <xf numFmtId="0" fontId="35" fillId="18" borderId="22" xfId="6" applyFont="1" applyFill="1" applyBorder="1" applyAlignment="1">
      <alignment horizontal="center"/>
    </xf>
    <xf numFmtId="0" fontId="44" fillId="19" borderId="21" xfId="6" applyFont="1" applyFill="1" applyBorder="1" applyAlignment="1">
      <alignment horizontal="center"/>
    </xf>
    <xf numFmtId="2" fontId="35" fillId="18" borderId="26" xfId="6" applyNumberFormat="1" applyFont="1" applyFill="1" applyBorder="1" applyAlignment="1">
      <alignment horizontal="centerContinuous"/>
    </xf>
    <xf numFmtId="2" fontId="35" fillId="18" borderId="3" xfId="7" applyNumberFormat="1" applyFont="1" applyFill="1" applyBorder="1" applyAlignment="1">
      <alignment horizontal="centerContinuous"/>
    </xf>
    <xf numFmtId="2" fontId="35" fillId="18" borderId="25" xfId="6" applyNumberFormat="1" applyFont="1" applyFill="1" applyBorder="1" applyAlignment="1">
      <alignment horizontal="centerContinuous"/>
    </xf>
    <xf numFmtId="2" fontId="35" fillId="0" borderId="25" xfId="6" applyNumberFormat="1" applyFont="1" applyBorder="1" applyAlignment="1">
      <alignment horizontal="centerContinuous"/>
    </xf>
    <xf numFmtId="2" fontId="35" fillId="0" borderId="3" xfId="7" applyNumberFormat="1" applyFont="1" applyFill="1" applyBorder="1" applyAlignment="1">
      <alignment horizontal="centerContinuous"/>
    </xf>
    <xf numFmtId="0" fontId="60" fillId="0" borderId="25" xfId="6" applyFont="1" applyBorder="1" applyAlignment="1">
      <alignment horizontal="centerContinuous"/>
    </xf>
    <xf numFmtId="0" fontId="60" fillId="0" borderId="26" xfId="6" applyFont="1" applyBorder="1" applyAlignment="1">
      <alignment horizontal="centerContinuous"/>
    </xf>
    <xf numFmtId="0" fontId="60" fillId="0" borderId="3" xfId="6" applyFont="1" applyBorder="1" applyAlignment="1">
      <alignment horizontal="centerContinuous"/>
    </xf>
    <xf numFmtId="0" fontId="43" fillId="22" borderId="0" xfId="6" applyFont="1" applyFill="1" applyAlignment="1">
      <alignment horizontal="center"/>
    </xf>
    <xf numFmtId="0" fontId="35" fillId="22" borderId="0" xfId="6" applyFont="1" applyFill="1" applyAlignment="1">
      <alignment horizontal="center"/>
    </xf>
    <xf numFmtId="0" fontId="35" fillId="22" borderId="10" xfId="6" applyFont="1" applyFill="1" applyBorder="1" applyAlignment="1">
      <alignment horizontal="center"/>
    </xf>
    <xf numFmtId="0" fontId="35" fillId="18" borderId="3" xfId="6" applyFont="1" applyFill="1" applyBorder="1" applyAlignment="1">
      <alignment horizontal="center"/>
    </xf>
    <xf numFmtId="168" fontId="35" fillId="18" borderId="7" xfId="7" applyNumberFormat="1" applyFont="1" applyFill="1" applyBorder="1" applyAlignment="1">
      <alignment horizontal="center"/>
    </xf>
    <xf numFmtId="0" fontId="35" fillId="18" borderId="7" xfId="6" applyFont="1" applyFill="1" applyBorder="1" applyAlignment="1">
      <alignment horizontal="center"/>
    </xf>
    <xf numFmtId="0" fontId="35" fillId="0" borderId="7" xfId="6" applyFont="1" applyBorder="1" applyAlignment="1">
      <alignment horizontal="center"/>
    </xf>
    <xf numFmtId="168" fontId="35" fillId="0" borderId="7" xfId="7" applyNumberFormat="1" applyFont="1" applyFill="1" applyBorder="1" applyAlignment="1">
      <alignment horizontal="center"/>
    </xf>
    <xf numFmtId="0" fontId="7" fillId="19" borderId="27" xfId="6" applyFont="1" applyFill="1" applyBorder="1" applyAlignment="1">
      <alignment horizontal="center"/>
    </xf>
    <xf numFmtId="0" fontId="7" fillId="19" borderId="28" xfId="6" applyFont="1" applyFill="1" applyBorder="1" applyAlignment="1">
      <alignment horizontal="center"/>
    </xf>
    <xf numFmtId="0" fontId="7" fillId="19" borderId="29" xfId="6" applyFont="1" applyFill="1" applyBorder="1" applyAlignment="1">
      <alignment horizontal="center"/>
    </xf>
    <xf numFmtId="168" fontId="0" fillId="0" borderId="22" xfId="7" applyNumberFormat="1" applyFont="1" applyBorder="1"/>
    <xf numFmtId="0" fontId="1" fillId="17" borderId="22" xfId="6" applyFill="1" applyBorder="1"/>
    <xf numFmtId="168" fontId="0" fillId="0" borderId="0" xfId="7" applyNumberFormat="1" applyFont="1" applyBorder="1"/>
    <xf numFmtId="170" fontId="0" fillId="0" borderId="0" xfId="3" applyNumberFormat="1" applyFont="1" applyBorder="1"/>
    <xf numFmtId="168" fontId="31" fillId="0" borderId="0" xfId="7" applyNumberFormat="1" applyFont="1" applyBorder="1"/>
    <xf numFmtId="168" fontId="9" fillId="0" borderId="0" xfId="3" applyNumberFormat="1" applyFont="1" applyBorder="1"/>
    <xf numFmtId="170" fontId="34" fillId="0" borderId="19" xfId="3" applyNumberFormat="1" applyFont="1" applyBorder="1"/>
    <xf numFmtId="168" fontId="61" fillId="16" borderId="0" xfId="18" applyNumberFormat="1" applyFont="1" applyFill="1" applyBorder="1" applyAlignment="1">
      <alignment vertical="top"/>
    </xf>
    <xf numFmtId="168" fontId="48" fillId="0" borderId="0" xfId="7" applyNumberFormat="1" applyFont="1" applyFill="1" applyBorder="1" applyAlignment="1">
      <alignment vertical="top"/>
    </xf>
    <xf numFmtId="168" fontId="48" fillId="0" borderId="19" xfId="18" applyNumberFormat="1" applyFont="1" applyFill="1" applyBorder="1" applyAlignment="1">
      <alignment vertical="top"/>
    </xf>
    <xf numFmtId="0" fontId="1" fillId="16" borderId="18" xfId="6" applyFill="1" applyBorder="1"/>
    <xf numFmtId="0" fontId="1" fillId="16" borderId="19" xfId="6" applyFill="1" applyBorder="1"/>
    <xf numFmtId="168" fontId="0" fillId="0" borderId="13" xfId="7" applyNumberFormat="1" applyFont="1" applyBorder="1"/>
    <xf numFmtId="168" fontId="9" fillId="0" borderId="10" xfId="3" applyNumberFormat="1" applyFont="1" applyBorder="1"/>
    <xf numFmtId="170" fontId="34" fillId="0" borderId="8" xfId="3" applyNumberFormat="1" applyFont="1" applyBorder="1"/>
    <xf numFmtId="170" fontId="34" fillId="0" borderId="22" xfId="3" applyNumberFormat="1" applyFont="1" applyBorder="1"/>
    <xf numFmtId="173" fontId="34" fillId="0" borderId="19" xfId="3" applyNumberFormat="1" applyFont="1" applyBorder="1"/>
    <xf numFmtId="168" fontId="9" fillId="0" borderId="0" xfId="7" applyNumberFormat="1" applyFont="1" applyBorder="1"/>
    <xf numFmtId="0" fontId="1" fillId="17" borderId="10" xfId="6" applyFill="1" applyBorder="1"/>
    <xf numFmtId="168" fontId="62" fillId="0" borderId="0" xfId="3" applyNumberFormat="1" applyFont="1" applyBorder="1"/>
    <xf numFmtId="170" fontId="52" fillId="0" borderId="19" xfId="3" applyNumberFormat="1" applyFont="1" applyBorder="1"/>
    <xf numFmtId="0" fontId="1" fillId="25" borderId="0" xfId="6" applyFill="1"/>
    <xf numFmtId="168" fontId="53" fillId="0" borderId="19" xfId="18" applyNumberFormat="1" applyFont="1" applyFill="1" applyBorder="1" applyAlignment="1">
      <alignment vertical="top"/>
    </xf>
    <xf numFmtId="0" fontId="18" fillId="25" borderId="0" xfId="6" applyFont="1" applyFill="1"/>
    <xf numFmtId="170" fontId="55" fillId="0" borderId="19" xfId="3" applyNumberFormat="1" applyFont="1" applyBorder="1"/>
    <xf numFmtId="0" fontId="9" fillId="0" borderId="13" xfId="6" applyFont="1" applyBorder="1"/>
    <xf numFmtId="168" fontId="9" fillId="0" borderId="13" xfId="7" applyNumberFormat="1" applyFont="1" applyBorder="1"/>
    <xf numFmtId="168" fontId="62" fillId="0" borderId="10" xfId="3" applyNumberFormat="1" applyFont="1" applyBorder="1"/>
    <xf numFmtId="170" fontId="52" fillId="0" borderId="8" xfId="3" applyNumberFormat="1" applyFont="1" applyBorder="1"/>
    <xf numFmtId="170" fontId="34" fillId="16" borderId="0" xfId="3" applyNumberFormat="1" applyFont="1" applyFill="1"/>
    <xf numFmtId="170" fontId="34" fillId="0" borderId="0" xfId="3" applyNumberFormat="1" applyFont="1"/>
    <xf numFmtId="37" fontId="46" fillId="0" borderId="10" xfId="4" applyFont="1" applyFill="1" applyBorder="1" applyAlignment="1">
      <alignment horizontal="left"/>
    </xf>
    <xf numFmtId="0" fontId="63" fillId="17" borderId="0" xfId="6" applyFont="1" applyFill="1" applyAlignment="1">
      <alignment horizontal="left"/>
    </xf>
    <xf numFmtId="0" fontId="64" fillId="22" borderId="0" xfId="6" applyFont="1" applyFill="1"/>
    <xf numFmtId="0" fontId="65" fillId="22" borderId="0" xfId="6" applyFont="1" applyFill="1"/>
    <xf numFmtId="170" fontId="65" fillId="22" borderId="0" xfId="3" applyNumberFormat="1" applyFont="1" applyFill="1"/>
    <xf numFmtId="0" fontId="65" fillId="16" borderId="0" xfId="6" applyFont="1" applyFill="1"/>
    <xf numFmtId="168" fontId="65" fillId="22" borderId="0" xfId="7" applyNumberFormat="1" applyFont="1" applyFill="1"/>
    <xf numFmtId="0" fontId="65" fillId="17" borderId="0" xfId="6" applyFont="1" applyFill="1"/>
    <xf numFmtId="0" fontId="65" fillId="22" borderId="25" xfId="6" applyFont="1" applyFill="1" applyBorder="1"/>
    <xf numFmtId="0" fontId="65" fillId="22" borderId="26" xfId="6" applyFont="1" applyFill="1" applyBorder="1"/>
    <xf numFmtId="0" fontId="65" fillId="22" borderId="3" xfId="6" applyFont="1" applyFill="1" applyBorder="1"/>
    <xf numFmtId="0" fontId="1" fillId="16" borderId="10" xfId="6" applyFill="1" applyBorder="1"/>
    <xf numFmtId="168" fontId="0" fillId="0" borderId="10" xfId="7" applyNumberFormat="1" applyFont="1" applyBorder="1"/>
    <xf numFmtId="0" fontId="64" fillId="22" borderId="25" xfId="6" applyFont="1" applyFill="1" applyBorder="1"/>
    <xf numFmtId="170" fontId="65" fillId="22" borderId="22" xfId="3" applyNumberFormat="1" applyFont="1" applyFill="1" applyBorder="1"/>
    <xf numFmtId="0" fontId="65" fillId="22" borderId="22" xfId="6" applyFont="1" applyFill="1" applyBorder="1"/>
    <xf numFmtId="170" fontId="58" fillId="16" borderId="0" xfId="3" applyNumberFormat="1" applyFont="1" applyFill="1" applyBorder="1"/>
    <xf numFmtId="168" fontId="65" fillId="22" borderId="0" xfId="7" applyNumberFormat="1" applyFont="1" applyFill="1" applyBorder="1"/>
    <xf numFmtId="173" fontId="0" fillId="17" borderId="0" xfId="3" applyNumberFormat="1" applyFont="1" applyFill="1"/>
    <xf numFmtId="43" fontId="9" fillId="0" borderId="0" xfId="3" applyFont="1"/>
    <xf numFmtId="170" fontId="65" fillId="22" borderId="0" xfId="3" applyNumberFormat="1" applyFont="1" applyFill="1" applyBorder="1"/>
    <xf numFmtId="43" fontId="66" fillId="0" borderId="20" xfId="6" applyNumberFormat="1" applyFont="1" applyBorder="1" applyAlignment="1">
      <alignment horizontal="left" indent="1"/>
    </xf>
    <xf numFmtId="0" fontId="67" fillId="0" borderId="18" xfId="6" applyFont="1" applyBorder="1"/>
    <xf numFmtId="43" fontId="66" fillId="0" borderId="18" xfId="6" applyNumberFormat="1" applyFont="1" applyBorder="1" applyAlignment="1">
      <alignment horizontal="left" indent="1"/>
    </xf>
    <xf numFmtId="43" fontId="46" fillId="0" borderId="18" xfId="6" applyNumberFormat="1" applyFont="1" applyBorder="1" applyAlignment="1">
      <alignment horizontal="left"/>
    </xf>
    <xf numFmtId="173" fontId="1" fillId="0" borderId="0" xfId="6" applyNumberFormat="1"/>
    <xf numFmtId="173" fontId="1" fillId="16" borderId="0" xfId="6" applyNumberFormat="1" applyFill="1"/>
    <xf numFmtId="43" fontId="66" fillId="0" borderId="18" xfId="6" applyNumberFormat="1" applyFont="1" applyBorder="1" applyAlignment="1">
      <alignment horizontal="left"/>
    </xf>
    <xf numFmtId="43" fontId="66" fillId="0" borderId="18" xfId="6" applyNumberFormat="1" applyFont="1" applyBorder="1" applyAlignment="1">
      <alignment horizontal="left" vertical="center"/>
    </xf>
    <xf numFmtId="168" fontId="48" fillId="0" borderId="0" xfId="18" applyNumberFormat="1" applyFont="1" applyFill="1" applyAlignment="1">
      <alignment vertical="top"/>
    </xf>
    <xf numFmtId="168" fontId="34" fillId="0" borderId="0" xfId="7" applyNumberFormat="1" applyFont="1" applyBorder="1"/>
    <xf numFmtId="168" fontId="35" fillId="0" borderId="0" xfId="3" applyNumberFormat="1" applyFont="1" applyBorder="1"/>
    <xf numFmtId="168" fontId="36" fillId="0" borderId="0" xfId="7" applyNumberFormat="1" applyFont="1" applyBorder="1"/>
    <xf numFmtId="168" fontId="68" fillId="0" borderId="0" xfId="3" applyNumberFormat="1" applyFont="1" applyBorder="1"/>
    <xf numFmtId="170" fontId="52" fillId="0" borderId="0" xfId="3" applyNumberFormat="1" applyFont="1"/>
    <xf numFmtId="170" fontId="1" fillId="0" borderId="1" xfId="6" applyNumberFormat="1" applyBorder="1"/>
    <xf numFmtId="168" fontId="35" fillId="0" borderId="0" xfId="3" applyNumberFormat="1" applyFont="1" applyFill="1" applyBorder="1"/>
    <xf numFmtId="170" fontId="35" fillId="0" borderId="0" xfId="3" applyNumberFormat="1" applyFont="1" applyFill="1" applyBorder="1"/>
    <xf numFmtId="168" fontId="69" fillId="0" borderId="10" xfId="3" applyNumberFormat="1" applyFont="1" applyBorder="1"/>
    <xf numFmtId="0" fontId="2" fillId="9" borderId="0" xfId="0" applyFont="1" applyFill="1" applyAlignment="1">
      <alignment horizontal="center"/>
    </xf>
    <xf numFmtId="165" fontId="4" fillId="9" borderId="0" xfId="0" applyNumberFormat="1" applyFont="1" applyFill="1"/>
    <xf numFmtId="166" fontId="4" fillId="9" borderId="0" xfId="0" applyNumberFormat="1" applyFont="1" applyFill="1"/>
    <xf numFmtId="167" fontId="4" fillId="9" borderId="0" xfId="0" applyNumberFormat="1" applyFont="1" applyFill="1"/>
    <xf numFmtId="164" fontId="4" fillId="9" borderId="0" xfId="0" applyNumberFormat="1" applyFont="1" applyFill="1"/>
    <xf numFmtId="165" fontId="3" fillId="9" borderId="0" xfId="0" applyNumberFormat="1" applyFont="1" applyFill="1"/>
    <xf numFmtId="166" fontId="3" fillId="9" borderId="0" xfId="0" applyNumberFormat="1" applyFont="1" applyFill="1"/>
    <xf numFmtId="167" fontId="3" fillId="9" borderId="0" xfId="0" applyNumberFormat="1" applyFont="1" applyFill="1"/>
    <xf numFmtId="164" fontId="3" fillId="9" borderId="0" xfId="0" applyNumberFormat="1" applyFont="1" applyFill="1"/>
    <xf numFmtId="0" fontId="0" fillId="9" borderId="0" xfId="0" applyFill="1"/>
    <xf numFmtId="0" fontId="2" fillId="23" borderId="0" xfId="0" applyFont="1" applyFill="1" applyAlignment="1">
      <alignment horizontal="center"/>
    </xf>
    <xf numFmtId="165" fontId="4" fillId="23" borderId="0" xfId="0" applyNumberFormat="1" applyFont="1" applyFill="1"/>
    <xf numFmtId="166" fontId="4" fillId="23" borderId="0" xfId="0" applyNumberFormat="1" applyFont="1" applyFill="1"/>
    <xf numFmtId="167" fontId="4" fillId="23" borderId="0" xfId="0" applyNumberFormat="1" applyFont="1" applyFill="1"/>
    <xf numFmtId="164" fontId="4" fillId="23" borderId="0" xfId="0" applyNumberFormat="1" applyFont="1" applyFill="1"/>
    <xf numFmtId="165" fontId="3" fillId="23" borderId="0" xfId="0" applyNumberFormat="1" applyFont="1" applyFill="1"/>
    <xf numFmtId="166" fontId="3" fillId="23" borderId="0" xfId="0" applyNumberFormat="1" applyFont="1" applyFill="1"/>
    <xf numFmtId="167" fontId="3" fillId="23" borderId="0" xfId="0" applyNumberFormat="1" applyFont="1" applyFill="1"/>
    <xf numFmtId="164" fontId="3" fillId="23" borderId="0" xfId="0" applyNumberFormat="1" applyFont="1" applyFill="1"/>
    <xf numFmtId="0" fontId="0" fillId="23" borderId="0" xfId="0" applyFill="1"/>
    <xf numFmtId="0" fontId="70" fillId="0" borderId="0" xfId="0" applyFont="1" applyAlignment="1">
      <alignment wrapText="1"/>
    </xf>
    <xf numFmtId="167" fontId="4" fillId="23" borderId="0" xfId="0" applyNumberFormat="1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7" borderId="0" xfId="0" applyFont="1" applyFill="1" applyAlignment="1">
      <alignment horizontal="center"/>
    </xf>
    <xf numFmtId="0" fontId="0" fillId="0" borderId="0" xfId="0"/>
    <xf numFmtId="0" fontId="14" fillId="0" borderId="6" xfId="2" applyNumberFormat="1" applyFont="1" applyFill="1" applyBorder="1" applyAlignment="1">
      <alignment horizontal="center" vertical="center"/>
    </xf>
    <xf numFmtId="0" fontId="14" fillId="0" borderId="5" xfId="2" applyNumberFormat="1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4" fillId="0" borderId="8" xfId="2" applyNumberFormat="1" applyFont="1" applyFill="1" applyBorder="1" applyAlignment="1">
      <alignment horizontal="center" vertical="center"/>
    </xf>
    <xf numFmtId="0" fontId="14" fillId="0" borderId="13" xfId="2" applyNumberFormat="1" applyFont="1" applyFill="1" applyBorder="1" applyAlignment="1">
      <alignment horizontal="center" vertical="center"/>
    </xf>
    <xf numFmtId="0" fontId="12" fillId="0" borderId="23" xfId="6" applyFont="1" applyBorder="1" applyAlignment="1">
      <alignment horizontal="center"/>
    </xf>
    <xf numFmtId="0" fontId="12" fillId="0" borderId="24" xfId="6" applyFont="1" applyBorder="1" applyAlignment="1">
      <alignment horizontal="center"/>
    </xf>
    <xf numFmtId="0" fontId="37" fillId="0" borderId="10" xfId="6" applyFont="1" applyBorder="1" applyAlignment="1">
      <alignment horizontal="center"/>
    </xf>
    <xf numFmtId="37" fontId="43" fillId="22" borderId="25" xfId="4" applyFont="1" applyFill="1" applyBorder="1" applyAlignment="1">
      <alignment horizontal="center"/>
    </xf>
    <xf numFmtId="37" fontId="43" fillId="22" borderId="26" xfId="4" applyFont="1" applyFill="1" applyBorder="1" applyAlignment="1">
      <alignment horizontal="center"/>
    </xf>
    <xf numFmtId="37" fontId="43" fillId="22" borderId="3" xfId="4" applyFont="1" applyFill="1" applyBorder="1" applyAlignment="1">
      <alignment horizontal="center"/>
    </xf>
    <xf numFmtId="2" fontId="35" fillId="0" borderId="25" xfId="6" applyNumberFormat="1" applyFont="1" applyBorder="1" applyAlignment="1">
      <alignment horizontal="center"/>
    </xf>
    <xf numFmtId="2" fontId="35" fillId="0" borderId="3" xfId="6" applyNumberFormat="1" applyFont="1" applyBorder="1" applyAlignment="1">
      <alignment horizontal="center"/>
    </xf>
    <xf numFmtId="0" fontId="70" fillId="26" borderId="7" xfId="0" applyFont="1" applyFill="1" applyBorder="1" applyAlignment="1">
      <alignment horizontal="center" vertical="center"/>
    </xf>
    <xf numFmtId="0" fontId="70" fillId="26" borderId="7" xfId="0" applyFont="1" applyFill="1" applyBorder="1" applyAlignment="1">
      <alignment horizontal="center" vertical="center" wrapText="1"/>
    </xf>
  </cellXfs>
  <cellStyles count="22">
    <cellStyle name="00 Grp Hdr (A)" xfId="9" xr:uid="{346F8359-E50F-4CE0-8AAD-5E0486A9AB0E}"/>
    <cellStyle name="00 Grp Rcd ($0)" xfId="11" xr:uid="{24DE6111-7852-493C-84AC-6FBBDF8D2EF7}"/>
    <cellStyle name="00 Grp Rcd (0,)" xfId="12" xr:uid="{BEE22826-A972-4A34-AB84-D82A6DA869BF}"/>
    <cellStyle name="00 Grp Rcd (A)" xfId="10" xr:uid="{2F0B89C3-8F00-4C29-8E5F-A6357E027FB7}"/>
    <cellStyle name="00 Grp Ttl (0,)" xfId="16" xr:uid="{AD8FCC92-79B6-456E-9EF4-84163FF35D7A}"/>
    <cellStyle name="00 Grp Ttl (A)" xfId="15" xr:uid="{F77AB08D-7136-4A61-BF89-2D163DD0B01F}"/>
    <cellStyle name="00 Rpt Bnr (D)" xfId="8" xr:uid="{F1004D06-72B8-4E74-9295-8BFC7EE2F320}"/>
    <cellStyle name="00 Sub Ttl (0,)" xfId="14" xr:uid="{14E45B44-2A7A-4DDA-97F4-C9DE9ACE7E56}"/>
    <cellStyle name="00 Sub Ttl (A)" xfId="13" xr:uid="{815AA531-7D2A-4CDA-A091-AE44CCBD40BB}"/>
    <cellStyle name="Comma 2" xfId="3" xr:uid="{B5222F2C-7E16-49F1-AE0B-1C91351FD23C}"/>
    <cellStyle name="Hyperlink 4" xfId="20" xr:uid="{7124FB09-AB1B-4B57-A1E4-A40C4E6E1256}"/>
    <cellStyle name="Normal" xfId="0" builtinId="0"/>
    <cellStyle name="Normal 2" xfId="2" xr:uid="{6A093787-0B07-49DA-90D9-A3CE275AF90D}"/>
    <cellStyle name="Normal 3" xfId="6" xr:uid="{0E867376-E4B8-41BF-95D7-AED24B14B72A}"/>
    <cellStyle name="Normal 72" xfId="19" xr:uid="{33BCF032-C709-4A71-8B16-75EA4C01BECD}"/>
    <cellStyle name="Normal_Report" xfId="4" xr:uid="{846ACAB1-52BD-4BD7-8977-AFC3303B534D}"/>
    <cellStyle name="Normal_Report 2" xfId="17" xr:uid="{4B1B0C20-8A4C-4CFF-BB11-EE3AF0A52ABE}"/>
    <cellStyle name="Normal_Report_1" xfId="21" xr:uid="{3831B22F-E3F1-4CC3-8C93-27AE256D98DF}"/>
    <cellStyle name="Normal_UVMMC" xfId="5" xr:uid="{C74FFD7B-6E9B-4ED4-8E15-B9909F2C3ED5}"/>
    <cellStyle name="Percent" xfId="1" builtinId="5"/>
    <cellStyle name="Percent 2" xfId="7" xr:uid="{EDE65113-D36C-4ACB-8687-14010C610CB3}"/>
    <cellStyle name="Percent 2 10" xfId="18" xr:uid="{69247925-6961-42A6-86F3-055D02ACA5E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939977" y="11618595"/>
    <xdr:ext cx="1076152" cy="748030"/>
    <xdr:sp macro="" textlink="">
      <xdr:nvSpPr>
        <xdr:cNvPr id="2" name="Comment 1" hidden="1">
          <a:extLst>
            <a:ext uri="{FF2B5EF4-FFF2-40B4-BE49-F238E27FC236}">
              <a16:creationId xmlns:a16="http://schemas.microsoft.com/office/drawing/2014/main" id="{F8F454EC-6C73-46C7-9C28-690A81C76F9C}"/>
            </a:ext>
          </a:extLst>
        </xdr:cNvPr>
        <xdr:cNvSpPr txBox="1"/>
      </xdr:nvSpPr>
      <xdr:spPr>
        <a:xfrm>
          <a:off x="11939977" y="11618595"/>
          <a:ext cx="1076152" cy="74803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Repayment Complete by end of FY22</a:t>
          </a:r>
        </a:p>
      </xdr:txBody>
    </xdr:sp>
    <xdr:clientData/>
  </xdr:absoluteAnchor>
  <xdr:absoluteAnchor>
    <xdr:pos x="11939977" y="11402695"/>
    <xdr:ext cx="1076152" cy="747395"/>
    <xdr:sp macro="" textlink="">
      <xdr:nvSpPr>
        <xdr:cNvPr id="3" name="Comment 2" hidden="1">
          <a:extLst>
            <a:ext uri="{FF2B5EF4-FFF2-40B4-BE49-F238E27FC236}">
              <a16:creationId xmlns:a16="http://schemas.microsoft.com/office/drawing/2014/main" id="{F43F9AA9-5AB1-4A8D-A7FB-73CB7852ACF7}"/>
            </a:ext>
          </a:extLst>
        </xdr:cNvPr>
        <xdr:cNvSpPr txBox="1"/>
      </xdr:nvSpPr>
      <xdr:spPr>
        <a:xfrm>
          <a:off x="11939977" y="11402695"/>
          <a:ext cx="1076152" cy="74739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based on percent of total expense - Depreciation</a:t>
          </a:r>
        </a:p>
      </xdr:txBody>
    </xdr:sp>
    <xdr:clientData/>
  </xdr:absoluteAnchor>
  <xdr:absoluteAnchor>
    <xdr:pos x="11939977" y="11834495"/>
    <xdr:ext cx="1076152" cy="748030"/>
    <xdr:sp macro="" textlink="">
      <xdr:nvSpPr>
        <xdr:cNvPr id="4" name="Comment 3" hidden="1">
          <a:extLst>
            <a:ext uri="{FF2B5EF4-FFF2-40B4-BE49-F238E27FC236}">
              <a16:creationId xmlns:a16="http://schemas.microsoft.com/office/drawing/2014/main" id="{63D06EF6-4A28-4C13-9CF2-A1D1E27A4B9E}"/>
            </a:ext>
          </a:extLst>
        </xdr:cNvPr>
        <xdr:cNvSpPr txBox="1"/>
      </xdr:nvSpPr>
      <xdr:spPr>
        <a:xfrm>
          <a:off x="11939977" y="11834495"/>
          <a:ext cx="1076152" cy="74803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based on percent of total Salaries</a:t>
          </a:r>
        </a:p>
      </xdr:txBody>
    </xdr:sp>
    <xdr:clientData/>
  </xdr:absoluteAnchor>
  <xdr:absoluteAnchor>
    <xdr:pos x="11939977" y="12939395"/>
    <xdr:ext cx="1076152" cy="747395"/>
    <xdr:sp macro="" textlink="">
      <xdr:nvSpPr>
        <xdr:cNvPr id="5" name="Comment 4" hidden="1">
          <a:extLst>
            <a:ext uri="{FF2B5EF4-FFF2-40B4-BE49-F238E27FC236}">
              <a16:creationId xmlns:a16="http://schemas.microsoft.com/office/drawing/2014/main" id="{3C0D656F-1924-4003-A991-BB44ABC56770}"/>
            </a:ext>
          </a:extLst>
        </xdr:cNvPr>
        <xdr:cNvSpPr txBox="1"/>
      </xdr:nvSpPr>
      <xdr:spPr>
        <a:xfrm>
          <a:off x="11939977" y="12939395"/>
          <a:ext cx="1076152" cy="74739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Mads Schd 6/1</a:t>
          </a:r>
        </a:p>
        <a:p>
          <a:pPr algn="l"/>
          <a:r>
            <a:rPr lang="en-US">
              <a:solidFill>
                <a:sysClr val="windowText" lastClr="000000"/>
              </a:solidFill>
            </a:rPr>
            <a:t>9/30/22 Principle</a:t>
          </a:r>
        </a:p>
      </xdr:txBody>
    </xdr:sp>
    <xdr:clientData/>
  </xdr:absoluteAnchor>
  <xdr:absoluteAnchor>
    <xdr:pos x="11939977" y="13928725"/>
    <xdr:ext cx="1076152" cy="752475"/>
    <xdr:sp macro="" textlink="">
      <xdr:nvSpPr>
        <xdr:cNvPr id="6" name="Comment 5" hidden="1">
          <a:extLst>
            <a:ext uri="{FF2B5EF4-FFF2-40B4-BE49-F238E27FC236}">
              <a16:creationId xmlns:a16="http://schemas.microsoft.com/office/drawing/2014/main" id="{2B9F485E-1FB0-4E7D-AA78-4C9FF8BB1968}"/>
            </a:ext>
          </a:extLst>
        </xdr:cNvPr>
        <xdr:cNvSpPr txBox="1"/>
      </xdr:nvSpPr>
      <xdr:spPr>
        <a:xfrm>
          <a:off x="11939977" y="13928725"/>
          <a:ext cx="1076152" cy="7524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Mads Schd 6/1</a:t>
          </a:r>
        </a:p>
        <a:p>
          <a:pPr algn="l"/>
          <a:r>
            <a:rPr lang="en-US">
              <a:solidFill>
                <a:sysClr val="windowText" lastClr="000000"/>
              </a:solidFill>
            </a:rPr>
            <a:t>9/30/22 Running Balance</a:t>
          </a:r>
        </a:p>
      </xdr:txBody>
    </xdr:sp>
    <xdr:clientData/>
  </xdr:absoluteAnchor>
  <xdr:absoluteAnchor>
    <xdr:pos x="14420391" y="13928725"/>
    <xdr:ext cx="1078267" cy="752475"/>
    <xdr:sp macro="" textlink="">
      <xdr:nvSpPr>
        <xdr:cNvPr id="7" name="Comment 6" hidden="1">
          <a:extLst>
            <a:ext uri="{FF2B5EF4-FFF2-40B4-BE49-F238E27FC236}">
              <a16:creationId xmlns:a16="http://schemas.microsoft.com/office/drawing/2014/main" id="{CD3A21E4-E35D-474F-83A5-C5F556E81CB4}"/>
            </a:ext>
          </a:extLst>
        </xdr:cNvPr>
        <xdr:cNvSpPr txBox="1"/>
      </xdr:nvSpPr>
      <xdr:spPr>
        <a:xfrm>
          <a:off x="14420391" y="13928725"/>
          <a:ext cx="1078267" cy="7524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Mads Schd 6/1</a:t>
          </a:r>
        </a:p>
        <a:p>
          <a:pPr algn="l"/>
          <a:r>
            <a:rPr lang="en-US">
              <a:solidFill>
                <a:sysClr val="windowText" lastClr="000000"/>
              </a:solidFill>
            </a:rPr>
            <a:t>9/30/23 Running Balance</a:t>
          </a:r>
        </a:p>
      </xdr:txBody>
    </xdr:sp>
    <xdr:clientData/>
  </xdr:absoluteAnchor>
  <xdr:absoluteAnchor>
    <xdr:pos x="14420391" y="12939395"/>
    <xdr:ext cx="1078267" cy="747395"/>
    <xdr:sp macro="" textlink="">
      <xdr:nvSpPr>
        <xdr:cNvPr id="8" name="Comment 7" hidden="1">
          <a:extLst>
            <a:ext uri="{FF2B5EF4-FFF2-40B4-BE49-F238E27FC236}">
              <a16:creationId xmlns:a16="http://schemas.microsoft.com/office/drawing/2014/main" id="{02ADA7E3-C241-4CFD-969C-9349A521B834}"/>
            </a:ext>
          </a:extLst>
        </xdr:cNvPr>
        <xdr:cNvSpPr txBox="1"/>
      </xdr:nvSpPr>
      <xdr:spPr>
        <a:xfrm>
          <a:off x="14420391" y="12939395"/>
          <a:ext cx="1078267" cy="74739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Mads Schd 6/1</a:t>
          </a:r>
        </a:p>
        <a:p>
          <a:pPr algn="l"/>
          <a:r>
            <a:rPr lang="en-US">
              <a:solidFill>
                <a:sysClr val="windowText" lastClr="000000"/>
              </a:solidFill>
            </a:rPr>
            <a:t>9/30/23 Principle</a:t>
          </a:r>
        </a:p>
      </xdr:txBody>
    </xdr:sp>
    <xdr:clientData/>
  </xdr:absoluteAnchor>
  <xdr:absoluteAnchor>
    <xdr:pos x="10902638" y="11618595"/>
    <xdr:ext cx="1097280" cy="748030"/>
    <xdr:sp macro="" textlink="">
      <xdr:nvSpPr>
        <xdr:cNvPr id="9" name="Comment 8" hidden="1">
          <a:extLst>
            <a:ext uri="{FF2B5EF4-FFF2-40B4-BE49-F238E27FC236}">
              <a16:creationId xmlns:a16="http://schemas.microsoft.com/office/drawing/2014/main" id="{21ECC5F7-614A-472E-9529-30BC77B76F0D}"/>
            </a:ext>
          </a:extLst>
        </xdr:cNvPr>
        <xdr:cNvSpPr txBox="1"/>
      </xdr:nvSpPr>
      <xdr:spPr>
        <a:xfrm>
          <a:off x="10902638" y="11618595"/>
          <a:ext cx="1097280" cy="74803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Repayment Complete by end of FY22</a:t>
          </a:r>
        </a:p>
      </xdr:txBody>
    </xdr:sp>
    <xdr:clientData/>
  </xdr:absoluteAnchor>
  <xdr:absoluteAnchor>
    <xdr:pos x="10902638" y="11402695"/>
    <xdr:ext cx="1097280" cy="747395"/>
    <xdr:sp macro="" textlink="">
      <xdr:nvSpPr>
        <xdr:cNvPr id="10" name="Comment 9" hidden="1">
          <a:extLst>
            <a:ext uri="{FF2B5EF4-FFF2-40B4-BE49-F238E27FC236}">
              <a16:creationId xmlns:a16="http://schemas.microsoft.com/office/drawing/2014/main" id="{E04A996D-06DE-4CC8-989E-25D90241A26F}"/>
            </a:ext>
          </a:extLst>
        </xdr:cNvPr>
        <xdr:cNvSpPr txBox="1"/>
      </xdr:nvSpPr>
      <xdr:spPr>
        <a:xfrm>
          <a:off x="10902638" y="11402695"/>
          <a:ext cx="1097280" cy="74739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based on percent of total expense - Depreciation</a:t>
          </a:r>
        </a:p>
      </xdr:txBody>
    </xdr:sp>
    <xdr:clientData/>
  </xdr:absoluteAnchor>
  <xdr:absoluteAnchor>
    <xdr:pos x="10902638" y="11834495"/>
    <xdr:ext cx="1097280" cy="748030"/>
    <xdr:sp macro="" textlink="">
      <xdr:nvSpPr>
        <xdr:cNvPr id="11" name="Comment 10" hidden="1">
          <a:extLst>
            <a:ext uri="{FF2B5EF4-FFF2-40B4-BE49-F238E27FC236}">
              <a16:creationId xmlns:a16="http://schemas.microsoft.com/office/drawing/2014/main" id="{FC3DC202-DA9F-466D-9ED2-967FF650BB61}"/>
            </a:ext>
          </a:extLst>
        </xdr:cNvPr>
        <xdr:cNvSpPr txBox="1"/>
      </xdr:nvSpPr>
      <xdr:spPr>
        <a:xfrm>
          <a:off x="10902638" y="11834495"/>
          <a:ext cx="1097280" cy="74803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based on percent of total Salaries</a:t>
          </a:r>
        </a:p>
      </xdr:txBody>
    </xdr:sp>
    <xdr:clientData/>
  </xdr:absoluteAnchor>
  <xdr:absoluteAnchor>
    <xdr:pos x="10902638" y="7463790"/>
    <xdr:ext cx="1097280" cy="723900"/>
    <xdr:sp macro="" textlink="">
      <xdr:nvSpPr>
        <xdr:cNvPr id="12" name="Comment 11" hidden="1">
          <a:extLst>
            <a:ext uri="{FF2B5EF4-FFF2-40B4-BE49-F238E27FC236}">
              <a16:creationId xmlns:a16="http://schemas.microsoft.com/office/drawing/2014/main" id="{B73168E9-BA24-4776-93A1-9CD90CC8C7FA}"/>
            </a:ext>
          </a:extLst>
        </xdr:cNvPr>
        <xdr:cNvSpPr txBox="1"/>
      </xdr:nvSpPr>
      <xdr:spPr>
        <a:xfrm>
          <a:off x="10902638" y="7463790"/>
          <a:ext cx="1097280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Based on 5/24 Capital Report</a:t>
          </a:r>
        </a:p>
      </xdr:txBody>
    </xdr:sp>
    <xdr:clientData/>
  </xdr:absoluteAnchor>
  <xdr:absoluteAnchor>
    <xdr:pos x="8429625" y="7463790"/>
    <xdr:ext cx="1097280" cy="723900"/>
    <xdr:sp macro="" textlink="">
      <xdr:nvSpPr>
        <xdr:cNvPr id="13" name="Comment 12" hidden="1">
          <a:extLst>
            <a:ext uri="{FF2B5EF4-FFF2-40B4-BE49-F238E27FC236}">
              <a16:creationId xmlns:a16="http://schemas.microsoft.com/office/drawing/2014/main" id="{1E80A283-99A4-4E29-8145-2CB110FBEA0E}"/>
            </a:ext>
          </a:extLst>
        </xdr:cNvPr>
        <xdr:cNvSpPr txBox="1"/>
      </xdr:nvSpPr>
      <xdr:spPr>
        <a:xfrm>
          <a:off x="8429625" y="7463790"/>
          <a:ext cx="1097280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Capital Freeze</a:t>
          </a:r>
        </a:p>
      </xdr:txBody>
    </xdr:sp>
    <xdr:clientData/>
  </xdr:absoluteAnchor>
  <xdr:absoluteAnchor>
    <xdr:pos x="10902638" y="7896225"/>
    <xdr:ext cx="1097280" cy="723900"/>
    <xdr:sp macro="" textlink="">
      <xdr:nvSpPr>
        <xdr:cNvPr id="14" name="Comment 13" hidden="1">
          <a:extLst>
            <a:ext uri="{FF2B5EF4-FFF2-40B4-BE49-F238E27FC236}">
              <a16:creationId xmlns:a16="http://schemas.microsoft.com/office/drawing/2014/main" id="{ECA8CA1C-8E95-4332-B3A2-E9BDF1C93422}"/>
            </a:ext>
          </a:extLst>
        </xdr:cNvPr>
        <xdr:cNvSpPr txBox="1"/>
      </xdr:nvSpPr>
      <xdr:spPr>
        <a:xfrm>
          <a:off x="10902638" y="7896225"/>
          <a:ext cx="1097280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Based on 5/24 Capital Report</a:t>
          </a:r>
        </a:p>
      </xdr:txBody>
    </xdr:sp>
    <xdr:clientData/>
  </xdr:absoluteAnchor>
  <xdr:absoluteAnchor>
    <xdr:pos x="8429625" y="3521710"/>
    <xdr:ext cx="1097280" cy="743585"/>
    <xdr:sp macro="" textlink="">
      <xdr:nvSpPr>
        <xdr:cNvPr id="15" name="Comment 14" hidden="1">
          <a:extLst>
            <a:ext uri="{FF2B5EF4-FFF2-40B4-BE49-F238E27FC236}">
              <a16:creationId xmlns:a16="http://schemas.microsoft.com/office/drawing/2014/main" id="{7DE098AE-2F85-43BF-89A1-0ACF76C79A38}"/>
            </a:ext>
          </a:extLst>
        </xdr:cNvPr>
        <xdr:cNvSpPr txBox="1"/>
      </xdr:nvSpPr>
      <xdr:spPr>
        <a:xfrm>
          <a:off x="8429625" y="3521710"/>
          <a:ext cx="1097280" cy="74358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as percent of Gross Revenue</a:t>
          </a:r>
        </a:p>
      </xdr:txBody>
    </xdr:sp>
    <xdr:clientData/>
  </xdr:absoluteAnchor>
  <xdr:absoluteAnchor>
    <xdr:pos x="8429625" y="3737610"/>
    <xdr:ext cx="1097280" cy="753110"/>
    <xdr:sp macro="" textlink="">
      <xdr:nvSpPr>
        <xdr:cNvPr id="16" name="Comment 15" hidden="1">
          <a:extLst>
            <a:ext uri="{FF2B5EF4-FFF2-40B4-BE49-F238E27FC236}">
              <a16:creationId xmlns:a16="http://schemas.microsoft.com/office/drawing/2014/main" id="{86A38C72-9E38-4D16-95F9-17C76D01B446}"/>
            </a:ext>
          </a:extLst>
        </xdr:cNvPr>
        <xdr:cNvSpPr txBox="1"/>
      </xdr:nvSpPr>
      <xdr:spPr>
        <a:xfrm>
          <a:off x="8429625" y="3737610"/>
          <a:ext cx="1097280" cy="75311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as percent of Gross Revenue</a:t>
          </a:r>
        </a:p>
      </xdr:txBody>
    </xdr:sp>
    <xdr:clientData/>
  </xdr:absoluteAnchor>
  <xdr:absoluteAnchor>
    <xdr:pos x="10902638" y="3521710"/>
    <xdr:ext cx="1097280" cy="743585"/>
    <xdr:sp macro="" textlink="">
      <xdr:nvSpPr>
        <xdr:cNvPr id="17" name="Comment 16" hidden="1">
          <a:extLst>
            <a:ext uri="{FF2B5EF4-FFF2-40B4-BE49-F238E27FC236}">
              <a16:creationId xmlns:a16="http://schemas.microsoft.com/office/drawing/2014/main" id="{B2710A97-66B0-4F7F-A0AB-443350A2048F}"/>
            </a:ext>
          </a:extLst>
        </xdr:cNvPr>
        <xdr:cNvSpPr txBox="1"/>
      </xdr:nvSpPr>
      <xdr:spPr>
        <a:xfrm>
          <a:off x="10902638" y="3521710"/>
          <a:ext cx="1097280" cy="74358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as percent of Gross Revenue</a:t>
          </a:r>
        </a:p>
      </xdr:txBody>
    </xdr:sp>
    <xdr:clientData/>
  </xdr:absoluteAnchor>
  <xdr:absoluteAnchor>
    <xdr:pos x="10902638" y="3737610"/>
    <xdr:ext cx="1097280" cy="753110"/>
    <xdr:sp macro="" textlink="">
      <xdr:nvSpPr>
        <xdr:cNvPr id="18" name="Comment 17" hidden="1">
          <a:extLst>
            <a:ext uri="{FF2B5EF4-FFF2-40B4-BE49-F238E27FC236}">
              <a16:creationId xmlns:a16="http://schemas.microsoft.com/office/drawing/2014/main" id="{B95025F4-479D-4376-B21B-972B24145D7E}"/>
            </a:ext>
          </a:extLst>
        </xdr:cNvPr>
        <xdr:cNvSpPr txBox="1"/>
      </xdr:nvSpPr>
      <xdr:spPr>
        <a:xfrm>
          <a:off x="10902638" y="3737610"/>
          <a:ext cx="1097280" cy="75311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as percent of Gross Revenue</a:t>
          </a:r>
        </a:p>
      </xdr:txBody>
    </xdr:sp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heidkamp\AppData\Local\Microsoft\Windows\Temporary%20Internet%20Files\Content.Outlook\ANIO12TM\B272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-xi-d01\ENUFFuser\HospAdv\reports\Financial%20Analysis\FinancialState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ViewControl"/>
      <sheetName val="Instructions"/>
      <sheetName val="Settings_Instructions"/>
      <sheetName val="Settings_Plan"/>
      <sheetName val="Summary"/>
      <sheetName val="Settings_Summary"/>
      <sheetName val="Provider"/>
      <sheetName val="Settings_Provider"/>
      <sheetName val="CDMRevenue"/>
      <sheetName val="Settings_CDMRevenue"/>
      <sheetName val="Expense"/>
      <sheetName val="Plan"/>
      <sheetName val="Stat_Rev"/>
      <sheetName val="Settings_Stat_Rev"/>
      <sheetName val="Settings_Expense"/>
      <sheetName val="Detail"/>
      <sheetName val="Settings_Detail"/>
      <sheetName val="Jobcode"/>
      <sheetName val="Settings_Jobcode"/>
      <sheetName val="ADC"/>
      <sheetName val="Settings_ADC"/>
      <sheetName val="Employee"/>
      <sheetName val="Settings_Employee"/>
      <sheetName val="Staffing"/>
      <sheetName val="Settings_Staffing"/>
      <sheetName val="PControl"/>
      <sheetName val="Settings_PControl"/>
      <sheetName val="ProviderComp"/>
      <sheetName val="Settings_ProviderComp"/>
      <sheetName val="Empl_List"/>
      <sheetName val="Settings_Empl_List"/>
      <sheetName val="Initiatives"/>
      <sheetName val="Settings_Initiatives"/>
      <sheetName val="Notes"/>
      <sheetName val="Settings_Notes"/>
      <sheetName val="Dept_History"/>
      <sheetName val="Settings_Dept_History"/>
      <sheetName val="Capital"/>
      <sheetName val="Settings_Capital"/>
      <sheetName val="Bgt_Hidden"/>
      <sheetName val="B272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3">
          <cell r="E53">
            <v>0</v>
          </cell>
        </row>
      </sheetData>
      <sheetData sheetId="13"/>
      <sheetData sheetId="14"/>
      <sheetData sheetId="15">
        <row r="18">
          <cell r="J18" t="str">
            <v>J</v>
          </cell>
        </row>
      </sheetData>
      <sheetData sheetId="16"/>
      <sheetData sheetId="17"/>
      <sheetData sheetId="18"/>
      <sheetData sheetId="19">
        <row r="70">
          <cell r="W70" t="str">
            <v>ADC Table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W71" t="str">
            <v>Average</v>
          </cell>
          <cell r="X71" t="str">
            <v>Assistant</v>
          </cell>
          <cell r="Y71" t="str">
            <v>Clerical</v>
          </cell>
          <cell r="Z71" t="str">
            <v>Contract</v>
          </cell>
          <cell r="AA71" t="str">
            <v>LPN</v>
          </cell>
          <cell r="AB71" t="str">
            <v>Management</v>
          </cell>
          <cell r="AC71" t="str">
            <v>Other</v>
          </cell>
          <cell r="AD71" t="str">
            <v>Professional</v>
          </cell>
          <cell r="AE71" t="str">
            <v>RN</v>
          </cell>
          <cell r="AF71" t="str">
            <v>Support</v>
          </cell>
          <cell r="AG71" t="str">
            <v>Technical</v>
          </cell>
          <cell r="AH71" t="str">
            <v>Unused</v>
          </cell>
          <cell r="AI71" t="str">
            <v>Unused</v>
          </cell>
          <cell r="AJ71" t="str">
            <v>Unused</v>
          </cell>
          <cell r="AK71" t="str">
            <v>Unused</v>
          </cell>
          <cell r="AL71" t="str">
            <v>Unused</v>
          </cell>
          <cell r="AM71" t="str">
            <v>Total</v>
          </cell>
        </row>
        <row r="72">
          <cell r="W72" t="str">
            <v>Daily Census</v>
          </cell>
          <cell r="X72" t="str">
            <v>Staffing</v>
          </cell>
          <cell r="Y72" t="str">
            <v>Staffing</v>
          </cell>
          <cell r="Z72" t="str">
            <v>Staffing</v>
          </cell>
          <cell r="AA72" t="str">
            <v>Staffing</v>
          </cell>
          <cell r="AB72" t="str">
            <v>Staffing</v>
          </cell>
          <cell r="AC72" t="str">
            <v>Staffing</v>
          </cell>
          <cell r="AD72" t="str">
            <v>Staffing</v>
          </cell>
          <cell r="AE72" t="str">
            <v>Staffing</v>
          </cell>
          <cell r="AF72" t="str">
            <v>Staffing</v>
          </cell>
          <cell r="AG72" t="str">
            <v>Staffing</v>
          </cell>
          <cell r="AH72" t="str">
            <v>Staffing</v>
          </cell>
          <cell r="AI72" t="str">
            <v>Staffing</v>
          </cell>
          <cell r="AJ72" t="str">
            <v>Staffing</v>
          </cell>
          <cell r="AK72" t="str">
            <v>Staffing</v>
          </cell>
          <cell r="AL72" t="str">
            <v>Staffing</v>
          </cell>
          <cell r="AM72" t="str">
            <v>Staffing</v>
          </cell>
        </row>
        <row r="73"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4">
          <cell r="W74">
            <v>0</v>
          </cell>
          <cell r="X74">
            <v>1</v>
          </cell>
          <cell r="Y74">
            <v>2</v>
          </cell>
          <cell r="Z74">
            <v>3</v>
          </cell>
          <cell r="AA74">
            <v>4</v>
          </cell>
          <cell r="AB74">
            <v>5</v>
          </cell>
          <cell r="AC74">
            <v>6</v>
          </cell>
          <cell r="AD74">
            <v>7</v>
          </cell>
          <cell r="AE74">
            <v>8</v>
          </cell>
          <cell r="AF74">
            <v>9</v>
          </cell>
          <cell r="AG74">
            <v>10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55</v>
          </cell>
        </row>
        <row r="75">
          <cell r="W75">
            <v>1</v>
          </cell>
          <cell r="X75">
            <v>1</v>
          </cell>
          <cell r="Y75">
            <v>2</v>
          </cell>
          <cell r="Z75">
            <v>3</v>
          </cell>
          <cell r="AA75">
            <v>4</v>
          </cell>
          <cell r="AB75">
            <v>5</v>
          </cell>
          <cell r="AC75">
            <v>6</v>
          </cell>
          <cell r="AD75">
            <v>7</v>
          </cell>
          <cell r="AE75">
            <v>8</v>
          </cell>
          <cell r="AF75">
            <v>9</v>
          </cell>
          <cell r="AG75">
            <v>10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55</v>
          </cell>
        </row>
        <row r="76">
          <cell r="W76">
            <v>2</v>
          </cell>
          <cell r="X76">
            <v>1</v>
          </cell>
          <cell r="Y76">
            <v>2</v>
          </cell>
          <cell r="Z76">
            <v>3</v>
          </cell>
          <cell r="AA76">
            <v>4</v>
          </cell>
          <cell r="AB76">
            <v>5</v>
          </cell>
          <cell r="AC76">
            <v>6</v>
          </cell>
          <cell r="AD76">
            <v>7</v>
          </cell>
          <cell r="AE76">
            <v>8</v>
          </cell>
          <cell r="AF76">
            <v>9</v>
          </cell>
          <cell r="AG76">
            <v>10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55</v>
          </cell>
        </row>
        <row r="77">
          <cell r="W77">
            <v>3</v>
          </cell>
          <cell r="X77">
            <v>1</v>
          </cell>
          <cell r="Y77">
            <v>2</v>
          </cell>
          <cell r="Z77">
            <v>3</v>
          </cell>
          <cell r="AA77">
            <v>4</v>
          </cell>
          <cell r="AB77">
            <v>5</v>
          </cell>
          <cell r="AC77">
            <v>6</v>
          </cell>
          <cell r="AD77">
            <v>7</v>
          </cell>
          <cell r="AE77">
            <v>8</v>
          </cell>
          <cell r="AF77">
            <v>9</v>
          </cell>
          <cell r="AG77">
            <v>10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55</v>
          </cell>
        </row>
        <row r="78">
          <cell r="W78">
            <v>4</v>
          </cell>
          <cell r="X78">
            <v>1</v>
          </cell>
          <cell r="Y78">
            <v>2</v>
          </cell>
          <cell r="Z78">
            <v>3</v>
          </cell>
          <cell r="AA78">
            <v>4</v>
          </cell>
          <cell r="AB78">
            <v>5</v>
          </cell>
          <cell r="AC78">
            <v>6</v>
          </cell>
          <cell r="AD78">
            <v>7</v>
          </cell>
          <cell r="AE78">
            <v>8</v>
          </cell>
          <cell r="AF78">
            <v>9</v>
          </cell>
          <cell r="AG78">
            <v>10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55</v>
          </cell>
        </row>
        <row r="79">
          <cell r="W79">
            <v>5</v>
          </cell>
          <cell r="X79">
            <v>1</v>
          </cell>
          <cell r="Y79">
            <v>2</v>
          </cell>
          <cell r="Z79">
            <v>3</v>
          </cell>
          <cell r="AA79">
            <v>4</v>
          </cell>
          <cell r="AB79">
            <v>5</v>
          </cell>
          <cell r="AC79">
            <v>6</v>
          </cell>
          <cell r="AD79">
            <v>7</v>
          </cell>
          <cell r="AE79">
            <v>8</v>
          </cell>
          <cell r="AF79">
            <v>9</v>
          </cell>
          <cell r="AG79">
            <v>10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55</v>
          </cell>
        </row>
        <row r="80">
          <cell r="W80">
            <v>6</v>
          </cell>
          <cell r="X80">
            <v>1</v>
          </cell>
          <cell r="Y80">
            <v>2</v>
          </cell>
          <cell r="Z80">
            <v>3</v>
          </cell>
          <cell r="AA80">
            <v>4</v>
          </cell>
          <cell r="AB80">
            <v>5</v>
          </cell>
          <cell r="AC80">
            <v>6</v>
          </cell>
          <cell r="AD80">
            <v>7</v>
          </cell>
          <cell r="AE80">
            <v>8</v>
          </cell>
          <cell r="AF80">
            <v>9</v>
          </cell>
          <cell r="AG80">
            <v>10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55</v>
          </cell>
        </row>
        <row r="81">
          <cell r="W81">
            <v>7</v>
          </cell>
          <cell r="X81">
            <v>1</v>
          </cell>
          <cell r="Y81">
            <v>2</v>
          </cell>
          <cell r="Z81">
            <v>3</v>
          </cell>
          <cell r="AA81">
            <v>4</v>
          </cell>
          <cell r="AB81">
            <v>5</v>
          </cell>
          <cell r="AC81">
            <v>6</v>
          </cell>
          <cell r="AD81">
            <v>7</v>
          </cell>
          <cell r="AE81">
            <v>8</v>
          </cell>
          <cell r="AF81">
            <v>9</v>
          </cell>
          <cell r="AG81">
            <v>10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55</v>
          </cell>
        </row>
        <row r="82">
          <cell r="W82">
            <v>8</v>
          </cell>
          <cell r="X82">
            <v>1</v>
          </cell>
          <cell r="Y82">
            <v>2</v>
          </cell>
          <cell r="Z82">
            <v>3</v>
          </cell>
          <cell r="AA82">
            <v>4</v>
          </cell>
          <cell r="AB82">
            <v>5</v>
          </cell>
          <cell r="AC82">
            <v>6</v>
          </cell>
          <cell r="AD82">
            <v>7</v>
          </cell>
          <cell r="AE82">
            <v>8</v>
          </cell>
          <cell r="AF82">
            <v>9</v>
          </cell>
          <cell r="AG82">
            <v>10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55</v>
          </cell>
        </row>
        <row r="83">
          <cell r="W83">
            <v>9</v>
          </cell>
          <cell r="X83">
            <v>1</v>
          </cell>
          <cell r="Y83">
            <v>2</v>
          </cell>
          <cell r="Z83">
            <v>3</v>
          </cell>
          <cell r="AA83">
            <v>4</v>
          </cell>
          <cell r="AB83">
            <v>5</v>
          </cell>
          <cell r="AC83">
            <v>6</v>
          </cell>
          <cell r="AD83">
            <v>7</v>
          </cell>
          <cell r="AE83">
            <v>8</v>
          </cell>
          <cell r="AF83">
            <v>9</v>
          </cell>
          <cell r="AG83">
            <v>10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55</v>
          </cell>
        </row>
        <row r="84">
          <cell r="W84">
            <v>10</v>
          </cell>
          <cell r="X84">
            <v>1</v>
          </cell>
          <cell r="Y84">
            <v>2</v>
          </cell>
          <cell r="Z84">
            <v>3</v>
          </cell>
          <cell r="AA84">
            <v>4</v>
          </cell>
          <cell r="AB84">
            <v>5</v>
          </cell>
          <cell r="AC84">
            <v>6</v>
          </cell>
          <cell r="AD84">
            <v>7</v>
          </cell>
          <cell r="AE84">
            <v>8</v>
          </cell>
          <cell r="AF84">
            <v>9</v>
          </cell>
          <cell r="AG84">
            <v>10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55</v>
          </cell>
        </row>
        <row r="85">
          <cell r="W85">
            <v>11</v>
          </cell>
          <cell r="X85">
            <v>1</v>
          </cell>
          <cell r="Y85">
            <v>2</v>
          </cell>
          <cell r="Z85">
            <v>3</v>
          </cell>
          <cell r="AA85">
            <v>4</v>
          </cell>
          <cell r="AB85">
            <v>5</v>
          </cell>
          <cell r="AC85">
            <v>6</v>
          </cell>
          <cell r="AD85">
            <v>7</v>
          </cell>
          <cell r="AE85">
            <v>8</v>
          </cell>
          <cell r="AF85">
            <v>9</v>
          </cell>
          <cell r="AG85">
            <v>10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55</v>
          </cell>
        </row>
        <row r="86">
          <cell r="W86">
            <v>12</v>
          </cell>
          <cell r="X86">
            <v>1</v>
          </cell>
          <cell r="Y86">
            <v>2</v>
          </cell>
          <cell r="Z86">
            <v>3</v>
          </cell>
          <cell r="AA86">
            <v>4</v>
          </cell>
          <cell r="AB86">
            <v>5</v>
          </cell>
          <cell r="AC86">
            <v>6</v>
          </cell>
          <cell r="AD86">
            <v>7</v>
          </cell>
          <cell r="AE86">
            <v>8</v>
          </cell>
          <cell r="AF86">
            <v>9</v>
          </cell>
          <cell r="AG86">
            <v>10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55</v>
          </cell>
        </row>
        <row r="87">
          <cell r="W87">
            <v>13</v>
          </cell>
          <cell r="X87">
            <v>1</v>
          </cell>
          <cell r="Y87">
            <v>2</v>
          </cell>
          <cell r="Z87">
            <v>3</v>
          </cell>
          <cell r="AA87">
            <v>4</v>
          </cell>
          <cell r="AB87">
            <v>5</v>
          </cell>
          <cell r="AC87">
            <v>6</v>
          </cell>
          <cell r="AD87">
            <v>7</v>
          </cell>
          <cell r="AE87">
            <v>8</v>
          </cell>
          <cell r="AF87">
            <v>9</v>
          </cell>
          <cell r="AG87">
            <v>10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55</v>
          </cell>
        </row>
        <row r="88">
          <cell r="W88">
            <v>14</v>
          </cell>
          <cell r="X88">
            <v>1</v>
          </cell>
          <cell r="Y88">
            <v>2</v>
          </cell>
          <cell r="Z88">
            <v>3</v>
          </cell>
          <cell r="AA88">
            <v>4</v>
          </cell>
          <cell r="AB88">
            <v>5</v>
          </cell>
          <cell r="AC88">
            <v>6</v>
          </cell>
          <cell r="AD88">
            <v>7</v>
          </cell>
          <cell r="AE88">
            <v>8</v>
          </cell>
          <cell r="AF88">
            <v>9</v>
          </cell>
          <cell r="AG88">
            <v>10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55</v>
          </cell>
        </row>
        <row r="89">
          <cell r="W89">
            <v>15</v>
          </cell>
          <cell r="X89">
            <v>1</v>
          </cell>
          <cell r="Y89">
            <v>2</v>
          </cell>
          <cell r="Z89">
            <v>3</v>
          </cell>
          <cell r="AA89">
            <v>4</v>
          </cell>
          <cell r="AB89">
            <v>5</v>
          </cell>
          <cell r="AC89">
            <v>6</v>
          </cell>
          <cell r="AD89">
            <v>7</v>
          </cell>
          <cell r="AE89">
            <v>8</v>
          </cell>
          <cell r="AF89">
            <v>9</v>
          </cell>
          <cell r="AG89">
            <v>10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55</v>
          </cell>
        </row>
        <row r="90">
          <cell r="W90">
            <v>16</v>
          </cell>
          <cell r="X90">
            <v>1</v>
          </cell>
          <cell r="Y90">
            <v>2</v>
          </cell>
          <cell r="Z90">
            <v>3</v>
          </cell>
          <cell r="AA90">
            <v>4</v>
          </cell>
          <cell r="AB90">
            <v>5</v>
          </cell>
          <cell r="AC90">
            <v>6</v>
          </cell>
          <cell r="AD90">
            <v>7</v>
          </cell>
          <cell r="AE90">
            <v>8</v>
          </cell>
          <cell r="AF90">
            <v>9</v>
          </cell>
          <cell r="AG90">
            <v>10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55</v>
          </cell>
        </row>
        <row r="91">
          <cell r="W91">
            <v>17</v>
          </cell>
          <cell r="X91">
            <v>1</v>
          </cell>
          <cell r="Y91">
            <v>2</v>
          </cell>
          <cell r="Z91">
            <v>3</v>
          </cell>
          <cell r="AA91">
            <v>4</v>
          </cell>
          <cell r="AB91">
            <v>5</v>
          </cell>
          <cell r="AC91">
            <v>6</v>
          </cell>
          <cell r="AD91">
            <v>7</v>
          </cell>
          <cell r="AE91">
            <v>8</v>
          </cell>
          <cell r="AF91">
            <v>9</v>
          </cell>
          <cell r="AG91">
            <v>10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55</v>
          </cell>
        </row>
        <row r="92">
          <cell r="W92">
            <v>18</v>
          </cell>
          <cell r="X92">
            <v>1</v>
          </cell>
          <cell r="Y92">
            <v>2</v>
          </cell>
          <cell r="Z92">
            <v>3</v>
          </cell>
          <cell r="AA92">
            <v>4</v>
          </cell>
          <cell r="AB92">
            <v>5</v>
          </cell>
          <cell r="AC92">
            <v>6</v>
          </cell>
          <cell r="AD92">
            <v>7</v>
          </cell>
          <cell r="AE92">
            <v>8</v>
          </cell>
          <cell r="AF92">
            <v>9</v>
          </cell>
          <cell r="AG92">
            <v>10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55</v>
          </cell>
        </row>
        <row r="93">
          <cell r="W93">
            <v>19</v>
          </cell>
          <cell r="X93">
            <v>1</v>
          </cell>
          <cell r="Y93">
            <v>2</v>
          </cell>
          <cell r="Z93">
            <v>3</v>
          </cell>
          <cell r="AA93">
            <v>4</v>
          </cell>
          <cell r="AB93">
            <v>5</v>
          </cell>
          <cell r="AC93">
            <v>6</v>
          </cell>
          <cell r="AD93">
            <v>7</v>
          </cell>
          <cell r="AE93">
            <v>8</v>
          </cell>
          <cell r="AF93">
            <v>9</v>
          </cell>
          <cell r="AG93">
            <v>10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55</v>
          </cell>
        </row>
        <row r="94">
          <cell r="W94">
            <v>20</v>
          </cell>
          <cell r="X94">
            <v>1</v>
          </cell>
          <cell r="Y94">
            <v>2</v>
          </cell>
          <cell r="Z94">
            <v>3</v>
          </cell>
          <cell r="AA94">
            <v>4</v>
          </cell>
          <cell r="AB94">
            <v>5</v>
          </cell>
          <cell r="AC94">
            <v>6</v>
          </cell>
          <cell r="AD94">
            <v>7</v>
          </cell>
          <cell r="AE94">
            <v>8</v>
          </cell>
          <cell r="AF94">
            <v>9</v>
          </cell>
          <cell r="AG94">
            <v>10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55</v>
          </cell>
        </row>
        <row r="95">
          <cell r="W95">
            <v>21</v>
          </cell>
          <cell r="X95">
            <v>1</v>
          </cell>
          <cell r="Y95">
            <v>2</v>
          </cell>
          <cell r="Z95">
            <v>3</v>
          </cell>
          <cell r="AA95">
            <v>4</v>
          </cell>
          <cell r="AB95">
            <v>5</v>
          </cell>
          <cell r="AC95">
            <v>6</v>
          </cell>
          <cell r="AD95">
            <v>7</v>
          </cell>
          <cell r="AE95">
            <v>8</v>
          </cell>
          <cell r="AF95">
            <v>9</v>
          </cell>
          <cell r="AG95">
            <v>10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55</v>
          </cell>
        </row>
        <row r="96">
          <cell r="W96">
            <v>22</v>
          </cell>
          <cell r="X96">
            <v>1</v>
          </cell>
          <cell r="Y96">
            <v>2</v>
          </cell>
          <cell r="Z96">
            <v>3</v>
          </cell>
          <cell r="AA96">
            <v>4</v>
          </cell>
          <cell r="AB96">
            <v>5</v>
          </cell>
          <cell r="AC96">
            <v>6</v>
          </cell>
          <cell r="AD96">
            <v>7</v>
          </cell>
          <cell r="AE96">
            <v>8</v>
          </cell>
          <cell r="AF96">
            <v>9</v>
          </cell>
          <cell r="AG96">
            <v>10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55</v>
          </cell>
        </row>
        <row r="97">
          <cell r="W97">
            <v>23</v>
          </cell>
          <cell r="X97">
            <v>1</v>
          </cell>
          <cell r="Y97">
            <v>2</v>
          </cell>
          <cell r="Z97">
            <v>3</v>
          </cell>
          <cell r="AA97">
            <v>4</v>
          </cell>
          <cell r="AB97">
            <v>5</v>
          </cell>
          <cell r="AC97">
            <v>6</v>
          </cell>
          <cell r="AD97">
            <v>7</v>
          </cell>
          <cell r="AE97">
            <v>8</v>
          </cell>
          <cell r="AF97">
            <v>9</v>
          </cell>
          <cell r="AG97">
            <v>10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55</v>
          </cell>
        </row>
        <row r="98">
          <cell r="W98">
            <v>24</v>
          </cell>
          <cell r="X98">
            <v>1</v>
          </cell>
          <cell r="Y98">
            <v>2</v>
          </cell>
          <cell r="Z98">
            <v>3</v>
          </cell>
          <cell r="AA98">
            <v>4</v>
          </cell>
          <cell r="AB98">
            <v>5</v>
          </cell>
          <cell r="AC98">
            <v>6</v>
          </cell>
          <cell r="AD98">
            <v>7</v>
          </cell>
          <cell r="AE98">
            <v>8</v>
          </cell>
          <cell r="AF98">
            <v>9</v>
          </cell>
          <cell r="AG98">
            <v>10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55</v>
          </cell>
        </row>
        <row r="99">
          <cell r="W99">
            <v>25</v>
          </cell>
          <cell r="X99">
            <v>1</v>
          </cell>
          <cell r="Y99">
            <v>2</v>
          </cell>
          <cell r="Z99">
            <v>3</v>
          </cell>
          <cell r="AA99">
            <v>4</v>
          </cell>
          <cell r="AB99">
            <v>5</v>
          </cell>
          <cell r="AC99">
            <v>6</v>
          </cell>
          <cell r="AD99">
            <v>7</v>
          </cell>
          <cell r="AE99">
            <v>8</v>
          </cell>
          <cell r="AF99">
            <v>9</v>
          </cell>
          <cell r="AG99">
            <v>10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55</v>
          </cell>
        </row>
        <row r="100">
          <cell r="W100">
            <v>26</v>
          </cell>
          <cell r="X100">
            <v>1</v>
          </cell>
          <cell r="Y100">
            <v>2</v>
          </cell>
          <cell r="Z100">
            <v>3</v>
          </cell>
          <cell r="AA100">
            <v>4</v>
          </cell>
          <cell r="AB100">
            <v>5</v>
          </cell>
          <cell r="AC100">
            <v>6</v>
          </cell>
          <cell r="AD100">
            <v>7</v>
          </cell>
          <cell r="AE100">
            <v>8</v>
          </cell>
          <cell r="AF100">
            <v>9</v>
          </cell>
          <cell r="AG100">
            <v>10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55</v>
          </cell>
        </row>
        <row r="101">
          <cell r="W101">
            <v>27</v>
          </cell>
          <cell r="X101">
            <v>1</v>
          </cell>
          <cell r="Y101">
            <v>2</v>
          </cell>
          <cell r="Z101">
            <v>3</v>
          </cell>
          <cell r="AA101">
            <v>4</v>
          </cell>
          <cell r="AB101">
            <v>5</v>
          </cell>
          <cell r="AC101">
            <v>6</v>
          </cell>
          <cell r="AD101">
            <v>7</v>
          </cell>
          <cell r="AE101">
            <v>8</v>
          </cell>
          <cell r="AF101">
            <v>9</v>
          </cell>
          <cell r="AG101">
            <v>10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55</v>
          </cell>
        </row>
        <row r="102">
          <cell r="W102">
            <v>28</v>
          </cell>
          <cell r="X102">
            <v>1</v>
          </cell>
          <cell r="Y102">
            <v>2</v>
          </cell>
          <cell r="Z102">
            <v>3</v>
          </cell>
          <cell r="AA102">
            <v>4</v>
          </cell>
          <cell r="AB102">
            <v>5</v>
          </cell>
          <cell r="AC102">
            <v>6</v>
          </cell>
          <cell r="AD102">
            <v>7</v>
          </cell>
          <cell r="AE102">
            <v>8</v>
          </cell>
          <cell r="AF102">
            <v>9</v>
          </cell>
          <cell r="AG102">
            <v>10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55</v>
          </cell>
        </row>
        <row r="103">
          <cell r="W103">
            <v>29</v>
          </cell>
          <cell r="X103">
            <v>1</v>
          </cell>
          <cell r="Y103">
            <v>2</v>
          </cell>
          <cell r="Z103">
            <v>3</v>
          </cell>
          <cell r="AA103">
            <v>4</v>
          </cell>
          <cell r="AB103">
            <v>5</v>
          </cell>
          <cell r="AC103">
            <v>6</v>
          </cell>
          <cell r="AD103">
            <v>7</v>
          </cell>
          <cell r="AE103">
            <v>8</v>
          </cell>
          <cell r="AF103">
            <v>9</v>
          </cell>
          <cell r="AG103">
            <v>10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55</v>
          </cell>
        </row>
        <row r="104">
          <cell r="W104">
            <v>30</v>
          </cell>
          <cell r="X104">
            <v>1</v>
          </cell>
          <cell r="Y104">
            <v>2</v>
          </cell>
          <cell r="Z104">
            <v>3</v>
          </cell>
          <cell r="AA104">
            <v>4</v>
          </cell>
          <cell r="AB104">
            <v>5</v>
          </cell>
          <cell r="AC104">
            <v>6</v>
          </cell>
          <cell r="AD104">
            <v>7</v>
          </cell>
          <cell r="AE104">
            <v>8</v>
          </cell>
          <cell r="AF104">
            <v>9</v>
          </cell>
          <cell r="AG104">
            <v>10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55</v>
          </cell>
        </row>
        <row r="105">
          <cell r="W105">
            <v>31</v>
          </cell>
          <cell r="X105">
            <v>1</v>
          </cell>
          <cell r="Y105">
            <v>2</v>
          </cell>
          <cell r="Z105">
            <v>3</v>
          </cell>
          <cell r="AA105">
            <v>4</v>
          </cell>
          <cell r="AB105">
            <v>5</v>
          </cell>
          <cell r="AC105">
            <v>6</v>
          </cell>
          <cell r="AD105">
            <v>7</v>
          </cell>
          <cell r="AE105">
            <v>8</v>
          </cell>
          <cell r="AF105">
            <v>9</v>
          </cell>
          <cell r="AG105">
            <v>10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55</v>
          </cell>
        </row>
        <row r="106">
          <cell r="W106">
            <v>32</v>
          </cell>
          <cell r="X106">
            <v>1</v>
          </cell>
          <cell r="Y106">
            <v>2</v>
          </cell>
          <cell r="Z106">
            <v>3</v>
          </cell>
          <cell r="AA106">
            <v>4</v>
          </cell>
          <cell r="AB106">
            <v>5</v>
          </cell>
          <cell r="AC106">
            <v>6</v>
          </cell>
          <cell r="AD106">
            <v>7</v>
          </cell>
          <cell r="AE106">
            <v>8</v>
          </cell>
          <cell r="AF106">
            <v>9</v>
          </cell>
          <cell r="AG106">
            <v>10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55</v>
          </cell>
        </row>
        <row r="107">
          <cell r="W107">
            <v>33</v>
          </cell>
          <cell r="X107">
            <v>1</v>
          </cell>
          <cell r="Y107">
            <v>2</v>
          </cell>
          <cell r="Z107">
            <v>3</v>
          </cell>
          <cell r="AA107">
            <v>4</v>
          </cell>
          <cell r="AB107">
            <v>5</v>
          </cell>
          <cell r="AC107">
            <v>6</v>
          </cell>
          <cell r="AD107">
            <v>7</v>
          </cell>
          <cell r="AE107">
            <v>8</v>
          </cell>
          <cell r="AF107">
            <v>9</v>
          </cell>
          <cell r="AG107">
            <v>10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55</v>
          </cell>
        </row>
        <row r="108">
          <cell r="W108">
            <v>34</v>
          </cell>
          <cell r="X108">
            <v>1</v>
          </cell>
          <cell r="Y108">
            <v>2</v>
          </cell>
          <cell r="Z108">
            <v>3</v>
          </cell>
          <cell r="AA108">
            <v>4</v>
          </cell>
          <cell r="AB108">
            <v>5</v>
          </cell>
          <cell r="AC108">
            <v>6</v>
          </cell>
          <cell r="AD108">
            <v>7</v>
          </cell>
          <cell r="AE108">
            <v>8</v>
          </cell>
          <cell r="AF108">
            <v>9</v>
          </cell>
          <cell r="AG108">
            <v>10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55</v>
          </cell>
        </row>
        <row r="109">
          <cell r="W109">
            <v>35</v>
          </cell>
          <cell r="X109">
            <v>1</v>
          </cell>
          <cell r="Y109">
            <v>2</v>
          </cell>
          <cell r="Z109">
            <v>3</v>
          </cell>
          <cell r="AA109">
            <v>4</v>
          </cell>
          <cell r="AB109">
            <v>5</v>
          </cell>
          <cell r="AC109">
            <v>6</v>
          </cell>
          <cell r="AD109">
            <v>7</v>
          </cell>
          <cell r="AE109">
            <v>8</v>
          </cell>
          <cell r="AF109">
            <v>9</v>
          </cell>
          <cell r="AG109">
            <v>10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55</v>
          </cell>
        </row>
        <row r="110">
          <cell r="W110">
            <v>36</v>
          </cell>
          <cell r="X110">
            <v>1</v>
          </cell>
          <cell r="Y110">
            <v>2</v>
          </cell>
          <cell r="Z110">
            <v>3</v>
          </cell>
          <cell r="AA110">
            <v>4</v>
          </cell>
          <cell r="AB110">
            <v>5</v>
          </cell>
          <cell r="AC110">
            <v>6</v>
          </cell>
          <cell r="AD110">
            <v>7</v>
          </cell>
          <cell r="AE110">
            <v>8</v>
          </cell>
          <cell r="AF110">
            <v>9</v>
          </cell>
          <cell r="AG110">
            <v>10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55</v>
          </cell>
        </row>
        <row r="111">
          <cell r="W111">
            <v>37</v>
          </cell>
          <cell r="X111">
            <v>1</v>
          </cell>
          <cell r="Y111">
            <v>2</v>
          </cell>
          <cell r="Z111">
            <v>3</v>
          </cell>
          <cell r="AA111">
            <v>4</v>
          </cell>
          <cell r="AB111">
            <v>5</v>
          </cell>
          <cell r="AC111">
            <v>6</v>
          </cell>
          <cell r="AD111">
            <v>7</v>
          </cell>
          <cell r="AE111">
            <v>8</v>
          </cell>
          <cell r="AF111">
            <v>9</v>
          </cell>
          <cell r="AG111">
            <v>10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55</v>
          </cell>
        </row>
        <row r="112">
          <cell r="W112">
            <v>38</v>
          </cell>
          <cell r="X112">
            <v>1</v>
          </cell>
          <cell r="Y112">
            <v>2</v>
          </cell>
          <cell r="Z112">
            <v>3</v>
          </cell>
          <cell r="AA112">
            <v>4</v>
          </cell>
          <cell r="AB112">
            <v>5</v>
          </cell>
          <cell r="AC112">
            <v>6</v>
          </cell>
          <cell r="AD112">
            <v>7</v>
          </cell>
          <cell r="AE112">
            <v>8</v>
          </cell>
          <cell r="AF112">
            <v>9</v>
          </cell>
          <cell r="AG112">
            <v>10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55</v>
          </cell>
        </row>
        <row r="113">
          <cell r="W113">
            <v>39</v>
          </cell>
          <cell r="X113">
            <v>1</v>
          </cell>
          <cell r="Y113">
            <v>2</v>
          </cell>
          <cell r="Z113">
            <v>3</v>
          </cell>
          <cell r="AA113">
            <v>4</v>
          </cell>
          <cell r="AB113">
            <v>5</v>
          </cell>
          <cell r="AC113">
            <v>6</v>
          </cell>
          <cell r="AD113">
            <v>7</v>
          </cell>
          <cell r="AE113">
            <v>8</v>
          </cell>
          <cell r="AF113">
            <v>9</v>
          </cell>
          <cell r="AG113">
            <v>10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55</v>
          </cell>
        </row>
        <row r="114">
          <cell r="W114">
            <v>40</v>
          </cell>
          <cell r="X114">
            <v>1</v>
          </cell>
          <cell r="Y114">
            <v>2</v>
          </cell>
          <cell r="Z114">
            <v>3</v>
          </cell>
          <cell r="AA114">
            <v>4</v>
          </cell>
          <cell r="AB114">
            <v>5</v>
          </cell>
          <cell r="AC114">
            <v>6</v>
          </cell>
          <cell r="AD114">
            <v>7</v>
          </cell>
          <cell r="AE114">
            <v>8</v>
          </cell>
          <cell r="AF114">
            <v>9</v>
          </cell>
          <cell r="AG114">
            <v>10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55</v>
          </cell>
        </row>
        <row r="115">
          <cell r="W115">
            <v>41</v>
          </cell>
          <cell r="X115">
            <v>1</v>
          </cell>
          <cell r="Y115">
            <v>2</v>
          </cell>
          <cell r="Z115">
            <v>3</v>
          </cell>
          <cell r="AA115">
            <v>4</v>
          </cell>
          <cell r="AB115">
            <v>5</v>
          </cell>
          <cell r="AC115">
            <v>6</v>
          </cell>
          <cell r="AD115">
            <v>7</v>
          </cell>
          <cell r="AE115">
            <v>8</v>
          </cell>
          <cell r="AF115">
            <v>9</v>
          </cell>
          <cell r="AG115">
            <v>10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55</v>
          </cell>
        </row>
        <row r="116">
          <cell r="W116">
            <v>42</v>
          </cell>
          <cell r="X116">
            <v>1</v>
          </cell>
          <cell r="Y116">
            <v>2</v>
          </cell>
          <cell r="Z116">
            <v>3</v>
          </cell>
          <cell r="AA116">
            <v>4</v>
          </cell>
          <cell r="AB116">
            <v>5</v>
          </cell>
          <cell r="AC116">
            <v>6</v>
          </cell>
          <cell r="AD116">
            <v>7</v>
          </cell>
          <cell r="AE116">
            <v>8</v>
          </cell>
          <cell r="AF116">
            <v>9</v>
          </cell>
          <cell r="AG116">
            <v>10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55</v>
          </cell>
        </row>
        <row r="117">
          <cell r="W117">
            <v>43</v>
          </cell>
          <cell r="X117">
            <v>1</v>
          </cell>
          <cell r="Y117">
            <v>2</v>
          </cell>
          <cell r="Z117">
            <v>3</v>
          </cell>
          <cell r="AA117">
            <v>4</v>
          </cell>
          <cell r="AB117">
            <v>5</v>
          </cell>
          <cell r="AC117">
            <v>6</v>
          </cell>
          <cell r="AD117">
            <v>7</v>
          </cell>
          <cell r="AE117">
            <v>8</v>
          </cell>
          <cell r="AF117">
            <v>9</v>
          </cell>
          <cell r="AG117">
            <v>10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55</v>
          </cell>
        </row>
        <row r="118">
          <cell r="W118">
            <v>44</v>
          </cell>
          <cell r="X118">
            <v>1</v>
          </cell>
          <cell r="Y118">
            <v>2</v>
          </cell>
          <cell r="Z118">
            <v>3</v>
          </cell>
          <cell r="AA118">
            <v>4</v>
          </cell>
          <cell r="AB118">
            <v>5</v>
          </cell>
          <cell r="AC118">
            <v>6</v>
          </cell>
          <cell r="AD118">
            <v>7</v>
          </cell>
          <cell r="AE118">
            <v>8</v>
          </cell>
          <cell r="AF118">
            <v>9</v>
          </cell>
          <cell r="AG118">
            <v>10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55</v>
          </cell>
        </row>
        <row r="119">
          <cell r="W119">
            <v>45</v>
          </cell>
          <cell r="X119">
            <v>1</v>
          </cell>
          <cell r="Y119">
            <v>2</v>
          </cell>
          <cell r="Z119">
            <v>3</v>
          </cell>
          <cell r="AA119">
            <v>4</v>
          </cell>
          <cell r="AB119">
            <v>5</v>
          </cell>
          <cell r="AC119">
            <v>6</v>
          </cell>
          <cell r="AD119">
            <v>7</v>
          </cell>
          <cell r="AE119">
            <v>8</v>
          </cell>
          <cell r="AF119">
            <v>9</v>
          </cell>
          <cell r="AG119">
            <v>10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55</v>
          </cell>
        </row>
        <row r="120">
          <cell r="W120">
            <v>46</v>
          </cell>
          <cell r="X120">
            <v>1</v>
          </cell>
          <cell r="Y120">
            <v>2</v>
          </cell>
          <cell r="Z120">
            <v>3</v>
          </cell>
          <cell r="AA120">
            <v>4</v>
          </cell>
          <cell r="AB120">
            <v>5</v>
          </cell>
          <cell r="AC120">
            <v>6</v>
          </cell>
          <cell r="AD120">
            <v>7</v>
          </cell>
          <cell r="AE120">
            <v>8</v>
          </cell>
          <cell r="AF120">
            <v>9</v>
          </cell>
          <cell r="AG120">
            <v>10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55</v>
          </cell>
        </row>
        <row r="121">
          <cell r="W121">
            <v>47</v>
          </cell>
          <cell r="X121">
            <v>1</v>
          </cell>
          <cell r="Y121">
            <v>2</v>
          </cell>
          <cell r="Z121">
            <v>3</v>
          </cell>
          <cell r="AA121">
            <v>4</v>
          </cell>
          <cell r="AB121">
            <v>5</v>
          </cell>
          <cell r="AC121">
            <v>6</v>
          </cell>
          <cell r="AD121">
            <v>7</v>
          </cell>
          <cell r="AE121">
            <v>8</v>
          </cell>
          <cell r="AF121">
            <v>9</v>
          </cell>
          <cell r="AG121">
            <v>10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55</v>
          </cell>
        </row>
        <row r="122">
          <cell r="W122">
            <v>48</v>
          </cell>
          <cell r="X122">
            <v>1</v>
          </cell>
          <cell r="Y122">
            <v>2</v>
          </cell>
          <cell r="Z122">
            <v>3</v>
          </cell>
          <cell r="AA122">
            <v>4</v>
          </cell>
          <cell r="AB122">
            <v>5</v>
          </cell>
          <cell r="AC122">
            <v>6</v>
          </cell>
          <cell r="AD122">
            <v>7</v>
          </cell>
          <cell r="AE122">
            <v>8</v>
          </cell>
          <cell r="AF122">
            <v>9</v>
          </cell>
          <cell r="AG122">
            <v>10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55</v>
          </cell>
        </row>
        <row r="123">
          <cell r="W123">
            <v>49</v>
          </cell>
          <cell r="X123">
            <v>1</v>
          </cell>
          <cell r="Y123">
            <v>2</v>
          </cell>
          <cell r="Z123">
            <v>3</v>
          </cell>
          <cell r="AA123">
            <v>4</v>
          </cell>
          <cell r="AB123">
            <v>5</v>
          </cell>
          <cell r="AC123">
            <v>6</v>
          </cell>
          <cell r="AD123">
            <v>7</v>
          </cell>
          <cell r="AE123">
            <v>8</v>
          </cell>
          <cell r="AF123">
            <v>9</v>
          </cell>
          <cell r="AG123">
            <v>10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55</v>
          </cell>
        </row>
        <row r="124">
          <cell r="W124">
            <v>50</v>
          </cell>
          <cell r="X124">
            <v>1</v>
          </cell>
          <cell r="Y124">
            <v>2</v>
          </cell>
          <cell r="Z124">
            <v>3</v>
          </cell>
          <cell r="AA124">
            <v>4</v>
          </cell>
          <cell r="AB124">
            <v>5</v>
          </cell>
          <cell r="AC124">
            <v>6</v>
          </cell>
          <cell r="AD124">
            <v>7</v>
          </cell>
          <cell r="AE124">
            <v>8</v>
          </cell>
          <cell r="AF124">
            <v>9</v>
          </cell>
          <cell r="AG124">
            <v>10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55</v>
          </cell>
        </row>
        <row r="125">
          <cell r="W125">
            <v>51</v>
          </cell>
          <cell r="X125">
            <v>1</v>
          </cell>
          <cell r="Y125">
            <v>2</v>
          </cell>
          <cell r="Z125">
            <v>3</v>
          </cell>
          <cell r="AA125">
            <v>4</v>
          </cell>
          <cell r="AB125">
            <v>5</v>
          </cell>
          <cell r="AC125">
            <v>6</v>
          </cell>
          <cell r="AD125">
            <v>7</v>
          </cell>
          <cell r="AE125">
            <v>8</v>
          </cell>
          <cell r="AF125">
            <v>9</v>
          </cell>
          <cell r="AG125">
            <v>10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55</v>
          </cell>
        </row>
        <row r="126">
          <cell r="W126">
            <v>52</v>
          </cell>
          <cell r="X126">
            <v>1</v>
          </cell>
          <cell r="Y126">
            <v>2</v>
          </cell>
          <cell r="Z126">
            <v>3</v>
          </cell>
          <cell r="AA126">
            <v>4</v>
          </cell>
          <cell r="AB126">
            <v>5</v>
          </cell>
          <cell r="AC126">
            <v>6</v>
          </cell>
          <cell r="AD126">
            <v>7</v>
          </cell>
          <cell r="AE126">
            <v>8</v>
          </cell>
          <cell r="AF126">
            <v>9</v>
          </cell>
          <cell r="AG126">
            <v>10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55</v>
          </cell>
        </row>
        <row r="127">
          <cell r="W127">
            <v>53</v>
          </cell>
          <cell r="X127">
            <v>1</v>
          </cell>
          <cell r="Y127">
            <v>2</v>
          </cell>
          <cell r="Z127">
            <v>3</v>
          </cell>
          <cell r="AA127">
            <v>4</v>
          </cell>
          <cell r="AB127">
            <v>5</v>
          </cell>
          <cell r="AC127">
            <v>6</v>
          </cell>
          <cell r="AD127">
            <v>7</v>
          </cell>
          <cell r="AE127">
            <v>8</v>
          </cell>
          <cell r="AF127">
            <v>9</v>
          </cell>
          <cell r="AG127">
            <v>10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55</v>
          </cell>
        </row>
        <row r="128">
          <cell r="W128">
            <v>54</v>
          </cell>
          <cell r="X128">
            <v>1</v>
          </cell>
          <cell r="Y128">
            <v>2</v>
          </cell>
          <cell r="Z128">
            <v>3</v>
          </cell>
          <cell r="AA128">
            <v>4</v>
          </cell>
          <cell r="AB128">
            <v>5</v>
          </cell>
          <cell r="AC128">
            <v>6</v>
          </cell>
          <cell r="AD128">
            <v>7</v>
          </cell>
          <cell r="AE128">
            <v>8</v>
          </cell>
          <cell r="AF128">
            <v>9</v>
          </cell>
          <cell r="AG128">
            <v>10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55</v>
          </cell>
        </row>
        <row r="129">
          <cell r="W129">
            <v>55</v>
          </cell>
          <cell r="X129">
            <v>1</v>
          </cell>
          <cell r="Y129">
            <v>2</v>
          </cell>
          <cell r="Z129">
            <v>3</v>
          </cell>
          <cell r="AA129">
            <v>4</v>
          </cell>
          <cell r="AB129">
            <v>5</v>
          </cell>
          <cell r="AC129">
            <v>6</v>
          </cell>
          <cell r="AD129">
            <v>7</v>
          </cell>
          <cell r="AE129">
            <v>8</v>
          </cell>
          <cell r="AF129">
            <v>9</v>
          </cell>
          <cell r="AG129">
            <v>10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55</v>
          </cell>
        </row>
        <row r="130">
          <cell r="W130">
            <v>56</v>
          </cell>
          <cell r="X130">
            <v>1</v>
          </cell>
          <cell r="Y130">
            <v>2</v>
          </cell>
          <cell r="Z130">
            <v>3</v>
          </cell>
          <cell r="AA130">
            <v>4</v>
          </cell>
          <cell r="AB130">
            <v>5</v>
          </cell>
          <cell r="AC130">
            <v>6</v>
          </cell>
          <cell r="AD130">
            <v>7</v>
          </cell>
          <cell r="AE130">
            <v>8</v>
          </cell>
          <cell r="AF130">
            <v>9</v>
          </cell>
          <cell r="AG130">
            <v>10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55</v>
          </cell>
        </row>
        <row r="131">
          <cell r="W131">
            <v>57</v>
          </cell>
          <cell r="X131">
            <v>1</v>
          </cell>
          <cell r="Y131">
            <v>2</v>
          </cell>
          <cell r="Z131">
            <v>3</v>
          </cell>
          <cell r="AA131">
            <v>4</v>
          </cell>
          <cell r="AB131">
            <v>5</v>
          </cell>
          <cell r="AC131">
            <v>6</v>
          </cell>
          <cell r="AD131">
            <v>7</v>
          </cell>
          <cell r="AE131">
            <v>8</v>
          </cell>
          <cell r="AF131">
            <v>9</v>
          </cell>
          <cell r="AG131">
            <v>10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55</v>
          </cell>
        </row>
        <row r="132">
          <cell r="W132">
            <v>58</v>
          </cell>
          <cell r="X132">
            <v>1</v>
          </cell>
          <cell r="Y132">
            <v>2</v>
          </cell>
          <cell r="Z132">
            <v>3</v>
          </cell>
          <cell r="AA132">
            <v>4</v>
          </cell>
          <cell r="AB132">
            <v>5</v>
          </cell>
          <cell r="AC132">
            <v>6</v>
          </cell>
          <cell r="AD132">
            <v>7</v>
          </cell>
          <cell r="AE132">
            <v>8</v>
          </cell>
          <cell r="AF132">
            <v>9</v>
          </cell>
          <cell r="AG132">
            <v>10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55</v>
          </cell>
        </row>
        <row r="133">
          <cell r="W133">
            <v>59</v>
          </cell>
          <cell r="X133">
            <v>1</v>
          </cell>
          <cell r="Y133">
            <v>2</v>
          </cell>
          <cell r="Z133">
            <v>3</v>
          </cell>
          <cell r="AA133">
            <v>4</v>
          </cell>
          <cell r="AB133">
            <v>5</v>
          </cell>
          <cell r="AC133">
            <v>6</v>
          </cell>
          <cell r="AD133">
            <v>7</v>
          </cell>
          <cell r="AE133">
            <v>8</v>
          </cell>
          <cell r="AF133">
            <v>9</v>
          </cell>
          <cell r="AG133">
            <v>10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55</v>
          </cell>
        </row>
        <row r="134">
          <cell r="W134">
            <v>60</v>
          </cell>
          <cell r="X134">
            <v>1</v>
          </cell>
          <cell r="Y134">
            <v>2</v>
          </cell>
          <cell r="Z134">
            <v>3</v>
          </cell>
          <cell r="AA134">
            <v>4</v>
          </cell>
          <cell r="AB134">
            <v>5</v>
          </cell>
          <cell r="AC134">
            <v>6</v>
          </cell>
          <cell r="AD134">
            <v>7</v>
          </cell>
          <cell r="AE134">
            <v>8</v>
          </cell>
          <cell r="AF134">
            <v>9</v>
          </cell>
          <cell r="AG134">
            <v>10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55</v>
          </cell>
        </row>
        <row r="135">
          <cell r="W135">
            <v>61</v>
          </cell>
          <cell r="X135">
            <v>1</v>
          </cell>
          <cell r="Y135">
            <v>2</v>
          </cell>
          <cell r="Z135">
            <v>3</v>
          </cell>
          <cell r="AA135">
            <v>4</v>
          </cell>
          <cell r="AB135">
            <v>5</v>
          </cell>
          <cell r="AC135">
            <v>6</v>
          </cell>
          <cell r="AD135">
            <v>7</v>
          </cell>
          <cell r="AE135">
            <v>8</v>
          </cell>
          <cell r="AF135">
            <v>9</v>
          </cell>
          <cell r="AG135">
            <v>10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55</v>
          </cell>
        </row>
        <row r="136">
          <cell r="W136">
            <v>62</v>
          </cell>
          <cell r="X136">
            <v>1</v>
          </cell>
          <cell r="Y136">
            <v>2</v>
          </cell>
          <cell r="Z136">
            <v>3</v>
          </cell>
          <cell r="AA136">
            <v>4</v>
          </cell>
          <cell r="AB136">
            <v>5</v>
          </cell>
          <cell r="AC136">
            <v>6</v>
          </cell>
          <cell r="AD136">
            <v>7</v>
          </cell>
          <cell r="AE136">
            <v>8</v>
          </cell>
          <cell r="AF136">
            <v>9</v>
          </cell>
          <cell r="AG136">
            <v>10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55</v>
          </cell>
        </row>
        <row r="137">
          <cell r="W137">
            <v>63</v>
          </cell>
          <cell r="X137">
            <v>1</v>
          </cell>
          <cell r="Y137">
            <v>2</v>
          </cell>
          <cell r="Z137">
            <v>3</v>
          </cell>
          <cell r="AA137">
            <v>4</v>
          </cell>
          <cell r="AB137">
            <v>5</v>
          </cell>
          <cell r="AC137">
            <v>6</v>
          </cell>
          <cell r="AD137">
            <v>7</v>
          </cell>
          <cell r="AE137">
            <v>8</v>
          </cell>
          <cell r="AF137">
            <v>9</v>
          </cell>
          <cell r="AG137">
            <v>10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55</v>
          </cell>
        </row>
        <row r="138">
          <cell r="W138">
            <v>64</v>
          </cell>
          <cell r="X138">
            <v>1</v>
          </cell>
          <cell r="Y138">
            <v>2</v>
          </cell>
          <cell r="Z138">
            <v>3</v>
          </cell>
          <cell r="AA138">
            <v>4</v>
          </cell>
          <cell r="AB138">
            <v>5</v>
          </cell>
          <cell r="AC138">
            <v>6</v>
          </cell>
          <cell r="AD138">
            <v>7</v>
          </cell>
          <cell r="AE138">
            <v>8</v>
          </cell>
          <cell r="AF138">
            <v>9</v>
          </cell>
          <cell r="AG138">
            <v>10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55</v>
          </cell>
        </row>
        <row r="139">
          <cell r="W139">
            <v>65</v>
          </cell>
          <cell r="X139">
            <v>1</v>
          </cell>
          <cell r="Y139">
            <v>2</v>
          </cell>
          <cell r="Z139">
            <v>3</v>
          </cell>
          <cell r="AA139">
            <v>4</v>
          </cell>
          <cell r="AB139">
            <v>5</v>
          </cell>
          <cell r="AC139">
            <v>6</v>
          </cell>
          <cell r="AD139">
            <v>7</v>
          </cell>
          <cell r="AE139">
            <v>8</v>
          </cell>
          <cell r="AF139">
            <v>9</v>
          </cell>
          <cell r="AG139">
            <v>10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55</v>
          </cell>
        </row>
        <row r="140">
          <cell r="W140">
            <v>66</v>
          </cell>
          <cell r="X140">
            <v>1</v>
          </cell>
          <cell r="Y140">
            <v>2</v>
          </cell>
          <cell r="Z140">
            <v>3</v>
          </cell>
          <cell r="AA140">
            <v>4</v>
          </cell>
          <cell r="AB140">
            <v>5</v>
          </cell>
          <cell r="AC140">
            <v>6</v>
          </cell>
          <cell r="AD140">
            <v>7</v>
          </cell>
          <cell r="AE140">
            <v>8</v>
          </cell>
          <cell r="AF140">
            <v>9</v>
          </cell>
          <cell r="AG140">
            <v>10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55</v>
          </cell>
        </row>
        <row r="141">
          <cell r="W141">
            <v>67</v>
          </cell>
          <cell r="X141">
            <v>1</v>
          </cell>
          <cell r="Y141">
            <v>2</v>
          </cell>
          <cell r="Z141">
            <v>3</v>
          </cell>
          <cell r="AA141">
            <v>4</v>
          </cell>
          <cell r="AB141">
            <v>5</v>
          </cell>
          <cell r="AC141">
            <v>6</v>
          </cell>
          <cell r="AD141">
            <v>7</v>
          </cell>
          <cell r="AE141">
            <v>8</v>
          </cell>
          <cell r="AF141">
            <v>9</v>
          </cell>
          <cell r="AG141">
            <v>10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55</v>
          </cell>
        </row>
        <row r="142">
          <cell r="W142">
            <v>68</v>
          </cell>
          <cell r="X142">
            <v>1</v>
          </cell>
          <cell r="Y142">
            <v>2</v>
          </cell>
          <cell r="Z142">
            <v>3</v>
          </cell>
          <cell r="AA142">
            <v>4</v>
          </cell>
          <cell r="AB142">
            <v>5</v>
          </cell>
          <cell r="AC142">
            <v>6</v>
          </cell>
          <cell r="AD142">
            <v>7</v>
          </cell>
          <cell r="AE142">
            <v>8</v>
          </cell>
          <cell r="AF142">
            <v>9</v>
          </cell>
          <cell r="AG142">
            <v>10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55</v>
          </cell>
        </row>
        <row r="143">
          <cell r="W143">
            <v>69</v>
          </cell>
          <cell r="X143">
            <v>1</v>
          </cell>
          <cell r="Y143">
            <v>2</v>
          </cell>
          <cell r="Z143">
            <v>3</v>
          </cell>
          <cell r="AA143">
            <v>4</v>
          </cell>
          <cell r="AB143">
            <v>5</v>
          </cell>
          <cell r="AC143">
            <v>6</v>
          </cell>
          <cell r="AD143">
            <v>7</v>
          </cell>
          <cell r="AE143">
            <v>8</v>
          </cell>
          <cell r="AF143">
            <v>9</v>
          </cell>
          <cell r="AG143">
            <v>10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55</v>
          </cell>
        </row>
        <row r="144">
          <cell r="W144">
            <v>70</v>
          </cell>
          <cell r="X144">
            <v>1</v>
          </cell>
          <cell r="Y144">
            <v>2</v>
          </cell>
          <cell r="Z144">
            <v>3</v>
          </cell>
          <cell r="AA144">
            <v>4</v>
          </cell>
          <cell r="AB144">
            <v>5</v>
          </cell>
          <cell r="AC144">
            <v>6</v>
          </cell>
          <cell r="AD144">
            <v>7</v>
          </cell>
          <cell r="AE144">
            <v>8</v>
          </cell>
          <cell r="AF144">
            <v>9</v>
          </cell>
          <cell r="AG144">
            <v>10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55</v>
          </cell>
        </row>
        <row r="145">
          <cell r="W145">
            <v>71</v>
          </cell>
          <cell r="X145">
            <v>1</v>
          </cell>
          <cell r="Y145">
            <v>2</v>
          </cell>
          <cell r="Z145">
            <v>3</v>
          </cell>
          <cell r="AA145">
            <v>4</v>
          </cell>
          <cell r="AB145">
            <v>5</v>
          </cell>
          <cell r="AC145">
            <v>6</v>
          </cell>
          <cell r="AD145">
            <v>7</v>
          </cell>
          <cell r="AE145">
            <v>8</v>
          </cell>
          <cell r="AF145">
            <v>9</v>
          </cell>
          <cell r="AG145">
            <v>10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55</v>
          </cell>
        </row>
        <row r="146">
          <cell r="W146">
            <v>72</v>
          </cell>
          <cell r="X146">
            <v>1</v>
          </cell>
          <cell r="Y146">
            <v>2</v>
          </cell>
          <cell r="Z146">
            <v>3</v>
          </cell>
          <cell r="AA146">
            <v>4</v>
          </cell>
          <cell r="AB146">
            <v>5</v>
          </cell>
          <cell r="AC146">
            <v>6</v>
          </cell>
          <cell r="AD146">
            <v>7</v>
          </cell>
          <cell r="AE146">
            <v>8</v>
          </cell>
          <cell r="AF146">
            <v>9</v>
          </cell>
          <cell r="AG146">
            <v>10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55</v>
          </cell>
        </row>
        <row r="147">
          <cell r="W147">
            <v>73</v>
          </cell>
          <cell r="X147">
            <v>1</v>
          </cell>
          <cell r="Y147">
            <v>2</v>
          </cell>
          <cell r="Z147">
            <v>3</v>
          </cell>
          <cell r="AA147">
            <v>4</v>
          </cell>
          <cell r="AB147">
            <v>5</v>
          </cell>
          <cell r="AC147">
            <v>6</v>
          </cell>
          <cell r="AD147">
            <v>7</v>
          </cell>
          <cell r="AE147">
            <v>8</v>
          </cell>
          <cell r="AF147">
            <v>9</v>
          </cell>
          <cell r="AG147">
            <v>10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55</v>
          </cell>
        </row>
        <row r="148">
          <cell r="W148">
            <v>74</v>
          </cell>
          <cell r="X148">
            <v>1</v>
          </cell>
          <cell r="Y148">
            <v>2</v>
          </cell>
          <cell r="Z148">
            <v>3</v>
          </cell>
          <cell r="AA148">
            <v>4</v>
          </cell>
          <cell r="AB148">
            <v>5</v>
          </cell>
          <cell r="AC148">
            <v>6</v>
          </cell>
          <cell r="AD148">
            <v>7</v>
          </cell>
          <cell r="AE148">
            <v>8</v>
          </cell>
          <cell r="AF148">
            <v>9</v>
          </cell>
          <cell r="AG148">
            <v>10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55</v>
          </cell>
        </row>
        <row r="149">
          <cell r="W149">
            <v>75</v>
          </cell>
          <cell r="X149">
            <v>1</v>
          </cell>
          <cell r="Y149">
            <v>2</v>
          </cell>
          <cell r="Z149">
            <v>3</v>
          </cell>
          <cell r="AA149">
            <v>4</v>
          </cell>
          <cell r="AB149">
            <v>5</v>
          </cell>
          <cell r="AC149">
            <v>6</v>
          </cell>
          <cell r="AD149">
            <v>7</v>
          </cell>
          <cell r="AE149">
            <v>8</v>
          </cell>
          <cell r="AF149">
            <v>9</v>
          </cell>
          <cell r="AG149">
            <v>10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55</v>
          </cell>
        </row>
        <row r="150">
          <cell r="W150">
            <v>76</v>
          </cell>
          <cell r="X150">
            <v>1</v>
          </cell>
          <cell r="Y150">
            <v>2</v>
          </cell>
          <cell r="Z150">
            <v>3</v>
          </cell>
          <cell r="AA150">
            <v>4</v>
          </cell>
          <cell r="AB150">
            <v>5</v>
          </cell>
          <cell r="AC150">
            <v>6</v>
          </cell>
          <cell r="AD150">
            <v>7</v>
          </cell>
          <cell r="AE150">
            <v>8</v>
          </cell>
          <cell r="AF150">
            <v>9</v>
          </cell>
          <cell r="AG150">
            <v>10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55</v>
          </cell>
        </row>
        <row r="151">
          <cell r="W151">
            <v>77</v>
          </cell>
          <cell r="X151">
            <v>1</v>
          </cell>
          <cell r="Y151">
            <v>2</v>
          </cell>
          <cell r="Z151">
            <v>3</v>
          </cell>
          <cell r="AA151">
            <v>4</v>
          </cell>
          <cell r="AB151">
            <v>5</v>
          </cell>
          <cell r="AC151">
            <v>6</v>
          </cell>
          <cell r="AD151">
            <v>7</v>
          </cell>
          <cell r="AE151">
            <v>8</v>
          </cell>
          <cell r="AF151">
            <v>9</v>
          </cell>
          <cell r="AG151">
            <v>10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55</v>
          </cell>
        </row>
        <row r="152">
          <cell r="W152">
            <v>78</v>
          </cell>
          <cell r="X152">
            <v>1</v>
          </cell>
          <cell r="Y152">
            <v>2</v>
          </cell>
          <cell r="Z152">
            <v>3</v>
          </cell>
          <cell r="AA152">
            <v>4</v>
          </cell>
          <cell r="AB152">
            <v>5</v>
          </cell>
          <cell r="AC152">
            <v>6</v>
          </cell>
          <cell r="AD152">
            <v>7</v>
          </cell>
          <cell r="AE152">
            <v>8</v>
          </cell>
          <cell r="AF152">
            <v>9</v>
          </cell>
          <cell r="AG152">
            <v>10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55</v>
          </cell>
        </row>
        <row r="153">
          <cell r="W153">
            <v>79</v>
          </cell>
          <cell r="X153">
            <v>1</v>
          </cell>
          <cell r="Y153">
            <v>2</v>
          </cell>
          <cell r="Z153">
            <v>3</v>
          </cell>
          <cell r="AA153">
            <v>4</v>
          </cell>
          <cell r="AB153">
            <v>5</v>
          </cell>
          <cell r="AC153">
            <v>6</v>
          </cell>
          <cell r="AD153">
            <v>7</v>
          </cell>
          <cell r="AE153">
            <v>8</v>
          </cell>
          <cell r="AF153">
            <v>9</v>
          </cell>
          <cell r="AG153">
            <v>10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55</v>
          </cell>
        </row>
        <row r="154">
          <cell r="W154">
            <v>80</v>
          </cell>
          <cell r="X154">
            <v>1</v>
          </cell>
          <cell r="Y154">
            <v>2</v>
          </cell>
          <cell r="Z154">
            <v>3</v>
          </cell>
          <cell r="AA154">
            <v>4</v>
          </cell>
          <cell r="AB154">
            <v>5</v>
          </cell>
          <cell r="AC154">
            <v>6</v>
          </cell>
          <cell r="AD154">
            <v>7</v>
          </cell>
          <cell r="AE154">
            <v>8</v>
          </cell>
          <cell r="AF154">
            <v>9</v>
          </cell>
          <cell r="AG154">
            <v>10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55</v>
          </cell>
        </row>
        <row r="155">
          <cell r="W155">
            <v>81</v>
          </cell>
          <cell r="X155">
            <v>1</v>
          </cell>
          <cell r="Y155">
            <v>2</v>
          </cell>
          <cell r="Z155">
            <v>3</v>
          </cell>
          <cell r="AA155">
            <v>4</v>
          </cell>
          <cell r="AB155">
            <v>5</v>
          </cell>
          <cell r="AC155">
            <v>6</v>
          </cell>
          <cell r="AD155">
            <v>7</v>
          </cell>
          <cell r="AE155">
            <v>8</v>
          </cell>
          <cell r="AF155">
            <v>9</v>
          </cell>
          <cell r="AG155">
            <v>10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55</v>
          </cell>
        </row>
        <row r="156">
          <cell r="W156">
            <v>82</v>
          </cell>
          <cell r="X156">
            <v>1</v>
          </cell>
          <cell r="Y156">
            <v>2</v>
          </cell>
          <cell r="Z156">
            <v>3</v>
          </cell>
          <cell r="AA156">
            <v>4</v>
          </cell>
          <cell r="AB156">
            <v>5</v>
          </cell>
          <cell r="AC156">
            <v>6</v>
          </cell>
          <cell r="AD156">
            <v>7</v>
          </cell>
          <cell r="AE156">
            <v>8</v>
          </cell>
          <cell r="AF156">
            <v>9</v>
          </cell>
          <cell r="AG156">
            <v>10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55</v>
          </cell>
        </row>
        <row r="157">
          <cell r="W157">
            <v>83</v>
          </cell>
          <cell r="X157">
            <v>1</v>
          </cell>
          <cell r="Y157">
            <v>2</v>
          </cell>
          <cell r="Z157">
            <v>3</v>
          </cell>
          <cell r="AA157">
            <v>4</v>
          </cell>
          <cell r="AB157">
            <v>5</v>
          </cell>
          <cell r="AC157">
            <v>6</v>
          </cell>
          <cell r="AD157">
            <v>7</v>
          </cell>
          <cell r="AE157">
            <v>8</v>
          </cell>
          <cell r="AF157">
            <v>9</v>
          </cell>
          <cell r="AG157">
            <v>10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55</v>
          </cell>
        </row>
        <row r="158">
          <cell r="W158">
            <v>84</v>
          </cell>
          <cell r="X158">
            <v>1</v>
          </cell>
          <cell r="Y158">
            <v>2</v>
          </cell>
          <cell r="Z158">
            <v>3</v>
          </cell>
          <cell r="AA158">
            <v>4</v>
          </cell>
          <cell r="AB158">
            <v>5</v>
          </cell>
          <cell r="AC158">
            <v>6</v>
          </cell>
          <cell r="AD158">
            <v>7</v>
          </cell>
          <cell r="AE158">
            <v>8</v>
          </cell>
          <cell r="AF158">
            <v>9</v>
          </cell>
          <cell r="AG158">
            <v>10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55</v>
          </cell>
        </row>
        <row r="159">
          <cell r="W159">
            <v>85</v>
          </cell>
          <cell r="X159">
            <v>1</v>
          </cell>
          <cell r="Y159">
            <v>2</v>
          </cell>
          <cell r="Z159">
            <v>3</v>
          </cell>
          <cell r="AA159">
            <v>4</v>
          </cell>
          <cell r="AB159">
            <v>5</v>
          </cell>
          <cell r="AC159">
            <v>6</v>
          </cell>
          <cell r="AD159">
            <v>7</v>
          </cell>
          <cell r="AE159">
            <v>8</v>
          </cell>
          <cell r="AF159">
            <v>9</v>
          </cell>
          <cell r="AG159">
            <v>10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55</v>
          </cell>
        </row>
        <row r="160">
          <cell r="W160">
            <v>86</v>
          </cell>
          <cell r="X160">
            <v>1</v>
          </cell>
          <cell r="Y160">
            <v>2</v>
          </cell>
          <cell r="Z160">
            <v>3</v>
          </cell>
          <cell r="AA160">
            <v>4</v>
          </cell>
          <cell r="AB160">
            <v>5</v>
          </cell>
          <cell r="AC160">
            <v>6</v>
          </cell>
          <cell r="AD160">
            <v>7</v>
          </cell>
          <cell r="AE160">
            <v>8</v>
          </cell>
          <cell r="AF160">
            <v>9</v>
          </cell>
          <cell r="AG160">
            <v>10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55</v>
          </cell>
        </row>
        <row r="161">
          <cell r="W161">
            <v>87</v>
          </cell>
          <cell r="X161">
            <v>1</v>
          </cell>
          <cell r="Y161">
            <v>2</v>
          </cell>
          <cell r="Z161">
            <v>3</v>
          </cell>
          <cell r="AA161">
            <v>4</v>
          </cell>
          <cell r="AB161">
            <v>5</v>
          </cell>
          <cell r="AC161">
            <v>6</v>
          </cell>
          <cell r="AD161">
            <v>7</v>
          </cell>
          <cell r="AE161">
            <v>8</v>
          </cell>
          <cell r="AF161">
            <v>9</v>
          </cell>
          <cell r="AG161">
            <v>10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55</v>
          </cell>
        </row>
        <row r="162">
          <cell r="W162">
            <v>88</v>
          </cell>
          <cell r="X162">
            <v>1</v>
          </cell>
          <cell r="Y162">
            <v>2</v>
          </cell>
          <cell r="Z162">
            <v>3</v>
          </cell>
          <cell r="AA162">
            <v>4</v>
          </cell>
          <cell r="AB162">
            <v>5</v>
          </cell>
          <cell r="AC162">
            <v>6</v>
          </cell>
          <cell r="AD162">
            <v>7</v>
          </cell>
          <cell r="AE162">
            <v>8</v>
          </cell>
          <cell r="AF162">
            <v>9</v>
          </cell>
          <cell r="AG162">
            <v>10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55</v>
          </cell>
        </row>
        <row r="163">
          <cell r="W163">
            <v>89</v>
          </cell>
          <cell r="X163">
            <v>1</v>
          </cell>
          <cell r="Y163">
            <v>2</v>
          </cell>
          <cell r="Z163">
            <v>3</v>
          </cell>
          <cell r="AA163">
            <v>4</v>
          </cell>
          <cell r="AB163">
            <v>5</v>
          </cell>
          <cell r="AC163">
            <v>6</v>
          </cell>
          <cell r="AD163">
            <v>7</v>
          </cell>
          <cell r="AE163">
            <v>8</v>
          </cell>
          <cell r="AF163">
            <v>9</v>
          </cell>
          <cell r="AG163">
            <v>10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55</v>
          </cell>
        </row>
        <row r="164">
          <cell r="W164">
            <v>90</v>
          </cell>
          <cell r="X164">
            <v>1</v>
          </cell>
          <cell r="Y164">
            <v>2</v>
          </cell>
          <cell r="Z164">
            <v>3</v>
          </cell>
          <cell r="AA164">
            <v>4</v>
          </cell>
          <cell r="AB164">
            <v>5</v>
          </cell>
          <cell r="AC164">
            <v>6</v>
          </cell>
          <cell r="AD164">
            <v>7</v>
          </cell>
          <cell r="AE164">
            <v>8</v>
          </cell>
          <cell r="AF164">
            <v>9</v>
          </cell>
          <cell r="AG164">
            <v>10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55</v>
          </cell>
        </row>
        <row r="165">
          <cell r="W165">
            <v>91</v>
          </cell>
          <cell r="X165">
            <v>1</v>
          </cell>
          <cell r="Y165">
            <v>2</v>
          </cell>
          <cell r="Z165">
            <v>3</v>
          </cell>
          <cell r="AA165">
            <v>4</v>
          </cell>
          <cell r="AB165">
            <v>5</v>
          </cell>
          <cell r="AC165">
            <v>6</v>
          </cell>
          <cell r="AD165">
            <v>7</v>
          </cell>
          <cell r="AE165">
            <v>8</v>
          </cell>
          <cell r="AF165">
            <v>9</v>
          </cell>
          <cell r="AG165">
            <v>10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55</v>
          </cell>
        </row>
        <row r="166">
          <cell r="W166">
            <v>92</v>
          </cell>
          <cell r="X166">
            <v>1</v>
          </cell>
          <cell r="Y166">
            <v>2</v>
          </cell>
          <cell r="Z166">
            <v>3</v>
          </cell>
          <cell r="AA166">
            <v>4</v>
          </cell>
          <cell r="AB166">
            <v>5</v>
          </cell>
          <cell r="AC166">
            <v>6</v>
          </cell>
          <cell r="AD166">
            <v>7</v>
          </cell>
          <cell r="AE166">
            <v>8</v>
          </cell>
          <cell r="AF166">
            <v>9</v>
          </cell>
          <cell r="AG166">
            <v>10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55</v>
          </cell>
        </row>
        <row r="167">
          <cell r="W167">
            <v>93</v>
          </cell>
          <cell r="X167">
            <v>1</v>
          </cell>
          <cell r="Y167">
            <v>2</v>
          </cell>
          <cell r="Z167">
            <v>3</v>
          </cell>
          <cell r="AA167">
            <v>4</v>
          </cell>
          <cell r="AB167">
            <v>5</v>
          </cell>
          <cell r="AC167">
            <v>6</v>
          </cell>
          <cell r="AD167">
            <v>7</v>
          </cell>
          <cell r="AE167">
            <v>8</v>
          </cell>
          <cell r="AF167">
            <v>9</v>
          </cell>
          <cell r="AG167">
            <v>10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55</v>
          </cell>
        </row>
        <row r="168">
          <cell r="W168">
            <v>94</v>
          </cell>
          <cell r="X168">
            <v>1</v>
          </cell>
          <cell r="Y168">
            <v>2</v>
          </cell>
          <cell r="Z168">
            <v>3</v>
          </cell>
          <cell r="AA168">
            <v>4</v>
          </cell>
          <cell r="AB168">
            <v>5</v>
          </cell>
          <cell r="AC168">
            <v>6</v>
          </cell>
          <cell r="AD168">
            <v>7</v>
          </cell>
          <cell r="AE168">
            <v>8</v>
          </cell>
          <cell r="AF168">
            <v>9</v>
          </cell>
          <cell r="AG168">
            <v>10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55</v>
          </cell>
        </row>
        <row r="169">
          <cell r="W169">
            <v>95</v>
          </cell>
          <cell r="X169">
            <v>1</v>
          </cell>
          <cell r="Y169">
            <v>2</v>
          </cell>
          <cell r="Z169">
            <v>3</v>
          </cell>
          <cell r="AA169">
            <v>4</v>
          </cell>
          <cell r="AB169">
            <v>5</v>
          </cell>
          <cell r="AC169">
            <v>6</v>
          </cell>
          <cell r="AD169">
            <v>7</v>
          </cell>
          <cell r="AE169">
            <v>8</v>
          </cell>
          <cell r="AF169">
            <v>9</v>
          </cell>
          <cell r="AG169">
            <v>10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55</v>
          </cell>
        </row>
        <row r="170">
          <cell r="W170">
            <v>96</v>
          </cell>
          <cell r="X170">
            <v>1</v>
          </cell>
          <cell r="Y170">
            <v>2</v>
          </cell>
          <cell r="Z170">
            <v>3</v>
          </cell>
          <cell r="AA170">
            <v>4</v>
          </cell>
          <cell r="AB170">
            <v>5</v>
          </cell>
          <cell r="AC170">
            <v>6</v>
          </cell>
          <cell r="AD170">
            <v>7</v>
          </cell>
          <cell r="AE170">
            <v>8</v>
          </cell>
          <cell r="AF170">
            <v>9</v>
          </cell>
          <cell r="AG170">
            <v>10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55</v>
          </cell>
        </row>
        <row r="171">
          <cell r="W171">
            <v>97</v>
          </cell>
          <cell r="X171">
            <v>1</v>
          </cell>
          <cell r="Y171">
            <v>2</v>
          </cell>
          <cell r="Z171">
            <v>3</v>
          </cell>
          <cell r="AA171">
            <v>4</v>
          </cell>
          <cell r="AB171">
            <v>5</v>
          </cell>
          <cell r="AC171">
            <v>6</v>
          </cell>
          <cell r="AD171">
            <v>7</v>
          </cell>
          <cell r="AE171">
            <v>8</v>
          </cell>
          <cell r="AF171">
            <v>9</v>
          </cell>
          <cell r="AG171">
            <v>10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55</v>
          </cell>
        </row>
        <row r="172">
          <cell r="W172">
            <v>98</v>
          </cell>
          <cell r="X172">
            <v>1</v>
          </cell>
          <cell r="Y172">
            <v>2</v>
          </cell>
          <cell r="Z172">
            <v>3</v>
          </cell>
          <cell r="AA172">
            <v>4</v>
          </cell>
          <cell r="AB172">
            <v>5</v>
          </cell>
          <cell r="AC172">
            <v>6</v>
          </cell>
          <cell r="AD172">
            <v>7</v>
          </cell>
          <cell r="AE172">
            <v>8</v>
          </cell>
          <cell r="AF172">
            <v>9</v>
          </cell>
          <cell r="AG172">
            <v>10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55</v>
          </cell>
        </row>
        <row r="173">
          <cell r="W173">
            <v>99</v>
          </cell>
          <cell r="X173">
            <v>1</v>
          </cell>
          <cell r="Y173">
            <v>2</v>
          </cell>
          <cell r="Z173">
            <v>3</v>
          </cell>
          <cell r="AA173">
            <v>4</v>
          </cell>
          <cell r="AB173">
            <v>5</v>
          </cell>
          <cell r="AC173">
            <v>6</v>
          </cell>
          <cell r="AD173">
            <v>7</v>
          </cell>
          <cell r="AE173">
            <v>8</v>
          </cell>
          <cell r="AF173">
            <v>9</v>
          </cell>
          <cell r="AG173">
            <v>10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55</v>
          </cell>
        </row>
        <row r="174">
          <cell r="W174">
            <v>100</v>
          </cell>
          <cell r="X174">
            <v>1</v>
          </cell>
          <cell r="Y174">
            <v>2</v>
          </cell>
          <cell r="Z174">
            <v>3</v>
          </cell>
          <cell r="AA174">
            <v>4</v>
          </cell>
          <cell r="AB174">
            <v>5</v>
          </cell>
          <cell r="AC174">
            <v>6</v>
          </cell>
          <cell r="AD174">
            <v>7</v>
          </cell>
          <cell r="AE174">
            <v>8</v>
          </cell>
          <cell r="AF174">
            <v>9</v>
          </cell>
          <cell r="AG174">
            <v>10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55</v>
          </cell>
        </row>
        <row r="175">
          <cell r="W175">
            <v>101</v>
          </cell>
          <cell r="X175">
            <v>1</v>
          </cell>
          <cell r="Y175">
            <v>2</v>
          </cell>
          <cell r="Z175">
            <v>3</v>
          </cell>
          <cell r="AA175">
            <v>4</v>
          </cell>
          <cell r="AB175">
            <v>5</v>
          </cell>
          <cell r="AC175">
            <v>6</v>
          </cell>
          <cell r="AD175">
            <v>7</v>
          </cell>
          <cell r="AE175">
            <v>8</v>
          </cell>
          <cell r="AF175">
            <v>9</v>
          </cell>
          <cell r="AG175">
            <v>10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55</v>
          </cell>
        </row>
        <row r="176">
          <cell r="W176">
            <v>102</v>
          </cell>
          <cell r="X176">
            <v>1</v>
          </cell>
          <cell r="Y176">
            <v>2</v>
          </cell>
          <cell r="Z176">
            <v>3</v>
          </cell>
          <cell r="AA176">
            <v>4</v>
          </cell>
          <cell r="AB176">
            <v>5</v>
          </cell>
          <cell r="AC176">
            <v>6</v>
          </cell>
          <cell r="AD176">
            <v>7</v>
          </cell>
          <cell r="AE176">
            <v>8</v>
          </cell>
          <cell r="AF176">
            <v>9</v>
          </cell>
          <cell r="AG176">
            <v>10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55</v>
          </cell>
        </row>
        <row r="177">
          <cell r="W177">
            <v>103</v>
          </cell>
          <cell r="X177">
            <v>1</v>
          </cell>
          <cell r="Y177">
            <v>2</v>
          </cell>
          <cell r="Z177">
            <v>3</v>
          </cell>
          <cell r="AA177">
            <v>4</v>
          </cell>
          <cell r="AB177">
            <v>5</v>
          </cell>
          <cell r="AC177">
            <v>6</v>
          </cell>
          <cell r="AD177">
            <v>7</v>
          </cell>
          <cell r="AE177">
            <v>8</v>
          </cell>
          <cell r="AF177">
            <v>9</v>
          </cell>
          <cell r="AG177">
            <v>10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55</v>
          </cell>
        </row>
        <row r="178">
          <cell r="W178">
            <v>104</v>
          </cell>
          <cell r="X178">
            <v>1</v>
          </cell>
          <cell r="Y178">
            <v>2</v>
          </cell>
          <cell r="Z178">
            <v>3</v>
          </cell>
          <cell r="AA178">
            <v>4</v>
          </cell>
          <cell r="AB178">
            <v>5</v>
          </cell>
          <cell r="AC178">
            <v>6</v>
          </cell>
          <cell r="AD178">
            <v>7</v>
          </cell>
          <cell r="AE178">
            <v>8</v>
          </cell>
          <cell r="AF178">
            <v>9</v>
          </cell>
          <cell r="AG178">
            <v>10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55</v>
          </cell>
        </row>
        <row r="179">
          <cell r="W179">
            <v>105</v>
          </cell>
          <cell r="X179">
            <v>1</v>
          </cell>
          <cell r="Y179">
            <v>2</v>
          </cell>
          <cell r="Z179">
            <v>3</v>
          </cell>
          <cell r="AA179">
            <v>4</v>
          </cell>
          <cell r="AB179">
            <v>5</v>
          </cell>
          <cell r="AC179">
            <v>6</v>
          </cell>
          <cell r="AD179">
            <v>7</v>
          </cell>
          <cell r="AE179">
            <v>8</v>
          </cell>
          <cell r="AF179">
            <v>9</v>
          </cell>
          <cell r="AG179">
            <v>10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55</v>
          </cell>
        </row>
        <row r="180">
          <cell r="W180">
            <v>106</v>
          </cell>
          <cell r="X180">
            <v>1</v>
          </cell>
          <cell r="Y180">
            <v>2</v>
          </cell>
          <cell r="Z180">
            <v>3</v>
          </cell>
          <cell r="AA180">
            <v>4</v>
          </cell>
          <cell r="AB180">
            <v>5</v>
          </cell>
          <cell r="AC180">
            <v>6</v>
          </cell>
          <cell r="AD180">
            <v>7</v>
          </cell>
          <cell r="AE180">
            <v>8</v>
          </cell>
          <cell r="AF180">
            <v>9</v>
          </cell>
          <cell r="AG180">
            <v>10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55</v>
          </cell>
        </row>
        <row r="181">
          <cell r="W181">
            <v>107</v>
          </cell>
          <cell r="X181">
            <v>1</v>
          </cell>
          <cell r="Y181">
            <v>2</v>
          </cell>
          <cell r="Z181">
            <v>3</v>
          </cell>
          <cell r="AA181">
            <v>4</v>
          </cell>
          <cell r="AB181">
            <v>5</v>
          </cell>
          <cell r="AC181">
            <v>6</v>
          </cell>
          <cell r="AD181">
            <v>7</v>
          </cell>
          <cell r="AE181">
            <v>8</v>
          </cell>
          <cell r="AF181">
            <v>9</v>
          </cell>
          <cell r="AG181">
            <v>10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55</v>
          </cell>
        </row>
        <row r="182">
          <cell r="W182">
            <v>108</v>
          </cell>
          <cell r="X182">
            <v>1</v>
          </cell>
          <cell r="Y182">
            <v>2</v>
          </cell>
          <cell r="Z182">
            <v>3</v>
          </cell>
          <cell r="AA182">
            <v>4</v>
          </cell>
          <cell r="AB182">
            <v>5</v>
          </cell>
          <cell r="AC182">
            <v>6</v>
          </cell>
          <cell r="AD182">
            <v>7</v>
          </cell>
          <cell r="AE182">
            <v>8</v>
          </cell>
          <cell r="AF182">
            <v>9</v>
          </cell>
          <cell r="AG182">
            <v>10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55</v>
          </cell>
        </row>
        <row r="183">
          <cell r="W183">
            <v>109</v>
          </cell>
          <cell r="X183">
            <v>1</v>
          </cell>
          <cell r="Y183">
            <v>2</v>
          </cell>
          <cell r="Z183">
            <v>3</v>
          </cell>
          <cell r="AA183">
            <v>4</v>
          </cell>
          <cell r="AB183">
            <v>5</v>
          </cell>
          <cell r="AC183">
            <v>6</v>
          </cell>
          <cell r="AD183">
            <v>7</v>
          </cell>
          <cell r="AE183">
            <v>8</v>
          </cell>
          <cell r="AF183">
            <v>9</v>
          </cell>
          <cell r="AG183">
            <v>10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55</v>
          </cell>
        </row>
        <row r="184">
          <cell r="W184">
            <v>110</v>
          </cell>
          <cell r="X184">
            <v>1</v>
          </cell>
          <cell r="Y184">
            <v>2</v>
          </cell>
          <cell r="Z184">
            <v>3</v>
          </cell>
          <cell r="AA184">
            <v>4</v>
          </cell>
          <cell r="AB184">
            <v>5</v>
          </cell>
          <cell r="AC184">
            <v>6</v>
          </cell>
          <cell r="AD184">
            <v>7</v>
          </cell>
          <cell r="AE184">
            <v>8</v>
          </cell>
          <cell r="AF184">
            <v>9</v>
          </cell>
          <cell r="AG184">
            <v>10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55</v>
          </cell>
        </row>
        <row r="185">
          <cell r="W185">
            <v>111</v>
          </cell>
          <cell r="X185">
            <v>1</v>
          </cell>
          <cell r="Y185">
            <v>2</v>
          </cell>
          <cell r="Z185">
            <v>3</v>
          </cell>
          <cell r="AA185">
            <v>4</v>
          </cell>
          <cell r="AB185">
            <v>5</v>
          </cell>
          <cell r="AC185">
            <v>6</v>
          </cell>
          <cell r="AD185">
            <v>7</v>
          </cell>
          <cell r="AE185">
            <v>8</v>
          </cell>
          <cell r="AF185">
            <v>9</v>
          </cell>
          <cell r="AG185">
            <v>10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55</v>
          </cell>
        </row>
        <row r="186">
          <cell r="W186">
            <v>112</v>
          </cell>
          <cell r="X186">
            <v>1</v>
          </cell>
          <cell r="Y186">
            <v>2</v>
          </cell>
          <cell r="Z186">
            <v>3</v>
          </cell>
          <cell r="AA186">
            <v>4</v>
          </cell>
          <cell r="AB186">
            <v>5</v>
          </cell>
          <cell r="AC186">
            <v>6</v>
          </cell>
          <cell r="AD186">
            <v>7</v>
          </cell>
          <cell r="AE186">
            <v>8</v>
          </cell>
          <cell r="AF186">
            <v>9</v>
          </cell>
          <cell r="AG186">
            <v>10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55</v>
          </cell>
        </row>
        <row r="187">
          <cell r="W187">
            <v>113</v>
          </cell>
          <cell r="X187">
            <v>1</v>
          </cell>
          <cell r="Y187">
            <v>2</v>
          </cell>
          <cell r="Z187">
            <v>3</v>
          </cell>
          <cell r="AA187">
            <v>4</v>
          </cell>
          <cell r="AB187">
            <v>5</v>
          </cell>
          <cell r="AC187">
            <v>6</v>
          </cell>
          <cell r="AD187">
            <v>7</v>
          </cell>
          <cell r="AE187">
            <v>8</v>
          </cell>
          <cell r="AF187">
            <v>9</v>
          </cell>
          <cell r="AG187">
            <v>10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55</v>
          </cell>
        </row>
        <row r="188">
          <cell r="W188">
            <v>114</v>
          </cell>
          <cell r="X188">
            <v>1</v>
          </cell>
          <cell r="Y188">
            <v>2</v>
          </cell>
          <cell r="Z188">
            <v>3</v>
          </cell>
          <cell r="AA188">
            <v>4</v>
          </cell>
          <cell r="AB188">
            <v>5</v>
          </cell>
          <cell r="AC188">
            <v>6</v>
          </cell>
          <cell r="AD188">
            <v>7</v>
          </cell>
          <cell r="AE188">
            <v>8</v>
          </cell>
          <cell r="AF188">
            <v>9</v>
          </cell>
          <cell r="AG188">
            <v>10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55</v>
          </cell>
        </row>
        <row r="189">
          <cell r="W189">
            <v>115</v>
          </cell>
          <cell r="X189">
            <v>1</v>
          </cell>
          <cell r="Y189">
            <v>2</v>
          </cell>
          <cell r="Z189">
            <v>3</v>
          </cell>
          <cell r="AA189">
            <v>4</v>
          </cell>
          <cell r="AB189">
            <v>5</v>
          </cell>
          <cell r="AC189">
            <v>6</v>
          </cell>
          <cell r="AD189">
            <v>7</v>
          </cell>
          <cell r="AE189">
            <v>8</v>
          </cell>
          <cell r="AF189">
            <v>9</v>
          </cell>
          <cell r="AG189">
            <v>10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55</v>
          </cell>
        </row>
        <row r="190">
          <cell r="W190">
            <v>116</v>
          </cell>
          <cell r="X190">
            <v>1</v>
          </cell>
          <cell r="Y190">
            <v>2</v>
          </cell>
          <cell r="Z190">
            <v>3</v>
          </cell>
          <cell r="AA190">
            <v>4</v>
          </cell>
          <cell r="AB190">
            <v>5</v>
          </cell>
          <cell r="AC190">
            <v>6</v>
          </cell>
          <cell r="AD190">
            <v>7</v>
          </cell>
          <cell r="AE190">
            <v>8</v>
          </cell>
          <cell r="AF190">
            <v>9</v>
          </cell>
          <cell r="AG190">
            <v>10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55</v>
          </cell>
        </row>
        <row r="191">
          <cell r="W191">
            <v>117</v>
          </cell>
          <cell r="X191">
            <v>1</v>
          </cell>
          <cell r="Y191">
            <v>2</v>
          </cell>
          <cell r="Z191">
            <v>3</v>
          </cell>
          <cell r="AA191">
            <v>4</v>
          </cell>
          <cell r="AB191">
            <v>5</v>
          </cell>
          <cell r="AC191">
            <v>6</v>
          </cell>
          <cell r="AD191">
            <v>7</v>
          </cell>
          <cell r="AE191">
            <v>8</v>
          </cell>
          <cell r="AF191">
            <v>9</v>
          </cell>
          <cell r="AG191">
            <v>10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55</v>
          </cell>
        </row>
        <row r="192">
          <cell r="W192">
            <v>118</v>
          </cell>
          <cell r="X192">
            <v>1</v>
          </cell>
          <cell r="Y192">
            <v>2</v>
          </cell>
          <cell r="Z192">
            <v>3</v>
          </cell>
          <cell r="AA192">
            <v>4</v>
          </cell>
          <cell r="AB192">
            <v>5</v>
          </cell>
          <cell r="AC192">
            <v>6</v>
          </cell>
          <cell r="AD192">
            <v>7</v>
          </cell>
          <cell r="AE192">
            <v>8</v>
          </cell>
          <cell r="AF192">
            <v>9</v>
          </cell>
          <cell r="AG192">
            <v>10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55</v>
          </cell>
        </row>
        <row r="193">
          <cell r="W193">
            <v>119</v>
          </cell>
          <cell r="X193">
            <v>1</v>
          </cell>
          <cell r="Y193">
            <v>2</v>
          </cell>
          <cell r="Z193">
            <v>3</v>
          </cell>
          <cell r="AA193">
            <v>4</v>
          </cell>
          <cell r="AB193">
            <v>5</v>
          </cell>
          <cell r="AC193">
            <v>6</v>
          </cell>
          <cell r="AD193">
            <v>7</v>
          </cell>
          <cell r="AE193">
            <v>8</v>
          </cell>
          <cell r="AF193">
            <v>9</v>
          </cell>
          <cell r="AG193">
            <v>10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55</v>
          </cell>
        </row>
        <row r="194">
          <cell r="W194">
            <v>120</v>
          </cell>
          <cell r="X194">
            <v>1</v>
          </cell>
          <cell r="Y194">
            <v>2</v>
          </cell>
          <cell r="Z194">
            <v>3</v>
          </cell>
          <cell r="AA194">
            <v>4</v>
          </cell>
          <cell r="AB194">
            <v>5</v>
          </cell>
          <cell r="AC194">
            <v>6</v>
          </cell>
          <cell r="AD194">
            <v>7</v>
          </cell>
          <cell r="AE194">
            <v>8</v>
          </cell>
          <cell r="AF194">
            <v>9</v>
          </cell>
          <cell r="AG194">
            <v>10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55</v>
          </cell>
        </row>
        <row r="195">
          <cell r="W195">
            <v>121</v>
          </cell>
          <cell r="X195">
            <v>1</v>
          </cell>
          <cell r="Y195">
            <v>2</v>
          </cell>
          <cell r="Z195">
            <v>3</v>
          </cell>
          <cell r="AA195">
            <v>4</v>
          </cell>
          <cell r="AB195">
            <v>5</v>
          </cell>
          <cell r="AC195">
            <v>6</v>
          </cell>
          <cell r="AD195">
            <v>7</v>
          </cell>
          <cell r="AE195">
            <v>8</v>
          </cell>
          <cell r="AF195">
            <v>9</v>
          </cell>
          <cell r="AG195">
            <v>10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55</v>
          </cell>
        </row>
        <row r="196">
          <cell r="W196">
            <v>122</v>
          </cell>
          <cell r="X196">
            <v>1</v>
          </cell>
          <cell r="Y196">
            <v>2</v>
          </cell>
          <cell r="Z196">
            <v>3</v>
          </cell>
          <cell r="AA196">
            <v>4</v>
          </cell>
          <cell r="AB196">
            <v>5</v>
          </cell>
          <cell r="AC196">
            <v>6</v>
          </cell>
          <cell r="AD196">
            <v>7</v>
          </cell>
          <cell r="AE196">
            <v>8</v>
          </cell>
          <cell r="AF196">
            <v>9</v>
          </cell>
          <cell r="AG196">
            <v>10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55</v>
          </cell>
        </row>
        <row r="197">
          <cell r="W197">
            <v>123</v>
          </cell>
          <cell r="X197">
            <v>1</v>
          </cell>
          <cell r="Y197">
            <v>2</v>
          </cell>
          <cell r="Z197">
            <v>3</v>
          </cell>
          <cell r="AA197">
            <v>4</v>
          </cell>
          <cell r="AB197">
            <v>5</v>
          </cell>
          <cell r="AC197">
            <v>6</v>
          </cell>
          <cell r="AD197">
            <v>7</v>
          </cell>
          <cell r="AE197">
            <v>8</v>
          </cell>
          <cell r="AF197">
            <v>9</v>
          </cell>
          <cell r="AG197">
            <v>10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55</v>
          </cell>
        </row>
        <row r="198">
          <cell r="W198">
            <v>124</v>
          </cell>
          <cell r="X198">
            <v>1</v>
          </cell>
          <cell r="Y198">
            <v>2</v>
          </cell>
          <cell r="Z198">
            <v>3</v>
          </cell>
          <cell r="AA198">
            <v>4</v>
          </cell>
          <cell r="AB198">
            <v>5</v>
          </cell>
          <cell r="AC198">
            <v>6</v>
          </cell>
          <cell r="AD198">
            <v>7</v>
          </cell>
          <cell r="AE198">
            <v>8</v>
          </cell>
          <cell r="AF198">
            <v>9</v>
          </cell>
          <cell r="AG198">
            <v>10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55</v>
          </cell>
        </row>
        <row r="199">
          <cell r="W199">
            <v>125</v>
          </cell>
          <cell r="X199">
            <v>1</v>
          </cell>
          <cell r="Y199">
            <v>2</v>
          </cell>
          <cell r="Z199">
            <v>3</v>
          </cell>
          <cell r="AA199">
            <v>4</v>
          </cell>
          <cell r="AB199">
            <v>5</v>
          </cell>
          <cell r="AC199">
            <v>6</v>
          </cell>
          <cell r="AD199">
            <v>7</v>
          </cell>
          <cell r="AE199">
            <v>8</v>
          </cell>
          <cell r="AF199">
            <v>9</v>
          </cell>
          <cell r="AG199">
            <v>10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55</v>
          </cell>
        </row>
        <row r="200">
          <cell r="W200">
            <v>126</v>
          </cell>
          <cell r="X200">
            <v>1</v>
          </cell>
          <cell r="Y200">
            <v>2</v>
          </cell>
          <cell r="Z200">
            <v>3</v>
          </cell>
          <cell r="AA200">
            <v>4</v>
          </cell>
          <cell r="AB200">
            <v>5</v>
          </cell>
          <cell r="AC200">
            <v>6</v>
          </cell>
          <cell r="AD200">
            <v>7</v>
          </cell>
          <cell r="AE200">
            <v>8</v>
          </cell>
          <cell r="AF200">
            <v>9</v>
          </cell>
          <cell r="AG200">
            <v>10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55</v>
          </cell>
        </row>
        <row r="201">
          <cell r="W201">
            <v>127</v>
          </cell>
          <cell r="X201">
            <v>1</v>
          </cell>
          <cell r="Y201">
            <v>2</v>
          </cell>
          <cell r="Z201">
            <v>3</v>
          </cell>
          <cell r="AA201">
            <v>4</v>
          </cell>
          <cell r="AB201">
            <v>5</v>
          </cell>
          <cell r="AC201">
            <v>6</v>
          </cell>
          <cell r="AD201">
            <v>7</v>
          </cell>
          <cell r="AE201">
            <v>8</v>
          </cell>
          <cell r="AF201">
            <v>9</v>
          </cell>
          <cell r="AG201">
            <v>10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55</v>
          </cell>
        </row>
        <row r="202">
          <cell r="W202">
            <v>128</v>
          </cell>
          <cell r="X202">
            <v>1</v>
          </cell>
          <cell r="Y202">
            <v>2</v>
          </cell>
          <cell r="Z202">
            <v>3</v>
          </cell>
          <cell r="AA202">
            <v>4</v>
          </cell>
          <cell r="AB202">
            <v>5</v>
          </cell>
          <cell r="AC202">
            <v>6</v>
          </cell>
          <cell r="AD202">
            <v>7</v>
          </cell>
          <cell r="AE202">
            <v>8</v>
          </cell>
          <cell r="AF202">
            <v>9</v>
          </cell>
          <cell r="AG202">
            <v>10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55</v>
          </cell>
        </row>
        <row r="203">
          <cell r="W203">
            <v>129</v>
          </cell>
          <cell r="X203">
            <v>1</v>
          </cell>
          <cell r="Y203">
            <v>2</v>
          </cell>
          <cell r="Z203">
            <v>3</v>
          </cell>
          <cell r="AA203">
            <v>4</v>
          </cell>
          <cell r="AB203">
            <v>5</v>
          </cell>
          <cell r="AC203">
            <v>6</v>
          </cell>
          <cell r="AD203">
            <v>7</v>
          </cell>
          <cell r="AE203">
            <v>8</v>
          </cell>
          <cell r="AF203">
            <v>9</v>
          </cell>
          <cell r="AG203">
            <v>10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55</v>
          </cell>
        </row>
        <row r="204">
          <cell r="W204">
            <v>130</v>
          </cell>
          <cell r="X204">
            <v>1</v>
          </cell>
          <cell r="Y204">
            <v>2</v>
          </cell>
          <cell r="Z204">
            <v>3</v>
          </cell>
          <cell r="AA204">
            <v>4</v>
          </cell>
          <cell r="AB204">
            <v>5</v>
          </cell>
          <cell r="AC204">
            <v>6</v>
          </cell>
          <cell r="AD204">
            <v>7</v>
          </cell>
          <cell r="AE204">
            <v>8</v>
          </cell>
          <cell r="AF204">
            <v>9</v>
          </cell>
          <cell r="AG204">
            <v>10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55</v>
          </cell>
        </row>
        <row r="205">
          <cell r="W205">
            <v>131</v>
          </cell>
          <cell r="X205">
            <v>1</v>
          </cell>
          <cell r="Y205">
            <v>2</v>
          </cell>
          <cell r="Z205">
            <v>3</v>
          </cell>
          <cell r="AA205">
            <v>4</v>
          </cell>
          <cell r="AB205">
            <v>5</v>
          </cell>
          <cell r="AC205">
            <v>6</v>
          </cell>
          <cell r="AD205">
            <v>7</v>
          </cell>
          <cell r="AE205">
            <v>8</v>
          </cell>
          <cell r="AF205">
            <v>9</v>
          </cell>
          <cell r="AG205">
            <v>10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55</v>
          </cell>
        </row>
        <row r="206">
          <cell r="W206">
            <v>132</v>
          </cell>
          <cell r="X206">
            <v>1</v>
          </cell>
          <cell r="Y206">
            <v>2</v>
          </cell>
          <cell r="Z206">
            <v>3</v>
          </cell>
          <cell r="AA206">
            <v>4</v>
          </cell>
          <cell r="AB206">
            <v>5</v>
          </cell>
          <cell r="AC206">
            <v>6</v>
          </cell>
          <cell r="AD206">
            <v>7</v>
          </cell>
          <cell r="AE206">
            <v>8</v>
          </cell>
          <cell r="AF206">
            <v>9</v>
          </cell>
          <cell r="AG206">
            <v>10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55</v>
          </cell>
        </row>
        <row r="207">
          <cell r="W207">
            <v>133</v>
          </cell>
          <cell r="X207">
            <v>1</v>
          </cell>
          <cell r="Y207">
            <v>2</v>
          </cell>
          <cell r="Z207">
            <v>3</v>
          </cell>
          <cell r="AA207">
            <v>4</v>
          </cell>
          <cell r="AB207">
            <v>5</v>
          </cell>
          <cell r="AC207">
            <v>6</v>
          </cell>
          <cell r="AD207">
            <v>7</v>
          </cell>
          <cell r="AE207">
            <v>8</v>
          </cell>
          <cell r="AF207">
            <v>9</v>
          </cell>
          <cell r="AG207">
            <v>10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55</v>
          </cell>
        </row>
        <row r="208">
          <cell r="W208">
            <v>134</v>
          </cell>
          <cell r="X208">
            <v>1</v>
          </cell>
          <cell r="Y208">
            <v>2</v>
          </cell>
          <cell r="Z208">
            <v>3</v>
          </cell>
          <cell r="AA208">
            <v>4</v>
          </cell>
          <cell r="AB208">
            <v>5</v>
          </cell>
          <cell r="AC208">
            <v>6</v>
          </cell>
          <cell r="AD208">
            <v>7</v>
          </cell>
          <cell r="AE208">
            <v>8</v>
          </cell>
          <cell r="AF208">
            <v>9</v>
          </cell>
          <cell r="AG208">
            <v>10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55</v>
          </cell>
        </row>
        <row r="209">
          <cell r="W209">
            <v>135</v>
          </cell>
          <cell r="X209">
            <v>1</v>
          </cell>
          <cell r="Y209">
            <v>2</v>
          </cell>
          <cell r="Z209">
            <v>3</v>
          </cell>
          <cell r="AA209">
            <v>4</v>
          </cell>
          <cell r="AB209">
            <v>5</v>
          </cell>
          <cell r="AC209">
            <v>6</v>
          </cell>
          <cell r="AD209">
            <v>7</v>
          </cell>
          <cell r="AE209">
            <v>8</v>
          </cell>
          <cell r="AF209">
            <v>9</v>
          </cell>
          <cell r="AG209">
            <v>10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55</v>
          </cell>
        </row>
        <row r="210">
          <cell r="W210">
            <v>136</v>
          </cell>
          <cell r="X210">
            <v>1</v>
          </cell>
          <cell r="Y210">
            <v>2</v>
          </cell>
          <cell r="Z210">
            <v>3</v>
          </cell>
          <cell r="AA210">
            <v>4</v>
          </cell>
          <cell r="AB210">
            <v>5</v>
          </cell>
          <cell r="AC210">
            <v>6</v>
          </cell>
          <cell r="AD210">
            <v>7</v>
          </cell>
          <cell r="AE210">
            <v>8</v>
          </cell>
          <cell r="AF210">
            <v>9</v>
          </cell>
          <cell r="AG210">
            <v>10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55</v>
          </cell>
        </row>
        <row r="211">
          <cell r="W211">
            <v>137</v>
          </cell>
          <cell r="X211">
            <v>1</v>
          </cell>
          <cell r="Y211">
            <v>2</v>
          </cell>
          <cell r="Z211">
            <v>3</v>
          </cell>
          <cell r="AA211">
            <v>4</v>
          </cell>
          <cell r="AB211">
            <v>5</v>
          </cell>
          <cell r="AC211">
            <v>6</v>
          </cell>
          <cell r="AD211">
            <v>7</v>
          </cell>
          <cell r="AE211">
            <v>8</v>
          </cell>
          <cell r="AF211">
            <v>9</v>
          </cell>
          <cell r="AG211">
            <v>10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55</v>
          </cell>
        </row>
        <row r="212">
          <cell r="W212">
            <v>138</v>
          </cell>
          <cell r="X212">
            <v>1</v>
          </cell>
          <cell r="Y212">
            <v>2</v>
          </cell>
          <cell r="Z212">
            <v>3</v>
          </cell>
          <cell r="AA212">
            <v>4</v>
          </cell>
          <cell r="AB212">
            <v>5</v>
          </cell>
          <cell r="AC212">
            <v>6</v>
          </cell>
          <cell r="AD212">
            <v>7</v>
          </cell>
          <cell r="AE212">
            <v>8</v>
          </cell>
          <cell r="AF212">
            <v>9</v>
          </cell>
          <cell r="AG212">
            <v>10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55</v>
          </cell>
        </row>
        <row r="213">
          <cell r="W213">
            <v>139</v>
          </cell>
          <cell r="X213">
            <v>1</v>
          </cell>
          <cell r="Y213">
            <v>2</v>
          </cell>
          <cell r="Z213">
            <v>3</v>
          </cell>
          <cell r="AA213">
            <v>4</v>
          </cell>
          <cell r="AB213">
            <v>5</v>
          </cell>
          <cell r="AC213">
            <v>6</v>
          </cell>
          <cell r="AD213">
            <v>7</v>
          </cell>
          <cell r="AE213">
            <v>8</v>
          </cell>
          <cell r="AF213">
            <v>9</v>
          </cell>
          <cell r="AG213">
            <v>10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55</v>
          </cell>
        </row>
        <row r="214">
          <cell r="W214">
            <v>140</v>
          </cell>
          <cell r="X214">
            <v>1</v>
          </cell>
          <cell r="Y214">
            <v>2</v>
          </cell>
          <cell r="Z214">
            <v>3</v>
          </cell>
          <cell r="AA214">
            <v>4</v>
          </cell>
          <cell r="AB214">
            <v>5</v>
          </cell>
          <cell r="AC214">
            <v>6</v>
          </cell>
          <cell r="AD214">
            <v>7</v>
          </cell>
          <cell r="AE214">
            <v>8</v>
          </cell>
          <cell r="AF214">
            <v>9</v>
          </cell>
          <cell r="AG214">
            <v>10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55</v>
          </cell>
        </row>
        <row r="215">
          <cell r="W215">
            <v>141</v>
          </cell>
          <cell r="X215">
            <v>1</v>
          </cell>
          <cell r="Y215">
            <v>2</v>
          </cell>
          <cell r="Z215">
            <v>3</v>
          </cell>
          <cell r="AA215">
            <v>4</v>
          </cell>
          <cell r="AB215">
            <v>5</v>
          </cell>
          <cell r="AC215">
            <v>6</v>
          </cell>
          <cell r="AD215">
            <v>7</v>
          </cell>
          <cell r="AE215">
            <v>8</v>
          </cell>
          <cell r="AF215">
            <v>9</v>
          </cell>
          <cell r="AG215">
            <v>10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55</v>
          </cell>
        </row>
        <row r="216">
          <cell r="W216">
            <v>142</v>
          </cell>
          <cell r="X216">
            <v>1</v>
          </cell>
          <cell r="Y216">
            <v>2</v>
          </cell>
          <cell r="Z216">
            <v>3</v>
          </cell>
          <cell r="AA216">
            <v>4</v>
          </cell>
          <cell r="AB216">
            <v>5</v>
          </cell>
          <cell r="AC216">
            <v>6</v>
          </cell>
          <cell r="AD216">
            <v>7</v>
          </cell>
          <cell r="AE216">
            <v>8</v>
          </cell>
          <cell r="AF216">
            <v>9</v>
          </cell>
          <cell r="AG216">
            <v>10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55</v>
          </cell>
        </row>
        <row r="217">
          <cell r="W217">
            <v>143</v>
          </cell>
          <cell r="X217">
            <v>1</v>
          </cell>
          <cell r="Y217">
            <v>2</v>
          </cell>
          <cell r="Z217">
            <v>3</v>
          </cell>
          <cell r="AA217">
            <v>4</v>
          </cell>
          <cell r="AB217">
            <v>5</v>
          </cell>
          <cell r="AC217">
            <v>6</v>
          </cell>
          <cell r="AD217">
            <v>7</v>
          </cell>
          <cell r="AE217">
            <v>8</v>
          </cell>
          <cell r="AF217">
            <v>9</v>
          </cell>
          <cell r="AG217">
            <v>10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55</v>
          </cell>
        </row>
        <row r="218">
          <cell r="W218">
            <v>144</v>
          </cell>
          <cell r="X218">
            <v>1</v>
          </cell>
          <cell r="Y218">
            <v>2</v>
          </cell>
          <cell r="Z218">
            <v>3</v>
          </cell>
          <cell r="AA218">
            <v>4</v>
          </cell>
          <cell r="AB218">
            <v>5</v>
          </cell>
          <cell r="AC218">
            <v>6</v>
          </cell>
          <cell r="AD218">
            <v>7</v>
          </cell>
          <cell r="AE218">
            <v>8</v>
          </cell>
          <cell r="AF218">
            <v>9</v>
          </cell>
          <cell r="AG218">
            <v>10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55</v>
          </cell>
        </row>
        <row r="219">
          <cell r="W219">
            <v>145</v>
          </cell>
          <cell r="X219">
            <v>1</v>
          </cell>
          <cell r="Y219">
            <v>2</v>
          </cell>
          <cell r="Z219">
            <v>3</v>
          </cell>
          <cell r="AA219">
            <v>4</v>
          </cell>
          <cell r="AB219">
            <v>5</v>
          </cell>
          <cell r="AC219">
            <v>6</v>
          </cell>
          <cell r="AD219">
            <v>7</v>
          </cell>
          <cell r="AE219">
            <v>8</v>
          </cell>
          <cell r="AF219">
            <v>9</v>
          </cell>
          <cell r="AG219">
            <v>10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55</v>
          </cell>
        </row>
        <row r="220">
          <cell r="W220">
            <v>146</v>
          </cell>
          <cell r="X220">
            <v>1</v>
          </cell>
          <cell r="Y220">
            <v>2</v>
          </cell>
          <cell r="Z220">
            <v>3</v>
          </cell>
          <cell r="AA220">
            <v>4</v>
          </cell>
          <cell r="AB220">
            <v>5</v>
          </cell>
          <cell r="AC220">
            <v>6</v>
          </cell>
          <cell r="AD220">
            <v>7</v>
          </cell>
          <cell r="AE220">
            <v>8</v>
          </cell>
          <cell r="AF220">
            <v>9</v>
          </cell>
          <cell r="AG220">
            <v>10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55</v>
          </cell>
        </row>
        <row r="221">
          <cell r="W221">
            <v>147</v>
          </cell>
          <cell r="X221">
            <v>1</v>
          </cell>
          <cell r="Y221">
            <v>2</v>
          </cell>
          <cell r="Z221">
            <v>3</v>
          </cell>
          <cell r="AA221">
            <v>4</v>
          </cell>
          <cell r="AB221">
            <v>5</v>
          </cell>
          <cell r="AC221">
            <v>6</v>
          </cell>
          <cell r="AD221">
            <v>7</v>
          </cell>
          <cell r="AE221">
            <v>8</v>
          </cell>
          <cell r="AF221">
            <v>9</v>
          </cell>
          <cell r="AG221">
            <v>10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55</v>
          </cell>
        </row>
        <row r="222">
          <cell r="W222">
            <v>148</v>
          </cell>
          <cell r="X222">
            <v>1</v>
          </cell>
          <cell r="Y222">
            <v>2</v>
          </cell>
          <cell r="Z222">
            <v>3</v>
          </cell>
          <cell r="AA222">
            <v>4</v>
          </cell>
          <cell r="AB222">
            <v>5</v>
          </cell>
          <cell r="AC222">
            <v>6</v>
          </cell>
          <cell r="AD222">
            <v>7</v>
          </cell>
          <cell r="AE222">
            <v>8</v>
          </cell>
          <cell r="AF222">
            <v>9</v>
          </cell>
          <cell r="AG222">
            <v>10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55</v>
          </cell>
        </row>
        <row r="223">
          <cell r="W223">
            <v>149</v>
          </cell>
          <cell r="X223">
            <v>1</v>
          </cell>
          <cell r="Y223">
            <v>2</v>
          </cell>
          <cell r="Z223">
            <v>3</v>
          </cell>
          <cell r="AA223">
            <v>4</v>
          </cell>
          <cell r="AB223">
            <v>5</v>
          </cell>
          <cell r="AC223">
            <v>6</v>
          </cell>
          <cell r="AD223">
            <v>7</v>
          </cell>
          <cell r="AE223">
            <v>8</v>
          </cell>
          <cell r="AF223">
            <v>9</v>
          </cell>
          <cell r="AG223">
            <v>10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55</v>
          </cell>
        </row>
        <row r="224">
          <cell r="W224">
            <v>150</v>
          </cell>
          <cell r="X224">
            <v>1</v>
          </cell>
          <cell r="Y224">
            <v>2</v>
          </cell>
          <cell r="Z224">
            <v>3</v>
          </cell>
          <cell r="AA224">
            <v>4</v>
          </cell>
          <cell r="AB224">
            <v>5</v>
          </cell>
          <cell r="AC224">
            <v>6</v>
          </cell>
          <cell r="AD224">
            <v>7</v>
          </cell>
          <cell r="AE224">
            <v>8</v>
          </cell>
          <cell r="AF224">
            <v>9</v>
          </cell>
          <cell r="AG224">
            <v>10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55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B1">
            <v>0</v>
          </cell>
        </row>
      </sheetData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Report"/>
      <sheetName val="Charts"/>
      <sheetName val="Capital"/>
      <sheetName val="SPMRatings"/>
      <sheetName val="Instructions"/>
      <sheetName val="User"/>
      <sheetName val="Ratios"/>
      <sheetName val="Settings"/>
      <sheetName val="Orientation"/>
      <sheetName val="Delivery"/>
      <sheetName val="RptClose"/>
      <sheetName val="Hidden"/>
      <sheetName val="FinancialStatements"/>
    </sheetNames>
    <sheetDataSet>
      <sheetData sheetId="0">
        <row r="1">
          <cell r="AG1" t="str">
            <v>Use Individual Scenarios</v>
          </cell>
        </row>
        <row r="2">
          <cell r="AG2">
            <v>0</v>
          </cell>
        </row>
        <row r="3">
          <cell r="AG3">
            <v>0</v>
          </cell>
        </row>
        <row r="4">
          <cell r="AG4">
            <v>0</v>
          </cell>
        </row>
        <row r="5">
          <cell r="AG5">
            <v>0</v>
          </cell>
        </row>
        <row r="6">
          <cell r="AG6">
            <v>0</v>
          </cell>
        </row>
        <row r="7">
          <cell r="AG7">
            <v>0</v>
          </cell>
        </row>
        <row r="8">
          <cell r="AG8">
            <v>0</v>
          </cell>
        </row>
        <row r="9">
          <cell r="AG9">
            <v>0</v>
          </cell>
        </row>
        <row r="10">
          <cell r="AG10">
            <v>0</v>
          </cell>
        </row>
        <row r="11">
          <cell r="AG11">
            <v>0</v>
          </cell>
        </row>
        <row r="12">
          <cell r="AG12">
            <v>0</v>
          </cell>
        </row>
        <row r="13">
          <cell r="AG13">
            <v>0</v>
          </cell>
        </row>
        <row r="14">
          <cell r="AG14">
            <v>0</v>
          </cell>
        </row>
        <row r="15">
          <cell r="AG15">
            <v>0</v>
          </cell>
        </row>
        <row r="16">
          <cell r="AG16">
            <v>0</v>
          </cell>
        </row>
        <row r="17">
          <cell r="AG17">
            <v>0</v>
          </cell>
        </row>
        <row r="18">
          <cell r="AG18">
            <v>0</v>
          </cell>
        </row>
        <row r="19">
          <cell r="AG19">
            <v>0</v>
          </cell>
        </row>
        <row r="20">
          <cell r="AG20">
            <v>0</v>
          </cell>
        </row>
        <row r="21">
          <cell r="AG21">
            <v>0</v>
          </cell>
        </row>
        <row r="22">
          <cell r="AG22">
            <v>0</v>
          </cell>
        </row>
        <row r="23">
          <cell r="AG23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  <row r="28">
          <cell r="AG28">
            <v>0</v>
          </cell>
        </row>
        <row r="29">
          <cell r="AG29">
            <v>0</v>
          </cell>
        </row>
        <row r="30">
          <cell r="AG30">
            <v>0</v>
          </cell>
        </row>
        <row r="31">
          <cell r="AG31">
            <v>0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5">
          <cell r="AG35">
            <v>0</v>
          </cell>
        </row>
        <row r="36">
          <cell r="AG36">
            <v>0</v>
          </cell>
        </row>
        <row r="37">
          <cell r="AG37">
            <v>0</v>
          </cell>
        </row>
        <row r="38">
          <cell r="AG38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3">
          <cell r="AG43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49">
          <cell r="AG49">
            <v>0</v>
          </cell>
        </row>
        <row r="50">
          <cell r="AG50">
            <v>0</v>
          </cell>
        </row>
        <row r="51">
          <cell r="AG51">
            <v>0</v>
          </cell>
        </row>
        <row r="52">
          <cell r="AG52">
            <v>0</v>
          </cell>
        </row>
        <row r="53">
          <cell r="AG53">
            <v>0</v>
          </cell>
        </row>
        <row r="54">
          <cell r="AG54">
            <v>0</v>
          </cell>
        </row>
        <row r="55">
          <cell r="AG55">
            <v>0</v>
          </cell>
        </row>
        <row r="56">
          <cell r="AG56">
            <v>0</v>
          </cell>
        </row>
        <row r="57">
          <cell r="AG57">
            <v>0</v>
          </cell>
        </row>
        <row r="58">
          <cell r="AG58">
            <v>0</v>
          </cell>
        </row>
        <row r="59">
          <cell r="AG59">
            <v>0</v>
          </cell>
        </row>
        <row r="60">
          <cell r="AG60">
            <v>0</v>
          </cell>
        </row>
        <row r="61">
          <cell r="AG61">
            <v>0</v>
          </cell>
        </row>
        <row r="62">
          <cell r="AG62">
            <v>0</v>
          </cell>
        </row>
        <row r="63">
          <cell r="AG63">
            <v>0</v>
          </cell>
        </row>
        <row r="64">
          <cell r="AG64">
            <v>0</v>
          </cell>
        </row>
        <row r="65">
          <cell r="AG65">
            <v>0</v>
          </cell>
        </row>
        <row r="66">
          <cell r="AG66">
            <v>0</v>
          </cell>
        </row>
        <row r="67">
          <cell r="AG67">
            <v>0</v>
          </cell>
        </row>
        <row r="68">
          <cell r="AG68">
            <v>0</v>
          </cell>
        </row>
        <row r="69">
          <cell r="AG69">
            <v>0</v>
          </cell>
        </row>
        <row r="70">
          <cell r="AG70">
            <v>0</v>
          </cell>
        </row>
        <row r="71">
          <cell r="AG71">
            <v>0</v>
          </cell>
        </row>
        <row r="72">
          <cell r="AG72">
            <v>0</v>
          </cell>
        </row>
        <row r="73">
          <cell r="AG73">
            <v>0</v>
          </cell>
        </row>
        <row r="74">
          <cell r="AG74">
            <v>0</v>
          </cell>
        </row>
        <row r="75">
          <cell r="AG75">
            <v>0</v>
          </cell>
        </row>
        <row r="76">
          <cell r="AG76">
            <v>0</v>
          </cell>
        </row>
        <row r="77">
          <cell r="AG77">
            <v>0</v>
          </cell>
        </row>
        <row r="78">
          <cell r="AG78">
            <v>0</v>
          </cell>
        </row>
        <row r="79">
          <cell r="AG79">
            <v>0</v>
          </cell>
        </row>
        <row r="80">
          <cell r="AG80">
            <v>0</v>
          </cell>
        </row>
        <row r="81">
          <cell r="AG81">
            <v>0</v>
          </cell>
        </row>
        <row r="82">
          <cell r="AG82">
            <v>0</v>
          </cell>
        </row>
        <row r="83">
          <cell r="AG83">
            <v>0</v>
          </cell>
        </row>
        <row r="84">
          <cell r="AG84">
            <v>0</v>
          </cell>
        </row>
        <row r="85">
          <cell r="AG85">
            <v>0</v>
          </cell>
        </row>
        <row r="86">
          <cell r="AG86">
            <v>0</v>
          </cell>
        </row>
        <row r="87">
          <cell r="AG87">
            <v>0</v>
          </cell>
        </row>
        <row r="88">
          <cell r="AG88">
            <v>0</v>
          </cell>
        </row>
        <row r="89">
          <cell r="AG89">
            <v>0</v>
          </cell>
        </row>
        <row r="90">
          <cell r="AG90">
            <v>0</v>
          </cell>
        </row>
        <row r="91">
          <cell r="AG91">
            <v>0</v>
          </cell>
        </row>
        <row r="92">
          <cell r="AG92">
            <v>0</v>
          </cell>
        </row>
        <row r="93">
          <cell r="AG93">
            <v>0</v>
          </cell>
        </row>
        <row r="94"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AG97">
            <v>0</v>
          </cell>
        </row>
        <row r="98">
          <cell r="AG98">
            <v>0</v>
          </cell>
        </row>
        <row r="99">
          <cell r="AG99">
            <v>0</v>
          </cell>
        </row>
        <row r="100">
          <cell r="AG100">
            <v>0</v>
          </cell>
        </row>
        <row r="101">
          <cell r="AG101">
            <v>0</v>
          </cell>
        </row>
        <row r="102">
          <cell r="AG10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31">
          <cell r="C31" t="str">
            <v>Scenario=0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2A75A-0DB5-904B-BD7C-7C96D2FFDCD4}">
  <sheetPr>
    <pageSetUpPr fitToPage="1"/>
  </sheetPr>
  <dimension ref="A1:G1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11.42578125" defaultRowHeight="12.75" x14ac:dyDescent="0.2"/>
  <cols>
    <col min="1" max="1" width="36" bestFit="1" customWidth="1"/>
    <col min="2" max="2" width="49" bestFit="1" customWidth="1"/>
    <col min="3" max="7" width="12.7109375" customWidth="1"/>
  </cols>
  <sheetData>
    <row r="1" spans="1:7" ht="38.25" x14ac:dyDescent="0.2">
      <c r="A1" s="424" t="s">
        <v>0</v>
      </c>
      <c r="B1" s="424" t="s">
        <v>1</v>
      </c>
      <c r="C1" s="425" t="s">
        <v>2</v>
      </c>
      <c r="D1" s="425" t="s">
        <v>3</v>
      </c>
      <c r="E1" s="425" t="s">
        <v>4</v>
      </c>
      <c r="F1" s="425" t="s">
        <v>5</v>
      </c>
      <c r="G1" s="425" t="s">
        <v>6</v>
      </c>
    </row>
    <row r="2" spans="1:7" x14ac:dyDescent="0.2">
      <c r="A2" s="8" t="s">
        <v>7</v>
      </c>
      <c r="B2" s="8" t="s">
        <v>8</v>
      </c>
      <c r="C2" s="9">
        <f>'Report Data'!C3</f>
        <v>2.0042483731094247E-2</v>
      </c>
      <c r="D2" s="9">
        <f>'Report Data'!D3</f>
        <v>3.1214409946734703E-2</v>
      </c>
      <c r="E2" s="9">
        <f>'Report Data'!G3</f>
        <v>2.9622323708614489E-2</v>
      </c>
      <c r="F2" s="9">
        <f>'Report Data'!H3</f>
        <v>3.0069949930613769E-2</v>
      </c>
      <c r="G2" s="9">
        <f>'Report Data'!K3</f>
        <v>2.8875916209106678E-2</v>
      </c>
    </row>
    <row r="3" spans="1:7" x14ac:dyDescent="0.2">
      <c r="A3" s="8" t="s">
        <v>7</v>
      </c>
      <c r="B3" s="8" t="s">
        <v>9</v>
      </c>
      <c r="C3" s="9">
        <f>'Report Data'!C4</f>
        <v>6.2106586873742563E-2</v>
      </c>
      <c r="D3" s="9">
        <f>'Report Data'!D4</f>
        <v>7.2549032086140303E-2</v>
      </c>
      <c r="E3" s="9">
        <f>'Report Data'!G4</f>
        <v>6.8791632316190135E-2</v>
      </c>
      <c r="F3" s="9">
        <f>'Report Data'!H4</f>
        <v>6.7901202292194873E-2</v>
      </c>
      <c r="G3" s="9">
        <f>'Report Data'!K4</f>
        <v>6.5007555989888818E-2</v>
      </c>
    </row>
    <row r="4" spans="1:7" x14ac:dyDescent="0.2">
      <c r="A4" s="8" t="s">
        <v>7</v>
      </c>
      <c r="B4" s="8" t="s">
        <v>10</v>
      </c>
      <c r="C4" s="10">
        <f>'Report Data'!C5</f>
        <v>128.85452948266175</v>
      </c>
      <c r="D4" s="10">
        <f>'Report Data'!D5</f>
        <v>115.39257841222735</v>
      </c>
      <c r="E4" s="10">
        <f>'Report Data'!G5</f>
        <v>109.6994535510719</v>
      </c>
      <c r="F4" s="10">
        <f>'Report Data'!H5</f>
        <v>117.7488075468376</v>
      </c>
      <c r="G4" s="10">
        <f>'Report Data'!K5</f>
        <v>119.66675761597281</v>
      </c>
    </row>
    <row r="5" spans="1:7" x14ac:dyDescent="0.2">
      <c r="A5" s="8" t="s">
        <v>7</v>
      </c>
      <c r="B5" s="8" t="s">
        <v>11</v>
      </c>
      <c r="C5" s="10">
        <f>'Report Data'!C6</f>
        <v>13.010524706440268</v>
      </c>
      <c r="D5" s="10">
        <f>'Report Data'!D6</f>
        <v>12.250717366915822</v>
      </c>
      <c r="E5" s="10">
        <f>'Report Data'!G6</f>
        <v>13.279655657156606</v>
      </c>
      <c r="F5" s="10">
        <f>'Report Data'!H6</f>
        <v>13.191088578305582</v>
      </c>
      <c r="G5" s="10">
        <f>'Report Data'!K6</f>
        <v>14.125496622141238</v>
      </c>
    </row>
    <row r="6" spans="1:7" x14ac:dyDescent="0.2">
      <c r="A6" s="8" t="s">
        <v>7</v>
      </c>
      <c r="B6" s="8" t="s">
        <v>12</v>
      </c>
      <c r="C6" s="9">
        <f>'Report Data'!C10</f>
        <v>2.8414070100258839E-2</v>
      </c>
      <c r="D6" s="9">
        <f>'Report Data'!D10</f>
        <v>5.646156540362466E-2</v>
      </c>
      <c r="E6" s="9">
        <f>'Report Data'!G10</f>
        <v>3.7340037197429184E-2</v>
      </c>
      <c r="F6" s="9">
        <f>'Report Data'!H10</f>
        <v>5.2246242311197233E-2</v>
      </c>
      <c r="G6" s="9">
        <f>'Report Data'!K10</f>
        <v>3.7168057574751411E-2</v>
      </c>
    </row>
    <row r="7" spans="1:7" x14ac:dyDescent="0.2">
      <c r="A7" s="8" t="s">
        <v>7</v>
      </c>
      <c r="B7" s="8" t="s">
        <v>13</v>
      </c>
      <c r="C7" s="10">
        <f>'Report Data'!C14</f>
        <v>3.2805148362387175</v>
      </c>
      <c r="D7" s="10">
        <f>'Report Data'!D14</f>
        <v>4.0961478040250583</v>
      </c>
      <c r="E7" s="10">
        <f>'Report Data'!G14</f>
        <v>4.5880525560670629</v>
      </c>
      <c r="F7" s="10">
        <f>'Report Data'!H14</f>
        <v>2.9578993469523129</v>
      </c>
      <c r="G7" s="10">
        <f>'Report Data'!K14</f>
        <v>4.6553559096297326</v>
      </c>
    </row>
    <row r="8" spans="1:7" x14ac:dyDescent="0.2">
      <c r="A8" s="8" t="s">
        <v>7</v>
      </c>
      <c r="B8" s="8" t="s">
        <v>14</v>
      </c>
      <c r="C8" s="9">
        <f>'Report Data'!C8/('Report Data'!C8+'Report Data'!C9)</f>
        <v>0.25252891895447732</v>
      </c>
      <c r="D8" s="9">
        <f>'Report Data'!D8/('Report Data'!D8+'Report Data'!D9)</f>
        <v>0.26245827209645195</v>
      </c>
      <c r="E8" s="9">
        <f>'Report Data'!G8/('Report Data'!G8+'Report Data'!G9)</f>
        <v>0.33186657716035878</v>
      </c>
      <c r="F8" s="9">
        <f>'Report Data'!H8/('Report Data'!H8+'Report Data'!H9)</f>
        <v>0.22686420659348266</v>
      </c>
      <c r="G8" s="9">
        <f>'Report Data'!K8/('Report Data'!K8+'Report Data'!K9)</f>
        <v>0.28121854639879068</v>
      </c>
    </row>
    <row r="9" spans="1:7" x14ac:dyDescent="0.2">
      <c r="A9" s="8" t="s">
        <v>7</v>
      </c>
      <c r="B9" s="8" t="s">
        <v>15</v>
      </c>
      <c r="C9" s="10">
        <f>'Report Data'!C11</f>
        <v>4.22795475614405</v>
      </c>
      <c r="D9" s="10">
        <f>'Report Data'!D11</f>
        <v>4.097704760197991</v>
      </c>
      <c r="E9" s="10">
        <f>'Report Data'!G11</f>
        <v>3.9904750438818435</v>
      </c>
      <c r="F9" s="10">
        <f>'Report Data'!H11</f>
        <v>3.6310543812165625</v>
      </c>
      <c r="G9" s="10">
        <f>'Report Data'!K11</f>
        <v>3.8597205459181878</v>
      </c>
    </row>
    <row r="10" spans="1:7" x14ac:dyDescent="0.2">
      <c r="A10" s="8" t="s">
        <v>7</v>
      </c>
      <c r="B10" s="8" t="s">
        <v>16</v>
      </c>
      <c r="C10" s="10">
        <f>'Report Data'!C12/'Report Data'!C13</f>
        <v>1.9456438723636664</v>
      </c>
      <c r="D10" s="10">
        <f>'Report Data'!D12/'Report Data'!D13</f>
        <v>2.5930346563656306</v>
      </c>
      <c r="E10" s="10">
        <f>'Report Data'!G12/'Report Data'!G13</f>
        <v>2.411133657088707</v>
      </c>
      <c r="F10" s="10">
        <f>'Report Data'!H12/'Report Data'!H13</f>
        <v>2.2931924858343846</v>
      </c>
      <c r="G10" s="10">
        <f>'Report Data'!K12/'Report Data'!K13</f>
        <v>2.3279952838845759</v>
      </c>
    </row>
    <row r="11" spans="1:7" x14ac:dyDescent="0.2">
      <c r="A11" s="8" t="s">
        <v>7</v>
      </c>
      <c r="B11" s="8" t="s">
        <v>17</v>
      </c>
      <c r="C11" s="10">
        <f>('Report Data'!C15-'Report Data'!C16)/('Report Data'!C17/265)</f>
        <v>54.454743543722095</v>
      </c>
      <c r="D11" s="10">
        <f>('Report Data'!D15-'Report Data'!D16)/('Report Data'!D17/265)</f>
        <v>48.46350308099953</v>
      </c>
      <c r="E11" s="10">
        <f>('Report Data'!G15-'Report Data'!G16)/('Report Data'!G17/265)</f>
        <v>52.072616765475921</v>
      </c>
      <c r="F11" s="10">
        <f>('Report Data'!H15-'Report Data'!H16)/('Report Data'!H17/265)</f>
        <v>50.389410950894835</v>
      </c>
      <c r="G11" s="10">
        <f>('Report Data'!K15-'Report Data'!K16)/('Report Data'!K17/265)</f>
        <v>46.669932074738576</v>
      </c>
    </row>
  </sheetData>
  <printOptions headings="1"/>
  <pageMargins left="0.2" right="0.2" top="0.5" bottom="0.5" header="0.3" footer="0.3"/>
  <pageSetup scale="89" orientation="landscape" r:id="rId1"/>
  <headerFooter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B90B1-A62A-F743-A6CA-9D54D657F662}">
  <sheetPr>
    <pageSetUpPr fitToPage="1"/>
  </sheetPr>
  <dimension ref="A1:E11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11.42578125" defaultRowHeight="12.75" x14ac:dyDescent="0.2"/>
  <cols>
    <col min="1" max="1" width="46.140625" bestFit="1" customWidth="1"/>
    <col min="2" max="5" width="40.85546875" customWidth="1"/>
  </cols>
  <sheetData>
    <row r="1" spans="1:5" x14ac:dyDescent="0.2">
      <c r="A1" s="8" t="s">
        <v>1</v>
      </c>
      <c r="B1" s="8" t="s">
        <v>18</v>
      </c>
      <c r="C1" s="409" t="s">
        <v>3415</v>
      </c>
      <c r="D1" s="409" t="s">
        <v>3416</v>
      </c>
      <c r="E1" s="409" t="s">
        <v>3418</v>
      </c>
    </row>
    <row r="2" spans="1:5" ht="25.5" x14ac:dyDescent="0.2">
      <c r="A2" s="8" t="s">
        <v>8</v>
      </c>
      <c r="B2" s="11" t="s">
        <v>19</v>
      </c>
      <c r="C2" s="11"/>
      <c r="D2" s="11"/>
      <c r="E2" s="11"/>
    </row>
    <row r="3" spans="1:5" ht="51" x14ac:dyDescent="0.2">
      <c r="A3" s="8" t="s">
        <v>9</v>
      </c>
      <c r="B3" s="11" t="s">
        <v>20</v>
      </c>
      <c r="C3" s="11"/>
      <c r="D3" s="11"/>
      <c r="E3" s="11"/>
    </row>
    <row r="4" spans="1:5" ht="140.25" x14ac:dyDescent="0.2">
      <c r="A4" s="8" t="s">
        <v>10</v>
      </c>
      <c r="B4" s="11" t="s">
        <v>21</v>
      </c>
      <c r="C4" s="11" t="s">
        <v>3414</v>
      </c>
      <c r="D4" s="11" t="s">
        <v>3417</v>
      </c>
      <c r="E4" s="406" t="s">
        <v>3427</v>
      </c>
    </row>
    <row r="5" spans="1:5" ht="51" x14ac:dyDescent="0.2">
      <c r="A5" s="8" t="s">
        <v>11</v>
      </c>
      <c r="B5" s="11" t="s">
        <v>22</v>
      </c>
      <c r="C5" s="11" t="s">
        <v>3420</v>
      </c>
      <c r="D5" s="11"/>
      <c r="E5" s="406" t="s">
        <v>3421</v>
      </c>
    </row>
    <row r="6" spans="1:5" ht="38.25" x14ac:dyDescent="0.2">
      <c r="A6" s="8" t="s">
        <v>12</v>
      </c>
      <c r="B6" s="11" t="s">
        <v>23</v>
      </c>
      <c r="C6" s="11"/>
      <c r="D6" s="11"/>
      <c r="E6" s="11"/>
    </row>
    <row r="7" spans="1:5" ht="89.25" x14ac:dyDescent="0.2">
      <c r="A7" s="8" t="s">
        <v>13</v>
      </c>
      <c r="B7" s="11" t="s">
        <v>24</v>
      </c>
      <c r="C7" s="11" t="s">
        <v>3422</v>
      </c>
      <c r="D7" s="11" t="s">
        <v>3423</v>
      </c>
      <c r="E7" s="406" t="s">
        <v>3426</v>
      </c>
    </row>
    <row r="8" spans="1:5" ht="89.25" x14ac:dyDescent="0.2">
      <c r="A8" s="8" t="s">
        <v>14</v>
      </c>
      <c r="B8" s="11" t="s">
        <v>25</v>
      </c>
      <c r="C8" s="408" t="s">
        <v>3424</v>
      </c>
      <c r="D8" s="11"/>
      <c r="E8" s="406" t="s">
        <v>3425</v>
      </c>
    </row>
    <row r="9" spans="1:5" ht="38.25" x14ac:dyDescent="0.2">
      <c r="A9" s="8" t="s">
        <v>15</v>
      </c>
      <c r="B9" s="11" t="s">
        <v>26</v>
      </c>
      <c r="C9" s="11"/>
      <c r="D9" s="11"/>
      <c r="E9" s="11"/>
    </row>
    <row r="10" spans="1:5" x14ac:dyDescent="0.2">
      <c r="A10" s="8" t="s">
        <v>16</v>
      </c>
      <c r="B10" s="11" t="s">
        <v>27</v>
      </c>
      <c r="C10" s="11"/>
      <c r="D10" s="11"/>
      <c r="E10" s="11"/>
    </row>
    <row r="11" spans="1:5" ht="38.25" x14ac:dyDescent="0.2">
      <c r="A11" s="8" t="s">
        <v>17</v>
      </c>
      <c r="B11" s="11" t="s">
        <v>28</v>
      </c>
      <c r="C11" s="11"/>
      <c r="D11" s="11"/>
      <c r="E11" s="11"/>
    </row>
  </sheetData>
  <printOptions headings="1"/>
  <pageMargins left="0.2" right="0.2" top="0.25" bottom="0.5" header="0.3" footer="0.3"/>
  <pageSetup scale="64" orientation="landscape" r:id="rId1"/>
  <headerFoot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8.85546875" defaultRowHeight="12.75" x14ac:dyDescent="0.2"/>
  <cols>
    <col min="1" max="1" width="41.42578125" customWidth="1"/>
    <col min="2" max="2" width="34.85546875" customWidth="1"/>
    <col min="3" max="3" width="25.85546875" hidden="1" customWidth="1"/>
    <col min="4" max="4" width="25.85546875" customWidth="1"/>
    <col min="5" max="5" width="25.85546875" style="395" customWidth="1"/>
    <col min="6" max="6" width="25.85546875" style="405" customWidth="1"/>
    <col min="7" max="7" width="25.85546875" hidden="1" customWidth="1"/>
    <col min="8" max="8" width="34.7109375" customWidth="1"/>
    <col min="9" max="9" width="25.85546875" style="395" customWidth="1"/>
    <col min="10" max="10" width="25.85546875" style="405" customWidth="1"/>
    <col min="11" max="11" width="38.7109375" customWidth="1"/>
    <col min="12" max="12" width="25.85546875" style="395" customWidth="1"/>
    <col min="13" max="13" width="25.85546875" style="405" customWidth="1"/>
  </cols>
  <sheetData>
    <row r="1" spans="1:13" ht="12.75" customHeight="1" x14ac:dyDescent="0.25">
      <c r="A1" s="410" t="s">
        <v>29</v>
      </c>
      <c r="B1" s="410" t="s">
        <v>30</v>
      </c>
      <c r="C1" s="1" t="s">
        <v>31</v>
      </c>
      <c r="D1" s="1" t="s">
        <v>32</v>
      </c>
      <c r="E1" s="386" t="s">
        <v>3412</v>
      </c>
      <c r="F1" s="396" t="s">
        <v>3413</v>
      </c>
      <c r="G1" s="1" t="s">
        <v>33</v>
      </c>
      <c r="H1" s="1" t="s">
        <v>34</v>
      </c>
      <c r="I1" s="386" t="s">
        <v>3412</v>
      </c>
      <c r="J1" s="396" t="s">
        <v>3413</v>
      </c>
      <c r="K1" s="1" t="s">
        <v>34</v>
      </c>
      <c r="L1" s="386" t="s">
        <v>3412</v>
      </c>
      <c r="M1" s="396" t="s">
        <v>3413</v>
      </c>
    </row>
    <row r="2" spans="1:13" ht="12.75" customHeight="1" x14ac:dyDescent="0.25">
      <c r="A2" s="410"/>
      <c r="B2" s="410"/>
      <c r="C2" s="1" t="s">
        <v>35</v>
      </c>
      <c r="D2" s="1" t="s">
        <v>35</v>
      </c>
      <c r="E2" s="386"/>
      <c r="F2" s="396"/>
      <c r="G2" s="1" t="s">
        <v>36</v>
      </c>
      <c r="H2" s="1" t="s">
        <v>36</v>
      </c>
      <c r="I2" s="386"/>
      <c r="J2" s="396"/>
      <c r="K2" s="1" t="s">
        <v>37</v>
      </c>
      <c r="L2" s="386"/>
      <c r="M2" s="396"/>
    </row>
    <row r="3" spans="1:13" ht="12.75" customHeight="1" x14ac:dyDescent="0.25">
      <c r="A3" s="2" t="s">
        <v>38</v>
      </c>
      <c r="B3" s="2" t="s">
        <v>39</v>
      </c>
      <c r="C3" s="4">
        <v>2.0042483731094247E-2</v>
      </c>
      <c r="D3" s="4">
        <v>3.1214409946734703E-2</v>
      </c>
      <c r="E3" s="387"/>
      <c r="F3" s="397"/>
      <c r="G3" s="4">
        <v>2.9622323708614489E-2</v>
      </c>
      <c r="H3" s="4">
        <v>3.0069949930613769E-2</v>
      </c>
      <c r="I3" s="387"/>
      <c r="J3" s="397"/>
      <c r="K3" s="4">
        <v>2.8875916209106678E-2</v>
      </c>
      <c r="L3" s="387"/>
      <c r="M3" s="397"/>
    </row>
    <row r="4" spans="1:13" ht="12.75" customHeight="1" x14ac:dyDescent="0.25">
      <c r="A4" s="2" t="s">
        <v>38</v>
      </c>
      <c r="B4" s="2" t="s">
        <v>9</v>
      </c>
      <c r="C4" s="5">
        <v>6.2106586873742563E-2</v>
      </c>
      <c r="D4" s="5">
        <v>7.2549032086140303E-2</v>
      </c>
      <c r="E4" s="388"/>
      <c r="F4" s="398"/>
      <c r="G4" s="5">
        <v>6.8791632316190135E-2</v>
      </c>
      <c r="H4" s="5">
        <v>6.7901202292194873E-2</v>
      </c>
      <c r="I4" s="388"/>
      <c r="J4" s="398"/>
      <c r="K4" s="5">
        <v>6.5007555989888818E-2</v>
      </c>
      <c r="L4" s="388"/>
      <c r="M4" s="398"/>
    </row>
    <row r="5" spans="1:13" ht="12.75" customHeight="1" x14ac:dyDescent="0.25">
      <c r="A5" s="2" t="s">
        <v>38</v>
      </c>
      <c r="B5" s="2" t="s">
        <v>10</v>
      </c>
      <c r="C5" s="6">
        <v>128.85452948266175</v>
      </c>
      <c r="D5" s="6">
        <v>115.39257841222735</v>
      </c>
      <c r="E5" s="389">
        <f>(UVMMC!F22+UVMMC!F23+UVMMC!F35)/(('Report (2)'!AG146-'Report (2)'!AG137)/365)</f>
        <v>115.39257841222731</v>
      </c>
      <c r="F5" s="399">
        <f>(UVMMC!F22+UVMMC!F23+UVMMC!F35-15300000)/(('Report (2)'!AG146-'Report (2)'!AG137)/365)</f>
        <v>112.50504003316826</v>
      </c>
      <c r="G5" s="6">
        <v>109.6994535510719</v>
      </c>
      <c r="H5" s="6">
        <v>117.7488075468376</v>
      </c>
      <c r="I5" s="389">
        <f>(UVMMC!J22+UVMMC!J23+UVMMC!J35)/(('Report (2)'!AO146-'Report (2)'!AG137)/365)</f>
        <v>117.73855856328528</v>
      </c>
      <c r="J5" s="399">
        <f>(UVMMC!J22+UVMMC!J23+UVMMC!J35-UVMMC!J79)/(('Report (2)'!AO146-'Report (2)'!AO137)/366)</f>
        <v>115.44214712847224</v>
      </c>
      <c r="K5" s="6">
        <v>119.66675761597281</v>
      </c>
      <c r="L5" s="389">
        <f>(UVMMC!L22+UVMMC!L23+UVMMC!L35)/(('Report (2)'!AQ146-'Report (2)'!AQ137)/365)</f>
        <v>119.66675759876118</v>
      </c>
      <c r="M5" s="399">
        <f>(UVMMC!L22+UVMMC!L23+UVMMC!L35)/((UVMMC!L7-'Report (2)'!AQ137)/365)</f>
        <v>120.37058882763554</v>
      </c>
    </row>
    <row r="6" spans="1:13" ht="12.75" customHeight="1" x14ac:dyDescent="0.25">
      <c r="A6" s="2" t="s">
        <v>38</v>
      </c>
      <c r="B6" s="2" t="s">
        <v>40</v>
      </c>
      <c r="C6" s="6">
        <v>13.010524706440268</v>
      </c>
      <c r="D6" s="6">
        <v>12.250717366915822</v>
      </c>
      <c r="E6" s="389">
        <f>-UVMMC!F53/'Report (2)'!AG1710</f>
        <v>12.250717366915824</v>
      </c>
      <c r="F6" s="399">
        <f>-UVMMC!F53/'Report (2)'!AG1709</f>
        <v>12.50252013782462</v>
      </c>
      <c r="G6" s="6">
        <v>13.279655657156606</v>
      </c>
      <c r="H6" s="6">
        <v>13.191088578305582</v>
      </c>
      <c r="I6" s="389">
        <f>-UVMMC!J53/('Report (2)'!AO1710)</f>
        <v>13.191088578285479</v>
      </c>
      <c r="J6" s="399">
        <f>-UVMMC!J53/'Report (2)'!AO1709</f>
        <v>13.468711298929257</v>
      </c>
      <c r="K6" s="6">
        <v>14.125496622141238</v>
      </c>
      <c r="L6" s="389">
        <f>(-UVMMC!L53)/('Report (2)'!AQ1710)</f>
        <v>14.125496622150056</v>
      </c>
      <c r="M6" s="399">
        <f>(-UVMMC!L53)/('Report (2)'!AQ1709)</f>
        <v>14.425520980977206</v>
      </c>
    </row>
    <row r="7" spans="1:13" ht="12.75" customHeight="1" x14ac:dyDescent="0.25">
      <c r="A7" s="2" t="s">
        <v>38</v>
      </c>
      <c r="B7" s="2" t="s">
        <v>14</v>
      </c>
      <c r="C7" s="4">
        <v>0.25288458218208465</v>
      </c>
      <c r="D7" s="4">
        <v>0.26245827209645195</v>
      </c>
      <c r="E7" s="387">
        <f>D8/(D8+D9)</f>
        <v>0.26245827209645195</v>
      </c>
      <c r="F7" s="397">
        <f>(UVMMC!F80+UVMMC!F85+UVMMC!F86)/(UVMMC!F80+UVMMC!F85+UVMMC!F86+UVMMC!F104)</f>
        <v>0.27266219556915233</v>
      </c>
      <c r="G7" s="4">
        <v>0.33186657716035878</v>
      </c>
      <c r="H7" s="4">
        <v>0.22750884509534092</v>
      </c>
      <c r="I7" s="387">
        <f>H8/(H8+H9)</f>
        <v>0.22686420659348266</v>
      </c>
      <c r="J7" s="397">
        <f>(UVMMC!J80+UVMMC!J85)/(UVMMC!J80+UVMMC!J85+UVMMC!J104)</f>
        <v>0.23620694796200373</v>
      </c>
      <c r="K7" s="4">
        <v>0.28175944937448472</v>
      </c>
      <c r="L7" s="387">
        <f>K8/(K8+K9)</f>
        <v>0.28121854639879068</v>
      </c>
      <c r="M7" s="397">
        <f>(UVMMC!L80+UVMMC!L85+UVMMC!L86)/(UVMMC!L80+UVMMC!L85+UVMMC!L86+UVMMC!L104)</f>
        <v>0.28799870054871224</v>
      </c>
    </row>
    <row r="8" spans="1:13" ht="12.75" customHeight="1" x14ac:dyDescent="0.25">
      <c r="A8" s="2" t="s">
        <v>38</v>
      </c>
      <c r="B8" s="2" t="s">
        <v>41</v>
      </c>
      <c r="C8" s="3">
        <v>369363962.39000005</v>
      </c>
      <c r="D8" s="3">
        <v>386879787.75</v>
      </c>
      <c r="E8" s="390"/>
      <c r="F8" s="400"/>
      <c r="G8" s="3">
        <v>512479524.61000001</v>
      </c>
      <c r="H8" s="3">
        <v>357071816.96000004</v>
      </c>
      <c r="I8" s="390"/>
      <c r="J8" s="400"/>
      <c r="K8" s="3">
        <v>490463651.97000003</v>
      </c>
      <c r="L8" s="390"/>
      <c r="M8" s="400"/>
    </row>
    <row r="9" spans="1:13" ht="12.75" customHeight="1" x14ac:dyDescent="0.25">
      <c r="A9" s="2" t="s">
        <v>38</v>
      </c>
      <c r="B9" s="2" t="s">
        <v>42</v>
      </c>
      <c r="C9" s="3">
        <v>1093296092.225702</v>
      </c>
      <c r="D9" s="3">
        <v>1087182297.0900002</v>
      </c>
      <c r="E9" s="390"/>
      <c r="F9" s="400"/>
      <c r="G9" s="3">
        <v>1031754091.7881005</v>
      </c>
      <c r="H9" s="3">
        <v>1216873329.8821197</v>
      </c>
      <c r="I9" s="390"/>
      <c r="J9" s="400"/>
      <c r="K9" s="3">
        <v>1253602158.2361405</v>
      </c>
      <c r="L9" s="390"/>
      <c r="M9" s="400"/>
    </row>
    <row r="10" spans="1:13" ht="12.75" customHeight="1" x14ac:dyDescent="0.25">
      <c r="A10" s="2" t="s">
        <v>38</v>
      </c>
      <c r="B10" s="2" t="s">
        <v>43</v>
      </c>
      <c r="C10" s="4">
        <v>2.8414070100258839E-2</v>
      </c>
      <c r="D10" s="4">
        <v>5.646156540362466E-2</v>
      </c>
      <c r="E10" s="387"/>
      <c r="F10" s="397"/>
      <c r="G10" s="4">
        <v>3.7340037197429184E-2</v>
      </c>
      <c r="H10" s="4">
        <v>5.2246242311197233E-2</v>
      </c>
      <c r="I10" s="387"/>
      <c r="J10" s="397"/>
      <c r="K10" s="4">
        <v>3.7168057574751411E-2</v>
      </c>
      <c r="L10" s="387"/>
      <c r="M10" s="397"/>
    </row>
    <row r="11" spans="1:13" ht="12.75" customHeight="1" x14ac:dyDescent="0.25">
      <c r="A11" s="2" t="s">
        <v>38</v>
      </c>
      <c r="B11" s="2" t="s">
        <v>44</v>
      </c>
      <c r="C11" s="6">
        <v>4.22795475614405</v>
      </c>
      <c r="D11" s="6">
        <v>4.097704760197991</v>
      </c>
      <c r="G11" s="6">
        <v>3.9904750438818435</v>
      </c>
      <c r="H11" s="6">
        <v>3.6310543812165625</v>
      </c>
      <c r="K11" s="6">
        <v>3.8597205459181878</v>
      </c>
    </row>
    <row r="12" spans="1:13" ht="12.75" customHeight="1" x14ac:dyDescent="0.25">
      <c r="A12" s="2" t="s">
        <v>38</v>
      </c>
      <c r="B12" s="2" t="s">
        <v>45</v>
      </c>
      <c r="C12" s="3">
        <v>454503827.62199998</v>
      </c>
      <c r="D12" s="3">
        <v>640073938.79000008</v>
      </c>
      <c r="E12" s="390"/>
      <c r="F12" s="400"/>
      <c r="G12" s="3">
        <v>611015352.96000004</v>
      </c>
      <c r="H12" s="3">
        <v>713338744.77999997</v>
      </c>
      <c r="I12" s="390"/>
      <c r="J12" s="400"/>
      <c r="K12" s="3">
        <v>698595883.78999996</v>
      </c>
      <c r="L12" s="390"/>
      <c r="M12" s="400"/>
    </row>
    <row r="13" spans="1:13" ht="12.75" customHeight="1" x14ac:dyDescent="0.25">
      <c r="A13" s="2" t="s">
        <v>38</v>
      </c>
      <c r="B13" s="2" t="s">
        <v>46</v>
      </c>
      <c r="C13" s="3">
        <v>233600729.34099999</v>
      </c>
      <c r="D13" s="3">
        <v>246843572.72999999</v>
      </c>
      <c r="E13" s="390"/>
      <c r="F13" s="400"/>
      <c r="G13" s="3">
        <v>253414136.19424269</v>
      </c>
      <c r="H13" s="3">
        <v>311067975.84000003</v>
      </c>
      <c r="I13" s="390"/>
      <c r="J13" s="400"/>
      <c r="K13" s="3">
        <v>300084750.44</v>
      </c>
      <c r="L13" s="390"/>
      <c r="M13" s="400"/>
    </row>
    <row r="14" spans="1:13" ht="12.75" customHeight="1" x14ac:dyDescent="0.25">
      <c r="A14" s="2" t="s">
        <v>38</v>
      </c>
      <c r="B14" s="2" t="s">
        <v>13</v>
      </c>
      <c r="C14" s="6">
        <v>3.2805148362387175</v>
      </c>
      <c r="D14" s="6">
        <v>4.0961478040250583</v>
      </c>
      <c r="E14" s="389">
        <f>('Report (2)'!AG148+'Report (2)'!AG137+'Report (2)'!AG138)/(UVMMC!F80+'Report (2)'!AG138)</f>
        <v>4.0961478040250645</v>
      </c>
      <c r="F14" s="407" t="s">
        <v>3419</v>
      </c>
      <c r="G14" s="6">
        <v>4.5880525560670629</v>
      </c>
      <c r="H14" s="6">
        <v>2.9578993469523129</v>
      </c>
      <c r="I14" s="389">
        <f>('Report (2)'!AO148+'Report (2)'!AO137+'Report (2)'!AO138)/(UVMMC!J80+'Report (2)'!AO138+UVMMC!H79)</f>
        <v>2.9578993469234911</v>
      </c>
      <c r="J14" s="407" t="s">
        <v>3419</v>
      </c>
      <c r="K14" s="6">
        <v>4.6553559096297326</v>
      </c>
      <c r="L14" s="389">
        <f>('Report (2)'!AQ148+'Report (2)'!AQ137+'Report (2)'!AQ138)/(UVMMC!L80+'Report (2)'!AP138)</f>
        <v>4.6553559019117969</v>
      </c>
      <c r="M14" s="407" t="s">
        <v>3419</v>
      </c>
    </row>
    <row r="15" spans="1:13" ht="12.75" customHeight="1" x14ac:dyDescent="0.25">
      <c r="A15" s="2" t="s">
        <v>38</v>
      </c>
      <c r="B15" s="2" t="s">
        <v>47</v>
      </c>
      <c r="C15" s="3">
        <v>248375912.567</v>
      </c>
      <c r="D15" s="3">
        <v>242893074.01000011</v>
      </c>
      <c r="E15" s="390"/>
      <c r="F15" s="400"/>
      <c r="G15" s="3">
        <v>269022878.23000002</v>
      </c>
      <c r="H15" s="3">
        <v>267190625</v>
      </c>
      <c r="I15" s="390"/>
      <c r="J15" s="400"/>
      <c r="K15" s="3">
        <v>267190625</v>
      </c>
      <c r="L15" s="390"/>
      <c r="M15" s="400"/>
    </row>
    <row r="16" spans="1:13" ht="12.75" customHeight="1" x14ac:dyDescent="0.25">
      <c r="A16" s="2" t="s">
        <v>38</v>
      </c>
      <c r="B16" s="2" t="s">
        <v>48</v>
      </c>
      <c r="C16" s="3">
        <v>-49567561.173</v>
      </c>
      <c r="D16" s="3">
        <v>-35258599.820000008</v>
      </c>
      <c r="E16" s="390"/>
      <c r="F16" s="400"/>
      <c r="G16" s="3">
        <v>-48241454.020000003</v>
      </c>
      <c r="H16" s="3">
        <v>-45903481.869999997</v>
      </c>
      <c r="I16" s="390"/>
      <c r="J16" s="400"/>
      <c r="K16" s="3">
        <v>-45903481.869999997</v>
      </c>
      <c r="L16" s="390"/>
      <c r="M16" s="400"/>
    </row>
    <row r="17" spans="1:13" ht="12.75" customHeight="1" x14ac:dyDescent="0.25">
      <c r="A17" s="2" t="s">
        <v>38</v>
      </c>
      <c r="B17" s="2" t="s">
        <v>49</v>
      </c>
      <c r="C17" s="3">
        <v>1449919977.6362267</v>
      </c>
      <c r="D17" s="3">
        <v>1520942335.5499997</v>
      </c>
      <c r="E17" s="390"/>
      <c r="F17" s="400"/>
      <c r="G17" s="3">
        <v>1614573133.9929829</v>
      </c>
      <c r="H17" s="3">
        <v>1646574880.6114311</v>
      </c>
      <c r="I17" s="390"/>
      <c r="J17" s="400"/>
      <c r="K17" s="3">
        <v>1777802851.4736114</v>
      </c>
      <c r="L17" s="390"/>
      <c r="M17" s="400"/>
    </row>
    <row r="18" spans="1:13" ht="12.75" customHeight="1" x14ac:dyDescent="0.25">
      <c r="A18" s="2" t="s">
        <v>50</v>
      </c>
      <c r="B18" s="2" t="s">
        <v>39</v>
      </c>
      <c r="C18" s="12">
        <v>1.9436317714056517E-2</v>
      </c>
      <c r="D18" s="12">
        <v>7.8194578140186426E-3</v>
      </c>
      <c r="E18" s="391"/>
      <c r="F18" s="401"/>
      <c r="G18" s="12">
        <v>2.2041044628142156E-2</v>
      </c>
      <c r="H18" s="12">
        <v>1.9225700229122795E-2</v>
      </c>
      <c r="I18" s="391"/>
      <c r="J18" s="401"/>
      <c r="K18" s="12">
        <v>2.3304846219411351E-2</v>
      </c>
      <c r="L18" s="391"/>
      <c r="M18" s="401"/>
    </row>
    <row r="19" spans="1:13" ht="12.75" customHeight="1" x14ac:dyDescent="0.25">
      <c r="A19" s="2" t="s">
        <v>50</v>
      </c>
      <c r="B19" s="2" t="s">
        <v>9</v>
      </c>
      <c r="C19" s="13">
        <v>5.9713105632340453E-2</v>
      </c>
      <c r="D19" s="13">
        <v>4.7548664282522655E-2</v>
      </c>
      <c r="E19" s="392"/>
      <c r="F19" s="402"/>
      <c r="G19" s="13">
        <v>6.061015993920417E-2</v>
      </c>
      <c r="H19" s="13">
        <v>5.6294919770172078E-2</v>
      </c>
      <c r="I19" s="392"/>
      <c r="J19" s="402"/>
      <c r="K19" s="13">
        <v>5.9492772814584642E-2</v>
      </c>
      <c r="L19" s="392"/>
      <c r="M19" s="402"/>
    </row>
    <row r="20" spans="1:13" ht="12.75" customHeight="1" x14ac:dyDescent="0.25">
      <c r="A20" s="2" t="s">
        <v>50</v>
      </c>
      <c r="B20" s="2" t="s">
        <v>10</v>
      </c>
      <c r="C20" s="14">
        <v>135.78805010974074</v>
      </c>
      <c r="D20" s="14">
        <v>119.55743029228887</v>
      </c>
      <c r="E20" s="393"/>
      <c r="F20" s="403"/>
      <c r="G20" s="14">
        <v>117.68519765857579</v>
      </c>
      <c r="H20" s="14">
        <v>121.75528742041554</v>
      </c>
      <c r="I20" s="393"/>
      <c r="J20" s="403"/>
      <c r="K20" s="14">
        <v>121.83324318033461</v>
      </c>
      <c r="L20" s="393"/>
      <c r="M20" s="403"/>
    </row>
    <row r="21" spans="1:13" ht="12.75" customHeight="1" x14ac:dyDescent="0.25">
      <c r="A21" s="2" t="s">
        <v>50</v>
      </c>
      <c r="B21" s="2" t="s">
        <v>40</v>
      </c>
      <c r="C21" s="14">
        <v>14.697527191895126</v>
      </c>
      <c r="D21" s="14">
        <v>12.365619918283995</v>
      </c>
      <c r="E21" s="393"/>
      <c r="F21" s="403"/>
      <c r="G21" s="14">
        <v>14.765344057519147</v>
      </c>
      <c r="H21" s="14">
        <v>13.888847705252472</v>
      </c>
      <c r="I21" s="393"/>
      <c r="J21" s="403"/>
      <c r="K21" s="14">
        <v>14.264534753734662</v>
      </c>
      <c r="L21" s="393"/>
      <c r="M21" s="403"/>
    </row>
    <row r="22" spans="1:13" ht="12.75" customHeight="1" x14ac:dyDescent="0.25">
      <c r="A22" s="2" t="s">
        <v>50</v>
      </c>
      <c r="B22" s="2" t="s">
        <v>14</v>
      </c>
      <c r="C22" s="12">
        <v>0.22002717210976103</v>
      </c>
      <c r="D22" s="12">
        <v>0.23073037768419893</v>
      </c>
      <c r="E22" s="391"/>
      <c r="F22" s="401"/>
      <c r="G22" s="12">
        <v>0.26455522358964434</v>
      </c>
      <c r="H22" s="12">
        <v>0.20608778170890749</v>
      </c>
      <c r="I22" s="391"/>
      <c r="J22" s="401"/>
      <c r="K22" s="12">
        <v>0.23676255504115262</v>
      </c>
      <c r="L22" s="391"/>
      <c r="M22" s="401"/>
    </row>
    <row r="23" spans="1:13" ht="12.75" customHeight="1" x14ac:dyDescent="0.25">
      <c r="A23" s="2" t="s">
        <v>50</v>
      </c>
      <c r="B23" s="2" t="s">
        <v>41</v>
      </c>
      <c r="C23" s="15">
        <v>578275961.54999995</v>
      </c>
      <c r="D23" s="15">
        <v>588785881.02999985</v>
      </c>
      <c r="E23" s="394"/>
      <c r="F23" s="404"/>
      <c r="G23" s="15">
        <v>718855707.97000003</v>
      </c>
      <c r="H23" s="15">
        <v>559427416.63</v>
      </c>
      <c r="I23" s="394"/>
      <c r="J23" s="404"/>
      <c r="K23" s="15">
        <v>702591191.13</v>
      </c>
      <c r="L23" s="394"/>
      <c r="M23" s="404"/>
    </row>
    <row r="24" spans="1:13" ht="12.75" customHeight="1" x14ac:dyDescent="0.25">
      <c r="A24" s="2" t="s">
        <v>50</v>
      </c>
      <c r="B24" s="2" t="s">
        <v>42</v>
      </c>
      <c r="C24" s="15">
        <v>2089639354.3106978</v>
      </c>
      <c r="D24" s="15">
        <v>1996130837.2390003</v>
      </c>
      <c r="E24" s="394"/>
      <c r="F24" s="404"/>
      <c r="G24" s="15">
        <v>2027938252.9277923</v>
      </c>
      <c r="H24" s="15">
        <v>2202435383.7193384</v>
      </c>
      <c r="I24" s="394"/>
      <c r="J24" s="404"/>
      <c r="K24" s="15">
        <v>2301499136.9737277</v>
      </c>
      <c r="L24" s="394"/>
      <c r="M24" s="404"/>
    </row>
    <row r="25" spans="1:13" ht="12.75" customHeight="1" x14ac:dyDescent="0.25">
      <c r="A25" s="2" t="s">
        <v>50</v>
      </c>
      <c r="B25" s="2" t="s">
        <v>43</v>
      </c>
      <c r="C25" s="12">
        <v>2.7409417944948854E-2</v>
      </c>
      <c r="D25" s="12">
        <v>2.7545736848131254E-2</v>
      </c>
      <c r="E25" s="391"/>
      <c r="F25" s="401"/>
      <c r="G25" s="12">
        <v>3.4821924939875751E-2</v>
      </c>
      <c r="H25" s="12">
        <v>4.5225186296079349E-2</v>
      </c>
      <c r="I25" s="391"/>
      <c r="J25" s="401"/>
      <c r="K25" s="12">
        <v>3.4783266079986511E-2</v>
      </c>
      <c r="L25" s="391"/>
      <c r="M25" s="401"/>
    </row>
    <row r="26" spans="1:13" ht="12.75" customHeight="1" x14ac:dyDescent="0.25">
      <c r="A26" s="2" t="s">
        <v>50</v>
      </c>
      <c r="B26" s="2" t="s">
        <v>44</v>
      </c>
      <c r="C26" s="14">
        <v>3.5220476570372834</v>
      </c>
      <c r="D26" s="14">
        <v>3.2139539738978105</v>
      </c>
      <c r="E26" s="393"/>
      <c r="F26" s="403"/>
      <c r="G26" s="14">
        <v>3.3018691834552025</v>
      </c>
      <c r="H26" s="14">
        <v>3.0926000801200533</v>
      </c>
      <c r="I26" s="393"/>
      <c r="J26" s="403"/>
      <c r="K26" s="14">
        <v>3.1881227974722344</v>
      </c>
      <c r="L26" s="393"/>
      <c r="M26" s="403"/>
    </row>
    <row r="27" spans="1:13" ht="12.75" customHeight="1" x14ac:dyDescent="0.25">
      <c r="A27" s="2" t="s">
        <v>50</v>
      </c>
      <c r="B27" s="2" t="s">
        <v>45</v>
      </c>
      <c r="C27" s="15">
        <v>903431386.52200007</v>
      </c>
      <c r="D27" s="15">
        <v>1091180835.55</v>
      </c>
      <c r="E27" s="394"/>
      <c r="F27" s="404"/>
      <c r="G27" s="15">
        <v>1084572401.0862842</v>
      </c>
      <c r="H27" s="15">
        <v>1198927476.1500001</v>
      </c>
      <c r="I27" s="394"/>
      <c r="J27" s="404"/>
      <c r="K27" s="15">
        <v>1196158785.7099998</v>
      </c>
      <c r="L27" s="394"/>
      <c r="M27" s="404"/>
    </row>
    <row r="28" spans="1:13" ht="12.75" customHeight="1" x14ac:dyDescent="0.25">
      <c r="A28" s="2" t="s">
        <v>50</v>
      </c>
      <c r="B28" s="2" t="s">
        <v>46</v>
      </c>
      <c r="C28" s="15">
        <v>515140134.54100001</v>
      </c>
      <c r="D28" s="15">
        <v>564167466.81999993</v>
      </c>
      <c r="E28" s="394"/>
      <c r="F28" s="404"/>
      <c r="G28" s="15">
        <v>556456826.31057191</v>
      </c>
      <c r="H28" s="15">
        <v>636978780.51000011</v>
      </c>
      <c r="I28" s="394"/>
      <c r="J28" s="404"/>
      <c r="K28" s="15">
        <v>633121073.79000008</v>
      </c>
      <c r="L28" s="394"/>
      <c r="M28" s="404"/>
    </row>
    <row r="29" spans="1:13" ht="12.75" customHeight="1" x14ac:dyDescent="0.25">
      <c r="A29" s="2" t="s">
        <v>50</v>
      </c>
      <c r="B29" s="2" t="s">
        <v>13</v>
      </c>
      <c r="C29" s="14">
        <v>3.300327029904718</v>
      </c>
      <c r="D29" s="14">
        <v>2.4254837523157451</v>
      </c>
      <c r="E29" s="393"/>
      <c r="F29" s="403"/>
      <c r="G29" s="14">
        <v>3.9401420517961023</v>
      </c>
      <c r="H29" s="14">
        <v>2.7564026649165556</v>
      </c>
      <c r="I29" s="393"/>
      <c r="J29" s="403"/>
      <c r="K29" s="14">
        <v>4.1278681369701182</v>
      </c>
      <c r="L29" s="393"/>
      <c r="M29" s="403"/>
    </row>
    <row r="30" spans="1:13" ht="12.75" customHeight="1" x14ac:dyDescent="0.25">
      <c r="A30" s="2" t="s">
        <v>50</v>
      </c>
      <c r="B30" s="2" t="s">
        <v>47</v>
      </c>
      <c r="C30" s="15">
        <v>614624080.01699996</v>
      </c>
      <c r="D30" s="15">
        <v>674812298.21000004</v>
      </c>
      <c r="E30" s="394"/>
      <c r="F30" s="404"/>
      <c r="G30" s="15">
        <v>704702779.86232483</v>
      </c>
      <c r="H30" s="15">
        <v>723007619.17999995</v>
      </c>
      <c r="I30" s="394"/>
      <c r="J30" s="404"/>
      <c r="K30" s="15">
        <v>727682960.55999994</v>
      </c>
      <c r="L30" s="394"/>
      <c r="M30" s="404"/>
    </row>
    <row r="31" spans="1:13" ht="12.75" customHeight="1" x14ac:dyDescent="0.25">
      <c r="A31" s="2" t="s">
        <v>50</v>
      </c>
      <c r="B31" s="2" t="s">
        <v>48</v>
      </c>
      <c r="C31" s="15">
        <v>-249181055.66300002</v>
      </c>
      <c r="D31" s="15">
        <v>-287622511.60000002</v>
      </c>
      <c r="E31" s="394"/>
      <c r="F31" s="404"/>
      <c r="G31" s="15">
        <v>-304745327.47604072</v>
      </c>
      <c r="H31" s="15">
        <v>-314472696.55000001</v>
      </c>
      <c r="I31" s="394"/>
      <c r="J31" s="404"/>
      <c r="K31" s="15">
        <v>-317718820.44</v>
      </c>
      <c r="L31" s="394"/>
      <c r="M31" s="404"/>
    </row>
    <row r="32" spans="1:13" ht="12.75" customHeight="1" x14ac:dyDescent="0.25">
      <c r="A32" s="2" t="s">
        <v>50</v>
      </c>
      <c r="B32" s="2" t="s">
        <v>49</v>
      </c>
      <c r="C32" s="15">
        <v>2889077988.5903587</v>
      </c>
      <c r="D32" s="15">
        <v>2942204654.039999</v>
      </c>
      <c r="E32" s="394"/>
      <c r="F32" s="404"/>
      <c r="G32" s="15">
        <v>3157219732.3735323</v>
      </c>
      <c r="H32" s="15">
        <v>3217331431.6156082</v>
      </c>
      <c r="I32" s="394"/>
      <c r="J32" s="404"/>
      <c r="K32" s="15">
        <v>3447087750.5674076</v>
      </c>
      <c r="L32" s="394"/>
      <c r="M32" s="404"/>
    </row>
    <row r="35" spans="2:2" x14ac:dyDescent="0.2">
      <c r="B35" s="11"/>
    </row>
  </sheetData>
  <mergeCells count="2">
    <mergeCell ref="A1:A2"/>
    <mergeCell ref="B1:B2"/>
  </mergeCells>
  <printOptions headings="1"/>
  <pageMargins left="0.2" right="0.2" top="0.25" bottom="0.5" header="0.3" footer="0.3"/>
  <pageSetup paperSize="5" scale="53" orientation="landscape" r:id="rId1"/>
  <headerFoot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3"/>
  <sheetViews>
    <sheetView workbookViewId="0"/>
  </sheetViews>
  <sheetFormatPr defaultColWidth="8.85546875" defaultRowHeight="12.75" x14ac:dyDescent="0.2"/>
  <cols>
    <col min="1" max="1" width="11.7109375" customWidth="1"/>
  </cols>
  <sheetData>
    <row r="2" spans="1:2" ht="12.75" customHeight="1" x14ac:dyDescent="0.2"/>
    <row r="3" spans="1:2" ht="12.75" customHeight="1" x14ac:dyDescent="0.2">
      <c r="A3" s="7" t="s">
        <v>51</v>
      </c>
      <c r="B3" s="7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8EBF8-8233-4EB1-A2DC-ECC142F7DBD5}">
  <sheetPr>
    <tabColor rgb="FF92D050"/>
  </sheetPr>
  <dimension ref="A1:AE147"/>
  <sheetViews>
    <sheetView topLeftCell="E75" workbookViewId="0">
      <selection activeCell="J85" sqref="J85:J86"/>
    </sheetView>
  </sheetViews>
  <sheetFormatPr defaultColWidth="8.85546875" defaultRowHeight="12.75" outlineLevelCol="1" x14ac:dyDescent="0.2"/>
  <cols>
    <col min="1" max="1" width="23.42578125" style="16" customWidth="1"/>
    <col min="2" max="2" width="24.28515625" style="16" customWidth="1"/>
    <col min="3" max="3" width="38.28515625" style="16" customWidth="1"/>
    <col min="4" max="4" width="45.42578125" style="16" customWidth="1"/>
    <col min="5" max="5" width="17.85546875" style="16" customWidth="1" outlineLevel="1"/>
    <col min="6" max="7" width="17.28515625" style="16" customWidth="1" outlineLevel="1"/>
    <col min="8" max="8" width="17.85546875" style="16" customWidth="1"/>
    <col min="9" max="11" width="18.5703125" style="16" customWidth="1"/>
    <col min="12" max="12" width="20.7109375" style="17" customWidth="1"/>
    <col min="13" max="13" width="58.28515625" style="16" customWidth="1"/>
    <col min="14" max="14" width="17.28515625" style="16" hidden="1" customWidth="1" outlineLevel="1"/>
    <col min="15" max="15" width="16.42578125" style="16" hidden="1" customWidth="1" outlineLevel="1"/>
    <col min="16" max="16" width="17.28515625" style="16" hidden="1" customWidth="1" outlineLevel="1"/>
    <col min="17" max="17" width="16.42578125" style="16" hidden="1" customWidth="1" outlineLevel="1"/>
    <col min="18" max="18" width="12" style="19" hidden="1" customWidth="1" outlineLevel="1"/>
    <col min="19" max="19" width="11.5703125" style="19" hidden="1" customWidth="1" outlineLevel="1"/>
    <col min="20" max="20" width="8.85546875" style="16" collapsed="1"/>
    <col min="21" max="21" width="19.42578125" style="16" bestFit="1" customWidth="1"/>
    <col min="22" max="22" width="16.7109375" style="16" customWidth="1"/>
    <col min="23" max="23" width="16" style="16" customWidth="1"/>
    <col min="24" max="26" width="8.85546875" style="16"/>
    <col min="27" max="27" width="17.85546875" style="16" customWidth="1"/>
    <col min="28" max="16384" width="8.85546875" style="16"/>
  </cols>
  <sheetData>
    <row r="1" spans="3:27" x14ac:dyDescent="0.2">
      <c r="C1" s="16" t="s">
        <v>53</v>
      </c>
      <c r="E1" s="17">
        <v>881510058.53910005</v>
      </c>
      <c r="F1" s="17">
        <v>914599923.75</v>
      </c>
      <c r="G1" s="17">
        <v>973694785.45918405</v>
      </c>
      <c r="H1" s="17">
        <v>579074059.57000005</v>
      </c>
      <c r="I1" s="18">
        <f>+J1-H1</f>
        <v>418240989.90530992</v>
      </c>
      <c r="J1" s="17">
        <v>997315049.47530997</v>
      </c>
      <c r="L1" s="17">
        <v>1047605850.7986701</v>
      </c>
      <c r="N1" s="17">
        <v>997315049.47530997</v>
      </c>
      <c r="O1" s="17"/>
      <c r="P1" s="17">
        <v>1047605850.7986701</v>
      </c>
      <c r="Q1" s="17"/>
      <c r="AA1" s="17">
        <v>533484531.5</v>
      </c>
    </row>
    <row r="2" spans="3:27" x14ac:dyDescent="0.2">
      <c r="C2" s="16" t="s">
        <v>54</v>
      </c>
      <c r="E2" s="17">
        <v>3583353305.54</v>
      </c>
      <c r="F2" s="17">
        <v>4271005855.4099998</v>
      </c>
      <c r="G2" s="17">
        <v>4468019628.2966099</v>
      </c>
      <c r="H2" s="17">
        <v>2685095762.0900002</v>
      </c>
      <c r="I2" s="18">
        <f>+J2-H2</f>
        <v>1917925544.3499994</v>
      </c>
      <c r="J2" s="17">
        <v>4603021306.4399996</v>
      </c>
      <c r="L2" s="17">
        <v>5013601641.8799</v>
      </c>
      <c r="N2" s="17">
        <v>4603021306.4399996</v>
      </c>
      <c r="O2" s="17"/>
      <c r="P2" s="17">
        <v>5013601641.8799</v>
      </c>
      <c r="Q2" s="17"/>
      <c r="AA2" s="17">
        <v>2431510198.75</v>
      </c>
    </row>
    <row r="3" spans="3:27" x14ac:dyDescent="0.2">
      <c r="C3" s="16" t="s">
        <v>55</v>
      </c>
      <c r="E3" s="17">
        <v>68233037.340000004</v>
      </c>
      <c r="F3" s="17">
        <v>69411741.409999996</v>
      </c>
      <c r="G3" s="17">
        <v>69282996.088239893</v>
      </c>
      <c r="H3" s="17">
        <v>40598330.329999998</v>
      </c>
      <c r="J3" s="17">
        <v>69597137.708571404</v>
      </c>
      <c r="L3" s="17">
        <v>69821033.862057403</v>
      </c>
      <c r="N3" s="17">
        <v>69597137.708571404</v>
      </c>
      <c r="O3" s="17"/>
      <c r="P3" s="17">
        <v>69821033.862057403</v>
      </c>
      <c r="Q3" s="17"/>
      <c r="AA3" s="17">
        <v>39847617.82</v>
      </c>
    </row>
    <row r="4" spans="3:27" x14ac:dyDescent="0.2">
      <c r="C4" s="16" t="s">
        <v>56</v>
      </c>
      <c r="E4" s="17">
        <v>16144189.68</v>
      </c>
      <c r="F4" s="17">
        <v>16066695.99</v>
      </c>
      <c r="G4" s="17">
        <v>16060545.1176208</v>
      </c>
      <c r="H4" s="17">
        <v>9443239.4399999995</v>
      </c>
      <c r="J4" s="17">
        <v>16188410.4685714</v>
      </c>
      <c r="L4" s="17">
        <v>16912209.856511399</v>
      </c>
      <c r="N4" s="17">
        <v>16188410.4685714</v>
      </c>
      <c r="O4" s="17"/>
      <c r="P4" s="17">
        <v>16912209.856511399</v>
      </c>
      <c r="Q4" s="17"/>
      <c r="AA4" s="17">
        <v>9289529.2100000009</v>
      </c>
    </row>
    <row r="5" spans="3:27" x14ac:dyDescent="0.2">
      <c r="C5" s="16" t="s">
        <v>57</v>
      </c>
      <c r="E5" s="17">
        <v>-22726174.338699799</v>
      </c>
      <c r="F5" s="17">
        <v>64550220.819999702</v>
      </c>
      <c r="G5" s="17">
        <v>64542216.704345703</v>
      </c>
      <c r="H5" s="17">
        <v>34649028.569999702</v>
      </c>
      <c r="J5" s="17">
        <v>68186141.8092632</v>
      </c>
      <c r="L5" s="17">
        <v>69316030.961537406</v>
      </c>
      <c r="N5" s="17">
        <v>68186141.8092632</v>
      </c>
      <c r="O5" s="17"/>
      <c r="P5" s="17">
        <v>69316030.961537406</v>
      </c>
      <c r="Q5" s="17"/>
      <c r="AA5" s="17">
        <v>6673919.71000004</v>
      </c>
    </row>
    <row r="6" spans="3:27" ht="16.5" x14ac:dyDescent="0.25">
      <c r="C6" s="20" t="s">
        <v>58</v>
      </c>
      <c r="D6" s="21"/>
      <c r="E6" s="17">
        <v>-176894734.44870001</v>
      </c>
      <c r="F6" s="17">
        <v>119884653.42</v>
      </c>
      <c r="G6" s="17">
        <v>82010109.295096397</v>
      </c>
      <c r="H6" s="17">
        <v>87707756.819999695</v>
      </c>
      <c r="J6" s="17">
        <v>121244870.05926301</v>
      </c>
      <c r="L6" s="17">
        <v>89989536.491538003</v>
      </c>
      <c r="N6" s="17">
        <v>121244870.05926301</v>
      </c>
      <c r="O6" s="17"/>
      <c r="P6" s="17">
        <v>89989536.491538003</v>
      </c>
      <c r="Q6" s="17"/>
      <c r="AA6" s="17">
        <v>69119213.980000004</v>
      </c>
    </row>
    <row r="7" spans="3:27" x14ac:dyDescent="0.2">
      <c r="C7" s="16" t="s">
        <v>59</v>
      </c>
      <c r="E7" s="17">
        <v>1848355819.6187</v>
      </c>
      <c r="F7" s="17">
        <v>2003412009.77</v>
      </c>
      <c r="G7" s="17">
        <v>2114294843.2284601</v>
      </c>
      <c r="H7" s="17">
        <v>1260017162.25</v>
      </c>
      <c r="J7" s="17">
        <v>2199398006.7995901</v>
      </c>
      <c r="L7" s="17">
        <v>2317940476.69767</v>
      </c>
      <c r="N7" s="17">
        <v>2199398006.7995901</v>
      </c>
      <c r="O7" s="17"/>
      <c r="P7" s="17">
        <v>2317940476.69767</v>
      </c>
      <c r="Q7" s="17"/>
      <c r="AA7" s="17">
        <v>1131611727.8699999</v>
      </c>
    </row>
    <row r="8" spans="3:27" x14ac:dyDescent="0.2">
      <c r="E8" s="22" t="s">
        <v>60</v>
      </c>
      <c r="F8" s="22" t="s">
        <v>61</v>
      </c>
      <c r="G8" s="22" t="s">
        <v>62</v>
      </c>
      <c r="H8" s="22" t="s">
        <v>63</v>
      </c>
      <c r="J8" s="16" t="s">
        <v>64</v>
      </c>
      <c r="L8" s="17" t="s">
        <v>65</v>
      </c>
      <c r="N8" s="23" t="str">
        <f>J8</f>
        <v>BUD2025.GMCB_Projection</v>
      </c>
      <c r="O8" s="23"/>
      <c r="P8" s="23" t="str">
        <f>L8</f>
        <v>BUD2025.TOT</v>
      </c>
      <c r="Q8" s="23"/>
      <c r="AA8" s="22" t="s">
        <v>66</v>
      </c>
    </row>
    <row r="9" spans="3:27" x14ac:dyDescent="0.2">
      <c r="E9" s="22"/>
      <c r="F9" s="22"/>
      <c r="G9" s="22"/>
      <c r="H9" s="22"/>
      <c r="N9" s="22"/>
      <c r="O9" s="22"/>
      <c r="P9" s="22"/>
      <c r="Q9" s="22"/>
      <c r="AA9" s="22"/>
    </row>
    <row r="10" spans="3:27" ht="23.25" x14ac:dyDescent="0.35">
      <c r="C10" s="24" t="str">
        <f>L10&amp;" BALANCE SHEET BUDGET"</f>
        <v>FY25 BALANCE SHEET BUDGET</v>
      </c>
      <c r="D10" s="24"/>
      <c r="E10" s="25" t="str">
        <f>"FY"&amp;RIGHT(LEFT(E8,7),2)</f>
        <v>FY22</v>
      </c>
      <c r="F10" s="25" t="str">
        <f>"FY"&amp;RIGHT(LEFT(F8,7),2)</f>
        <v>FY23</v>
      </c>
      <c r="G10" s="25" t="str">
        <f>"FY"&amp;RIGHT(LEFT(G8,7),2)</f>
        <v>FY24</v>
      </c>
      <c r="H10" s="25" t="str">
        <f>"FY"&amp;RIGHT(LEFT(H8,7),2)</f>
        <v>FY24</v>
      </c>
      <c r="I10" s="413" t="s">
        <v>67</v>
      </c>
      <c r="J10" s="26" t="str">
        <f>H10</f>
        <v>FY24</v>
      </c>
      <c r="K10" s="413" t="s">
        <v>67</v>
      </c>
      <c r="L10" s="27" t="s">
        <v>68</v>
      </c>
      <c r="N10" s="25" t="str">
        <f>"FY"&amp;RIGHT(LEFT(N8,7),2)</f>
        <v>FY25</v>
      </c>
      <c r="O10" s="25"/>
      <c r="P10" s="25" t="str">
        <f>"FY"&amp;RIGHT(LEFT(P8,7),2)</f>
        <v>FY25</v>
      </c>
      <c r="Q10" s="25"/>
      <c r="AA10" s="25" t="str">
        <f>"FY"&amp;RIGHT(LEFT(AA8,7),2)</f>
        <v>FY23</v>
      </c>
    </row>
    <row r="11" spans="3:27" ht="15" x14ac:dyDescent="0.25">
      <c r="C11" s="28" t="s">
        <v>69</v>
      </c>
      <c r="E11" s="25" t="s">
        <v>70</v>
      </c>
      <c r="F11" s="25" t="s">
        <v>70</v>
      </c>
      <c r="G11" s="25" t="s">
        <v>71</v>
      </c>
      <c r="H11" s="25" t="s">
        <v>72</v>
      </c>
      <c r="I11" s="413"/>
      <c r="J11" s="26" t="s">
        <v>73</v>
      </c>
      <c r="K11" s="413"/>
      <c r="L11" s="27" t="s">
        <v>71</v>
      </c>
      <c r="N11" s="25" t="s">
        <v>71</v>
      </c>
      <c r="O11" s="25" t="s">
        <v>74</v>
      </c>
      <c r="P11" s="25" t="s">
        <v>71</v>
      </c>
      <c r="Q11" s="25" t="s">
        <v>74</v>
      </c>
      <c r="AA11" s="25" t="s">
        <v>72</v>
      </c>
    </row>
    <row r="12" spans="3:27" ht="15" x14ac:dyDescent="0.25">
      <c r="D12" s="25" t="s">
        <v>75</v>
      </c>
      <c r="E12" s="29">
        <f>(E22+E23+E35-E79-E92-E70)/((E7-E3)/365)</f>
        <v>113.04015352371671</v>
      </c>
      <c r="F12" s="29">
        <f>(F22+F23+F35-F79-F92-F70)/((F7-F3)/365)</f>
        <v>115.39257841222734</v>
      </c>
      <c r="G12" s="29">
        <f>(G22+G23+G35-G79-G92-G70)/((G7-G3)/365)</f>
        <v>109.69945355107176</v>
      </c>
      <c r="H12" s="29">
        <f>(H22+H23+H35-H79-H92-H70)/((J7-H3)/366)</f>
        <v>115.39899879236863</v>
      </c>
      <c r="J12" s="29">
        <f>(J22+J23+J35-J79-J92-J70)/((J7-J3)/366)</f>
        <v>115.44214712847246</v>
      </c>
      <c r="L12" s="29">
        <f>(L22+L23+L35-L79-L92-L70)/((L7-L3)/365)</f>
        <v>120.37058882763554</v>
      </c>
      <c r="M12" s="30" t="s">
        <v>76</v>
      </c>
      <c r="N12" s="29">
        <f>(N22+N23+N35-N79-N92-N70)/((N7-N3)/365)</f>
        <v>1351.3458298756232</v>
      </c>
      <c r="O12" s="29"/>
      <c r="P12" s="29">
        <f>(P22+P23+P35-P79-P92-P70)/((P7-P3)/365)</f>
        <v>0</v>
      </c>
      <c r="Q12" s="29"/>
      <c r="V12" s="29"/>
      <c r="AA12" s="29">
        <v>150.074056607297</v>
      </c>
    </row>
    <row r="13" spans="3:27" ht="15" x14ac:dyDescent="0.25">
      <c r="D13" s="25" t="s">
        <v>77</v>
      </c>
      <c r="E13" s="17">
        <v>37645683.950016901</v>
      </c>
      <c r="F13" s="17">
        <v>38696017.741931699</v>
      </c>
      <c r="G13" s="17">
        <v>33006123.9338823</v>
      </c>
      <c r="H13" s="17">
        <v>36316829</v>
      </c>
      <c r="J13" s="17">
        <v>36316829</v>
      </c>
      <c r="L13" s="17">
        <v>34331573.294739798</v>
      </c>
      <c r="N13" s="17" t="s">
        <v>78</v>
      </c>
      <c r="O13" s="17"/>
      <c r="P13" s="17">
        <v>34331573.294739798</v>
      </c>
      <c r="Q13" s="17"/>
      <c r="V13" s="17"/>
      <c r="AA13" s="29"/>
    </row>
    <row r="14" spans="3:27" ht="15" x14ac:dyDescent="0.25">
      <c r="D14" s="25" t="s">
        <v>79</v>
      </c>
      <c r="E14" s="31">
        <f>(E103+E3+E4)/E13</f>
        <v>-2.4575860423080043</v>
      </c>
      <c r="F14" s="31">
        <f>(F103+F3+F4)/F13</f>
        <v>5.3070859174603093</v>
      </c>
      <c r="G14" s="31">
        <f>(G103+G3+G4)/G13</f>
        <v>5.0703818126660094</v>
      </c>
      <c r="J14" s="31">
        <f>(J103+J3+J4)/J13</f>
        <v>5.700674423871253</v>
      </c>
      <c r="L14" s="31">
        <f>(L103+L3+L4)/L13</f>
        <v>5.1475293221468483</v>
      </c>
      <c r="M14" s="32" t="s">
        <v>80</v>
      </c>
      <c r="N14" s="31" t="e">
        <f>(N103+N3+N4)/N13</f>
        <v>#VALUE!</v>
      </c>
      <c r="O14" s="31"/>
      <c r="P14" s="31">
        <f>(P103+P3+P4)/P13</f>
        <v>5.1475293221468483</v>
      </c>
      <c r="Q14" s="31"/>
      <c r="V14" s="31"/>
    </row>
    <row r="15" spans="3:27" ht="15" x14ac:dyDescent="0.25">
      <c r="D15" s="25" t="s">
        <v>81</v>
      </c>
      <c r="E15" s="33">
        <f>+E85/(E102+E85+E103)</f>
        <v>0.30788830457037464</v>
      </c>
      <c r="F15" s="33">
        <f>+F85/(F102+F85+F103)</f>
        <v>0.27785581251975228</v>
      </c>
      <c r="G15" s="33">
        <f>+G85/(G102+G85+G103)</f>
        <v>0.35050225337721552</v>
      </c>
      <c r="H15" s="33">
        <f>+H85/(H102+H85+H103)</f>
        <v>0.24733440852539726</v>
      </c>
      <c r="I15" s="25"/>
      <c r="J15" s="33">
        <f>+J85/(J102+J85+J103)</f>
        <v>0.24053676048868064</v>
      </c>
      <c r="K15" s="25"/>
      <c r="L15" s="33">
        <f>+L85/(L102+L85+L103)</f>
        <v>0.29660937805434551</v>
      </c>
      <c r="M15" s="30" t="s">
        <v>82</v>
      </c>
      <c r="N15" s="33">
        <f>+N85/(N102+N85+N103)</f>
        <v>0.26989384719321907</v>
      </c>
      <c r="O15" s="33"/>
      <c r="P15" s="33">
        <f>+P85/(P102+P85+P103)</f>
        <v>0</v>
      </c>
      <c r="Q15" s="33"/>
      <c r="V15" s="33"/>
      <c r="AA15" s="33">
        <f>+AA85/(AA102+AA85+AA103)</f>
        <v>0.28350962986007305</v>
      </c>
    </row>
    <row r="16" spans="3:27" ht="15" x14ac:dyDescent="0.25">
      <c r="D16" s="25" t="s">
        <v>11</v>
      </c>
      <c r="E16" s="34">
        <f>-E53/E3</f>
        <v>12.01487614254869</v>
      </c>
      <c r="F16" s="34">
        <f>-F53/F3</f>
        <v>12.50252013782462</v>
      </c>
      <c r="G16" s="34">
        <f>-G53/G3</f>
        <v>13.551766000502731</v>
      </c>
      <c r="H16" s="34"/>
      <c r="I16" s="25"/>
      <c r="J16" s="34">
        <f>-J53/J3</f>
        <v>13.468711298929261</v>
      </c>
      <c r="K16" s="25"/>
      <c r="L16" s="34">
        <f>-L53/L3</f>
        <v>14.425520980977202</v>
      </c>
      <c r="M16" s="30" t="s">
        <v>83</v>
      </c>
      <c r="N16" s="34">
        <f>-N53/N3</f>
        <v>153.65736299062226</v>
      </c>
      <c r="O16" s="34"/>
      <c r="P16" s="34">
        <f>-P53/P3</f>
        <v>0</v>
      </c>
      <c r="Q16" s="34"/>
      <c r="V16" s="34"/>
      <c r="AA16" s="34"/>
    </row>
    <row r="17" spans="1:31" ht="15" x14ac:dyDescent="0.25">
      <c r="D17" s="25"/>
      <c r="E17" s="34"/>
      <c r="F17" s="34"/>
      <c r="G17" s="34"/>
      <c r="H17" s="34"/>
      <c r="I17" s="25"/>
      <c r="J17" s="35">
        <f>+(J6-H6)+(J3-H3)-I48</f>
        <v>-11119523.352606475</v>
      </c>
      <c r="K17" s="36"/>
      <c r="L17" s="35">
        <f>+L6+L3+K22+K23-K48+J35*0.04</f>
        <v>2424412.5135094654</v>
      </c>
      <c r="M17" s="30"/>
      <c r="N17" s="34"/>
      <c r="O17" s="34"/>
      <c r="P17" s="34"/>
      <c r="Q17" s="34"/>
      <c r="V17" s="37"/>
      <c r="AA17" s="34"/>
    </row>
    <row r="18" spans="1:31" ht="15" x14ac:dyDescent="0.25">
      <c r="D18" s="16" t="s">
        <v>84</v>
      </c>
      <c r="E18" s="18">
        <f>+E22+E23+E35</f>
        <v>551302335.88999999</v>
      </c>
      <c r="F18" s="18">
        <f>+F22+F23+F35</f>
        <v>611422678.39999998</v>
      </c>
      <c r="G18" s="38"/>
      <c r="H18" s="18">
        <f>+H22+H23+H35</f>
        <v>695964812.18000007</v>
      </c>
      <c r="J18" s="18">
        <f>+J22+J23+J35</f>
        <v>687072637.38785219</v>
      </c>
      <c r="L18" s="18">
        <f>+L22+L23+L35</f>
        <v>741390304.35336614</v>
      </c>
      <c r="M18" s="18">
        <f>+L18-J18</f>
        <v>54317666.965513945</v>
      </c>
      <c r="N18" s="25"/>
      <c r="O18" s="25"/>
      <c r="P18" s="25"/>
      <c r="Q18" s="25"/>
      <c r="V18" s="25"/>
      <c r="AA18" s="38"/>
    </row>
    <row r="19" spans="1:31" ht="15" x14ac:dyDescent="0.25">
      <c r="C19" s="25" t="s">
        <v>85</v>
      </c>
      <c r="D19" s="25" t="s">
        <v>86</v>
      </c>
      <c r="J19" s="34">
        <v>126.9</v>
      </c>
      <c r="K19" s="25"/>
      <c r="L19" s="34">
        <v>135.19999999999999</v>
      </c>
      <c r="V19" s="34"/>
    </row>
    <row r="20" spans="1:31" x14ac:dyDescent="0.2">
      <c r="A20" s="39"/>
      <c r="B20" s="39"/>
      <c r="C20" s="40" t="s">
        <v>87</v>
      </c>
      <c r="D20" s="41"/>
      <c r="E20" s="39"/>
      <c r="F20" s="39"/>
      <c r="G20" s="39"/>
      <c r="H20" s="39"/>
      <c r="I20" s="39"/>
      <c r="J20" s="39"/>
      <c r="K20" s="39"/>
      <c r="L20" s="39"/>
      <c r="N20" s="39"/>
      <c r="O20" s="39"/>
      <c r="P20" s="39"/>
      <c r="Q20" s="39"/>
      <c r="V20" s="42"/>
      <c r="AA20" s="39"/>
    </row>
    <row r="21" spans="1:31" ht="13.5" thickBot="1" x14ac:dyDescent="0.25">
      <c r="A21" s="38" t="s">
        <v>88</v>
      </c>
      <c r="B21" s="38" t="s">
        <v>89</v>
      </c>
      <c r="C21" s="43" t="s">
        <v>45</v>
      </c>
      <c r="D21" s="44"/>
      <c r="I21" s="31"/>
      <c r="J21" s="18"/>
      <c r="L21" s="18"/>
      <c r="N21" s="38"/>
      <c r="O21" s="38"/>
      <c r="P21" s="38"/>
      <c r="Q21" s="38"/>
      <c r="V21" s="17"/>
      <c r="AD21" s="16">
        <v>44089408.536814243</v>
      </c>
      <c r="AE21" s="31">
        <f>J22*0.04+(20000000-3500000)</f>
        <v>23041432.420714084</v>
      </c>
    </row>
    <row r="22" spans="1:31" ht="15" x14ac:dyDescent="0.25">
      <c r="A22" s="16" t="s">
        <v>90</v>
      </c>
      <c r="B22" s="16" t="s">
        <v>90</v>
      </c>
      <c r="C22" s="45" t="s">
        <v>91</v>
      </c>
      <c r="D22" s="46" t="s">
        <v>92</v>
      </c>
      <c r="E22" s="17">
        <v>127853702.45</v>
      </c>
      <c r="F22" s="17">
        <f>135449578.99</f>
        <v>135449578.99000001</v>
      </c>
      <c r="G22" s="17">
        <v>106699682.62</v>
      </c>
      <c r="H22" s="17">
        <v>172427985.31</v>
      </c>
      <c r="I22" s="47">
        <f>(J113+J116-J133)</f>
        <v>-8892174.7921478599</v>
      </c>
      <c r="J22" s="17">
        <f>SUM(H22:I22)</f>
        <v>163535810.51785213</v>
      </c>
      <c r="K22" s="47">
        <f>+J22*0.04</f>
        <v>6541432.420714085</v>
      </c>
      <c r="L22" s="17">
        <f t="shared" ref="L22:L31" si="0">SUM(J22:K22)</f>
        <v>170077242.93856621</v>
      </c>
      <c r="M22" s="28" t="s">
        <v>93</v>
      </c>
      <c r="N22" s="17">
        <v>1806788567.28</v>
      </c>
      <c r="O22" s="17">
        <f t="shared" ref="O22:O32" si="1">+J22-N22</f>
        <v>-1643252756.7621479</v>
      </c>
      <c r="P22" s="17">
        <v>0</v>
      </c>
      <c r="Q22" s="17">
        <f t="shared" ref="Q22:Q32" si="2">+L22-P22</f>
        <v>170077242.93856621</v>
      </c>
      <c r="R22" s="19">
        <v>12011000010</v>
      </c>
      <c r="S22" s="19">
        <v>12010000</v>
      </c>
      <c r="T22" s="16">
        <f>-1500000*5</f>
        <v>-7500000</v>
      </c>
      <c r="V22" s="17"/>
      <c r="W22" s="18"/>
      <c r="AA22" s="17">
        <v>86105581.140000001</v>
      </c>
    </row>
    <row r="23" spans="1:31" ht="15.75" thickBot="1" x14ac:dyDescent="0.3">
      <c r="A23" s="16" t="s">
        <v>90</v>
      </c>
      <c r="B23" s="16" t="s">
        <v>94</v>
      </c>
      <c r="C23" s="48" t="s">
        <v>91</v>
      </c>
      <c r="D23" s="46" t="s">
        <v>95</v>
      </c>
      <c r="E23" s="17">
        <v>3112017.27</v>
      </c>
      <c r="F23" s="17">
        <v>104554955.2</v>
      </c>
      <c r="G23" s="17">
        <v>107693931.04000001</v>
      </c>
      <c r="H23" s="17">
        <v>107370835.12</v>
      </c>
      <c r="I23" s="47"/>
      <c r="J23" s="17">
        <f t="shared" ref="J23:J31" si="3">SUM(H23:I23)</f>
        <v>107370835.12</v>
      </c>
      <c r="K23" s="47">
        <f>+J23*0.04</f>
        <v>4294833.4048000006</v>
      </c>
      <c r="L23" s="17">
        <f t="shared" si="0"/>
        <v>111665668.5248</v>
      </c>
      <c r="M23" s="28" t="s">
        <v>96</v>
      </c>
      <c r="N23" s="17">
        <v>1277459514.82285</v>
      </c>
      <c r="O23" s="17">
        <f t="shared" si="1"/>
        <v>-1170088679.7028499</v>
      </c>
      <c r="P23" s="17">
        <v>0</v>
      </c>
      <c r="Q23" s="17">
        <f t="shared" si="2"/>
        <v>111665668.5248</v>
      </c>
      <c r="R23" s="19">
        <v>12011002015</v>
      </c>
      <c r="S23" s="19">
        <v>12010000</v>
      </c>
      <c r="V23" s="17"/>
      <c r="W23" s="18"/>
      <c r="AA23" s="17">
        <v>3606113.52</v>
      </c>
    </row>
    <row r="24" spans="1:31" x14ac:dyDescent="0.2">
      <c r="A24" s="16" t="s">
        <v>97</v>
      </c>
      <c r="B24" s="16" t="s">
        <v>97</v>
      </c>
      <c r="C24" s="49" t="s">
        <v>47</v>
      </c>
      <c r="D24" s="411" t="s">
        <v>98</v>
      </c>
      <c r="E24" s="17">
        <v>224304753.00999999</v>
      </c>
      <c r="F24" s="38">
        <v>242893074.00999999</v>
      </c>
      <c r="G24" s="38">
        <v>269022878.23000002</v>
      </c>
      <c r="H24" s="17">
        <v>267190625</v>
      </c>
      <c r="I24" s="47"/>
      <c r="J24" s="17">
        <f t="shared" si="3"/>
        <v>267190625</v>
      </c>
      <c r="K24" s="47"/>
      <c r="L24" s="17">
        <f t="shared" si="0"/>
        <v>267190625</v>
      </c>
      <c r="M24" s="16" t="s">
        <v>99</v>
      </c>
      <c r="N24" s="38">
        <v>3102697287.7028599</v>
      </c>
      <c r="O24" s="17">
        <f t="shared" si="1"/>
        <v>-2835506662.7028599</v>
      </c>
      <c r="P24" s="38">
        <v>0</v>
      </c>
      <c r="Q24" s="17">
        <f t="shared" si="2"/>
        <v>267190625</v>
      </c>
      <c r="R24" s="19">
        <v>12011005005</v>
      </c>
      <c r="S24" s="19">
        <v>12010000</v>
      </c>
      <c r="V24" s="17"/>
      <c r="W24" s="18"/>
      <c r="AA24" s="38">
        <v>269022878.23000002</v>
      </c>
    </row>
    <row r="25" spans="1:31" x14ac:dyDescent="0.2">
      <c r="A25" s="16" t="s">
        <v>100</v>
      </c>
      <c r="B25" s="16" t="s">
        <v>97</v>
      </c>
      <c r="C25" s="50" t="s">
        <v>48</v>
      </c>
      <c r="D25" s="412" t="e">
        <f ca="1">_xll.GetData("Description", "ACCT_HNDetail_L50.ACCT_HNDetail_L50 = '"&amp;$B25&amp;"'", "ACCT_HNDetail_L50")</f>
        <v>#NAME?</v>
      </c>
      <c r="E25" s="17">
        <v>-44646599.549999997</v>
      </c>
      <c r="F25" s="38">
        <v>-35258599.82</v>
      </c>
      <c r="G25" s="38">
        <v>-48241454.020000003</v>
      </c>
      <c r="H25" s="17">
        <v>-45903481.869999997</v>
      </c>
      <c r="I25" s="47"/>
      <c r="J25" s="17">
        <f t="shared" si="3"/>
        <v>-45903481.869999997</v>
      </c>
      <c r="K25" s="47"/>
      <c r="L25" s="17">
        <f t="shared" si="0"/>
        <v>-45903481.869999997</v>
      </c>
      <c r="M25" s="16" t="s">
        <v>99</v>
      </c>
      <c r="N25" s="38">
        <v>-504889661.02285802</v>
      </c>
      <c r="O25" s="17">
        <f t="shared" si="1"/>
        <v>458986179.15285802</v>
      </c>
      <c r="P25" s="38">
        <v>0</v>
      </c>
      <c r="Q25" s="17">
        <f t="shared" si="2"/>
        <v>-45903481.869999997</v>
      </c>
      <c r="R25" s="19">
        <v>12011011032</v>
      </c>
      <c r="S25" s="19">
        <v>12010000</v>
      </c>
      <c r="V25" s="17"/>
      <c r="W25" s="18"/>
      <c r="AA25" s="17">
        <v>-48241454.020000003</v>
      </c>
    </row>
    <row r="26" spans="1:31" x14ac:dyDescent="0.2">
      <c r="A26" s="16" t="s">
        <v>101</v>
      </c>
      <c r="B26" s="16" t="s">
        <v>101</v>
      </c>
      <c r="C26" s="52" t="s">
        <v>102</v>
      </c>
      <c r="D26" s="52" t="s">
        <v>103</v>
      </c>
      <c r="E26" s="17">
        <v>48249245.18</v>
      </c>
      <c r="F26" s="17">
        <v>87358568.760000005</v>
      </c>
      <c r="G26" s="17">
        <v>73397683.180000007</v>
      </c>
      <c r="H26" s="17">
        <v>82961543.150000006</v>
      </c>
      <c r="I26" s="47"/>
      <c r="J26" s="17">
        <f t="shared" si="3"/>
        <v>82961543.150000006</v>
      </c>
      <c r="K26" s="47"/>
      <c r="L26" s="17">
        <f t="shared" si="0"/>
        <v>82961543.150000006</v>
      </c>
      <c r="M26" s="16" t="s">
        <v>104</v>
      </c>
      <c r="N26" s="17">
        <v>1033347106.71429</v>
      </c>
      <c r="O26" s="17">
        <f t="shared" si="1"/>
        <v>-950385563.56429005</v>
      </c>
      <c r="P26" s="17">
        <v>0</v>
      </c>
      <c r="Q26" s="17">
        <f t="shared" si="2"/>
        <v>82961543.150000006</v>
      </c>
      <c r="R26" s="19">
        <v>12011027555</v>
      </c>
      <c r="S26" s="19">
        <v>12010000</v>
      </c>
      <c r="V26" s="17"/>
      <c r="W26" s="18"/>
      <c r="AA26" s="17">
        <v>73397683.180000007</v>
      </c>
    </row>
    <row r="27" spans="1:31" ht="15.75" thickBot="1" x14ac:dyDescent="0.3">
      <c r="A27" s="16" t="s">
        <v>105</v>
      </c>
      <c r="B27" s="16" t="s">
        <v>106</v>
      </c>
      <c r="C27" s="53" t="s">
        <v>107</v>
      </c>
      <c r="D27" s="411" t="s">
        <v>108</v>
      </c>
      <c r="E27" s="54">
        <v>5387997.0199999996</v>
      </c>
      <c r="F27" s="54">
        <v>6613852.5</v>
      </c>
      <c r="G27" s="54">
        <v>6380978</v>
      </c>
      <c r="H27" s="54">
        <v>2853509.05</v>
      </c>
      <c r="I27" s="55">
        <v>2149144</v>
      </c>
      <c r="J27" s="17">
        <f t="shared" si="3"/>
        <v>5002653.05</v>
      </c>
      <c r="K27" s="55"/>
      <c r="L27" s="17">
        <f t="shared" si="0"/>
        <v>5002653.05</v>
      </c>
      <c r="M27" s="16" t="s">
        <v>109</v>
      </c>
      <c r="N27" s="54">
        <v>59063290.405714303</v>
      </c>
      <c r="O27" s="17">
        <f t="shared" si="1"/>
        <v>-54060637.355714306</v>
      </c>
      <c r="P27" s="54">
        <v>0</v>
      </c>
      <c r="Q27" s="17">
        <f t="shared" si="2"/>
        <v>5002653.05</v>
      </c>
      <c r="R27" s="19">
        <v>12011030323</v>
      </c>
      <c r="S27" s="19">
        <v>12010000</v>
      </c>
      <c r="V27" s="17"/>
      <c r="W27" s="18"/>
      <c r="AA27" s="54">
        <v>5479922.3099999996</v>
      </c>
    </row>
    <row r="28" spans="1:31" ht="15" x14ac:dyDescent="0.25">
      <c r="A28" s="16" t="s">
        <v>110</v>
      </c>
      <c r="B28" s="16" t="s">
        <v>106</v>
      </c>
      <c r="C28" s="45" t="s">
        <v>111</v>
      </c>
      <c r="D28" s="414"/>
      <c r="E28" s="54">
        <v>5325992.63</v>
      </c>
      <c r="F28" s="54">
        <v>5301957.21</v>
      </c>
      <c r="G28" s="54">
        <v>9022492.0899999999</v>
      </c>
      <c r="H28" s="54">
        <v>3487323.13</v>
      </c>
      <c r="I28" s="55">
        <v>1550236</v>
      </c>
      <c r="J28" s="17">
        <f t="shared" si="3"/>
        <v>5037559.13</v>
      </c>
      <c r="K28" s="55"/>
      <c r="L28" s="17">
        <f t="shared" si="0"/>
        <v>5037559.13</v>
      </c>
      <c r="M28" s="16" t="s">
        <v>112</v>
      </c>
      <c r="N28" s="54">
        <v>111347851.285714</v>
      </c>
      <c r="O28" s="17">
        <f t="shared" si="1"/>
        <v>-106310292.15571401</v>
      </c>
      <c r="P28" s="54">
        <v>0</v>
      </c>
      <c r="Q28" s="17">
        <f t="shared" si="2"/>
        <v>5037559.13</v>
      </c>
      <c r="R28" s="19">
        <v>12011030321</v>
      </c>
      <c r="S28" s="19">
        <v>12010000</v>
      </c>
      <c r="V28" s="17"/>
      <c r="W28" s="18"/>
      <c r="AA28" s="54">
        <v>9022492.0899999999</v>
      </c>
    </row>
    <row r="29" spans="1:31" ht="51" x14ac:dyDescent="0.2">
      <c r="B29" s="16" t="s">
        <v>110</v>
      </c>
      <c r="C29" s="56" t="s">
        <v>111</v>
      </c>
      <c r="D29" s="46" t="s">
        <v>113</v>
      </c>
      <c r="E29" s="17">
        <v>34460710.549999997</v>
      </c>
      <c r="F29" s="17">
        <v>38970110.689999998</v>
      </c>
      <c r="G29" s="17">
        <v>31246478.289999999</v>
      </c>
      <c r="H29" s="17">
        <v>76767087.920000002</v>
      </c>
      <c r="I29" s="55"/>
      <c r="J29" s="17">
        <f t="shared" si="3"/>
        <v>76767087.920000002</v>
      </c>
      <c r="K29" s="47">
        <f>((H29-20057910.69-6776850.78)*13%)-6776850.78-20057910.69-6776850.78</f>
        <v>-27120409.811500002</v>
      </c>
      <c r="L29" s="17">
        <f t="shared" si="0"/>
        <v>49646678.108500004</v>
      </c>
      <c r="M29" s="57" t="s">
        <v>114</v>
      </c>
      <c r="N29" s="17">
        <v>811293476.77714205</v>
      </c>
      <c r="O29" s="17">
        <f t="shared" si="1"/>
        <v>-734526388.85714209</v>
      </c>
      <c r="P29" s="17">
        <v>0</v>
      </c>
      <c r="Q29" s="17">
        <f t="shared" si="2"/>
        <v>49646678.108500004</v>
      </c>
      <c r="R29" s="19">
        <v>12011025612</v>
      </c>
      <c r="S29" s="19">
        <v>12010000</v>
      </c>
      <c r="T29" s="16" t="s">
        <v>115</v>
      </c>
      <c r="V29" s="17"/>
      <c r="W29" s="18"/>
      <c r="AA29" s="17">
        <v>43246478.289999999</v>
      </c>
    </row>
    <row r="30" spans="1:31" x14ac:dyDescent="0.2">
      <c r="B30" s="16" t="s">
        <v>116</v>
      </c>
      <c r="C30" s="56" t="s">
        <v>111</v>
      </c>
      <c r="D30" s="46" t="s">
        <v>117</v>
      </c>
      <c r="E30" s="17">
        <v>58162317.780000001</v>
      </c>
      <c r="F30" s="17">
        <v>54190441.25</v>
      </c>
      <c r="G30" s="17">
        <v>55792683.530000001</v>
      </c>
      <c r="H30" s="17">
        <v>51376112.759999998</v>
      </c>
      <c r="I30" s="55"/>
      <c r="J30" s="17">
        <f t="shared" si="3"/>
        <v>51376112.759999998</v>
      </c>
      <c r="K30" s="55">
        <f>J30*0.03</f>
        <v>1541283.3827999998</v>
      </c>
      <c r="L30" s="17">
        <f t="shared" si="0"/>
        <v>52917396.142799996</v>
      </c>
      <c r="M30" s="58">
        <v>0.03</v>
      </c>
      <c r="N30" s="17">
        <v>615997174.45714295</v>
      </c>
      <c r="O30" s="17">
        <f t="shared" si="1"/>
        <v>-564621061.69714296</v>
      </c>
      <c r="P30" s="17">
        <v>0</v>
      </c>
      <c r="Q30" s="17">
        <f t="shared" si="2"/>
        <v>52917396.142799996</v>
      </c>
      <c r="R30" s="19">
        <v>12011015110</v>
      </c>
      <c r="S30" s="19">
        <v>12010000</v>
      </c>
      <c r="V30" s="17"/>
      <c r="W30" s="18"/>
      <c r="AA30" s="17">
        <v>55792683.530000001</v>
      </c>
    </row>
    <row r="31" spans="1:31" ht="39" thickBot="1" x14ac:dyDescent="0.25">
      <c r="A31" s="59"/>
      <c r="B31" s="59" t="s">
        <v>118</v>
      </c>
      <c r="C31" s="60" t="s">
        <v>111</v>
      </c>
      <c r="D31" s="46" t="s">
        <v>119</v>
      </c>
      <c r="E31" s="17">
        <v>0</v>
      </c>
      <c r="F31" s="17">
        <v>0</v>
      </c>
      <c r="G31" s="17">
        <v>0</v>
      </c>
      <c r="H31" s="17">
        <v>0</v>
      </c>
      <c r="I31" s="61"/>
      <c r="J31" s="62">
        <f t="shared" si="3"/>
        <v>0</v>
      </c>
      <c r="K31" s="61"/>
      <c r="L31" s="62">
        <f t="shared" si="0"/>
        <v>0</v>
      </c>
      <c r="M31" s="57" t="s">
        <v>120</v>
      </c>
      <c r="N31" s="17">
        <v>0</v>
      </c>
      <c r="O31" s="17">
        <f t="shared" si="1"/>
        <v>0</v>
      </c>
      <c r="P31" s="17">
        <v>0</v>
      </c>
      <c r="Q31" s="17">
        <f t="shared" si="2"/>
        <v>0</v>
      </c>
      <c r="V31" s="62"/>
      <c r="W31" s="18"/>
      <c r="AA31" s="17">
        <v>0</v>
      </c>
    </row>
    <row r="32" spans="1:31" ht="15" x14ac:dyDescent="0.25">
      <c r="C32" s="63" t="s">
        <v>121</v>
      </c>
      <c r="D32" s="44"/>
      <c r="E32" s="64">
        <f t="shared" ref="E32:L32" si="4">SUM(E22:E31)</f>
        <v>462210136.34000003</v>
      </c>
      <c r="F32" s="65">
        <f t="shared" si="4"/>
        <v>640073938.78999996</v>
      </c>
      <c r="G32" s="65">
        <f t="shared" si="4"/>
        <v>611015352.96000004</v>
      </c>
      <c r="H32" s="64">
        <f t="shared" si="4"/>
        <v>718531539.56999993</v>
      </c>
      <c r="I32" s="64">
        <f t="shared" si="4"/>
        <v>-5192794.7921478599</v>
      </c>
      <c r="J32" s="64">
        <f t="shared" si="4"/>
        <v>713338744.77785206</v>
      </c>
      <c r="K32" s="64">
        <f t="shared" si="4"/>
        <v>-14742860.603185916</v>
      </c>
      <c r="L32" s="64">
        <f t="shared" si="4"/>
        <v>698595884.17466617</v>
      </c>
      <c r="N32" s="65">
        <f>SUM(N22:N31)</f>
        <v>8313104608.4228544</v>
      </c>
      <c r="O32" s="17">
        <f t="shared" si="1"/>
        <v>-7599765863.6450024</v>
      </c>
      <c r="P32" s="65">
        <f>SUM(P22:P31)</f>
        <v>0</v>
      </c>
      <c r="Q32" s="17">
        <f t="shared" si="2"/>
        <v>698595884.17466617</v>
      </c>
      <c r="V32" s="66"/>
      <c r="W32" s="18"/>
      <c r="AA32" s="64">
        <f>SUM(AA22:AA31)</f>
        <v>497432378.26999998</v>
      </c>
    </row>
    <row r="33" spans="1:27" ht="6" customHeight="1" x14ac:dyDescent="0.25">
      <c r="C33" s="67"/>
      <c r="D33" s="44"/>
      <c r="E33" s="64"/>
      <c r="F33" s="65"/>
      <c r="G33" s="65"/>
      <c r="H33" s="64"/>
      <c r="I33" s="64"/>
      <c r="J33" s="64"/>
      <c r="K33" s="64"/>
      <c r="L33" s="64"/>
      <c r="N33" s="65"/>
      <c r="O33" s="65"/>
      <c r="P33" s="65"/>
      <c r="Q33" s="65"/>
      <c r="V33" s="66"/>
      <c r="W33" s="18"/>
      <c r="AA33" s="64"/>
    </row>
    <row r="34" spans="1:27" x14ac:dyDescent="0.2">
      <c r="C34" s="63" t="s">
        <v>122</v>
      </c>
      <c r="D34" s="44"/>
      <c r="F34" s="68"/>
      <c r="G34" s="68"/>
      <c r="H34" s="18">
        <f>+H40-F40</f>
        <v>54766158.410000086</v>
      </c>
      <c r="I34" s="31">
        <f>(126.9*((J7-J3)/366)-H35-J23-J22)</f>
        <v>51374713.124853551</v>
      </c>
      <c r="K34" s="17">
        <f>(135.2*((L7-L3)/365)-J35-L23-L22)</f>
        <v>134819175.33834559</v>
      </c>
      <c r="L34" s="16"/>
      <c r="N34" s="68"/>
      <c r="O34" s="68"/>
      <c r="P34" s="68"/>
      <c r="Q34" s="68"/>
      <c r="V34" s="17"/>
      <c r="W34" s="18"/>
    </row>
    <row r="35" spans="1:27" ht="13.5" thickBot="1" x14ac:dyDescent="0.25">
      <c r="A35" s="16" t="s">
        <v>123</v>
      </c>
      <c r="B35" s="16" t="s">
        <v>123</v>
      </c>
      <c r="C35" s="69" t="s">
        <v>124</v>
      </c>
      <c r="D35" s="52" t="s">
        <v>122</v>
      </c>
      <c r="E35" s="17">
        <v>420336616.17000002</v>
      </c>
      <c r="F35" s="38">
        <v>371418144.20999998</v>
      </c>
      <c r="G35" s="38">
        <v>400227433.29000002</v>
      </c>
      <c r="H35" s="17">
        <v>416165991.75</v>
      </c>
      <c r="I35" s="47"/>
      <c r="J35" s="17">
        <f>SUM(H35:I35)</f>
        <v>416165991.75</v>
      </c>
      <c r="K35" s="47">
        <f>+J35*0.04+20057910.69+6776850.78</f>
        <v>43481401.140000001</v>
      </c>
      <c r="L35" s="17">
        <f>SUM(J35:K35)</f>
        <v>459647392.88999999</v>
      </c>
      <c r="M35" s="16" t="s">
        <v>125</v>
      </c>
      <c r="N35" s="38">
        <v>4879636325.0914297</v>
      </c>
      <c r="O35" s="17">
        <f t="shared" ref="O35:O40" si="5">+J35-N35</f>
        <v>-4463470333.3414297</v>
      </c>
      <c r="P35" s="38">
        <v>0</v>
      </c>
      <c r="Q35" s="17">
        <f t="shared" ref="Q35:Q40" si="6">+L35-P35</f>
        <v>459647392.88999999</v>
      </c>
      <c r="R35" s="19">
        <v>12011311007</v>
      </c>
      <c r="S35" s="19">
        <v>12010000</v>
      </c>
      <c r="U35" s="47">
        <f>+T35*0.04</f>
        <v>0</v>
      </c>
      <c r="V35" s="17"/>
      <c r="W35" s="18"/>
      <c r="AA35" s="17">
        <v>457013366.62</v>
      </c>
    </row>
    <row r="36" spans="1:27" ht="15" x14ac:dyDescent="0.25">
      <c r="A36" s="70" t="s">
        <v>126</v>
      </c>
      <c r="B36" s="16" t="s">
        <v>127</v>
      </c>
      <c r="C36" s="45" t="s">
        <v>128</v>
      </c>
      <c r="D36" s="46" t="s">
        <v>129</v>
      </c>
      <c r="E36" s="17">
        <v>30453596.420000002</v>
      </c>
      <c r="F36" s="38">
        <v>31454585.68</v>
      </c>
      <c r="G36" s="38">
        <v>31553282.140000001</v>
      </c>
      <c r="H36" s="17">
        <v>33123891.199999999</v>
      </c>
      <c r="I36" s="47"/>
      <c r="J36" s="17">
        <f>SUM(H36:I36)</f>
        <v>33123891.199999999</v>
      </c>
      <c r="K36" s="71"/>
      <c r="L36" s="17">
        <f>SUM(J36:K36)</f>
        <v>33123891.199999999</v>
      </c>
      <c r="N36" s="38">
        <v>389586847.73142803</v>
      </c>
      <c r="O36" s="17">
        <f t="shared" si="5"/>
        <v>-356462956.53142804</v>
      </c>
      <c r="P36" s="38">
        <v>0</v>
      </c>
      <c r="Q36" s="17">
        <f t="shared" si="6"/>
        <v>33123891.199999999</v>
      </c>
      <c r="R36" s="19">
        <v>12011309510</v>
      </c>
      <c r="S36" s="19">
        <v>12010000</v>
      </c>
      <c r="V36" s="17"/>
      <c r="W36" s="18"/>
      <c r="AA36" s="17">
        <v>31553282.140000001</v>
      </c>
    </row>
    <row r="37" spans="1:27" x14ac:dyDescent="0.2">
      <c r="A37" s="70"/>
      <c r="B37" s="16" t="s">
        <v>130</v>
      </c>
      <c r="C37" s="56" t="s">
        <v>128</v>
      </c>
      <c r="D37" s="46" t="s">
        <v>131</v>
      </c>
      <c r="E37" s="17">
        <v>39529080.509999998</v>
      </c>
      <c r="F37" s="38">
        <v>43338273.649999999</v>
      </c>
      <c r="G37" s="38">
        <v>43658840.880000003</v>
      </c>
      <c r="H37" s="17">
        <v>49196476.049999997</v>
      </c>
      <c r="I37" s="47"/>
      <c r="J37" s="17">
        <f>SUM(H37:I37)</f>
        <v>49196476.049999997</v>
      </c>
      <c r="K37" s="47"/>
      <c r="L37" s="17">
        <f>SUM(J37:K37)</f>
        <v>49196476.049999997</v>
      </c>
      <c r="N37" s="38">
        <v>565526874.27428603</v>
      </c>
      <c r="O37" s="17">
        <f t="shared" si="5"/>
        <v>-516330398.22428602</v>
      </c>
      <c r="P37" s="38">
        <v>0</v>
      </c>
      <c r="Q37" s="17">
        <f t="shared" si="6"/>
        <v>49196476.049999997</v>
      </c>
      <c r="R37" s="19">
        <v>12011310019</v>
      </c>
      <c r="S37" s="19">
        <v>12010000</v>
      </c>
      <c r="V37" s="17"/>
      <c r="W37" s="18"/>
      <c r="AA37" s="17">
        <v>43658840.880000003</v>
      </c>
    </row>
    <row r="38" spans="1:27" ht="13.5" thickBot="1" x14ac:dyDescent="0.25">
      <c r="A38" s="70"/>
      <c r="B38" s="16" t="s">
        <v>132</v>
      </c>
      <c r="C38" s="60" t="s">
        <v>128</v>
      </c>
      <c r="D38" s="46" t="s">
        <v>133</v>
      </c>
      <c r="E38" s="17">
        <v>9919796.1400000006</v>
      </c>
      <c r="F38" s="38">
        <v>11314603.939999999</v>
      </c>
      <c r="G38" s="38">
        <v>10984907.529999999</v>
      </c>
      <c r="H38" s="17">
        <v>13552459.76</v>
      </c>
      <c r="I38" s="47"/>
      <c r="J38" s="17">
        <f>SUM(H38:I38)</f>
        <v>13552459.76</v>
      </c>
      <c r="K38" s="47"/>
      <c r="L38" s="17">
        <f>SUM(J38:K38)</f>
        <v>13552459.76</v>
      </c>
      <c r="N38" s="38">
        <v>153165010.44</v>
      </c>
      <c r="O38" s="17">
        <f t="shared" si="5"/>
        <v>-139612550.68000001</v>
      </c>
      <c r="P38" s="38">
        <v>0</v>
      </c>
      <c r="Q38" s="17">
        <f t="shared" si="6"/>
        <v>13552459.76</v>
      </c>
      <c r="R38" s="19">
        <v>12011310557</v>
      </c>
      <c r="S38" s="19">
        <v>12010000</v>
      </c>
      <c r="V38" s="17"/>
      <c r="W38" s="18"/>
      <c r="AA38" s="17">
        <v>10984907.529999999</v>
      </c>
    </row>
    <row r="39" spans="1:27" x14ac:dyDescent="0.2">
      <c r="A39" s="59"/>
      <c r="B39" s="59" t="s">
        <v>134</v>
      </c>
      <c r="C39" s="72" t="s">
        <v>135</v>
      </c>
      <c r="D39" s="46" t="s">
        <v>136</v>
      </c>
      <c r="E39" s="62">
        <v>214956.77</v>
      </c>
      <c r="F39" s="73">
        <v>141331.28</v>
      </c>
      <c r="G39" s="73">
        <v>75241453</v>
      </c>
      <c r="H39" s="62">
        <v>394278.41</v>
      </c>
      <c r="I39" s="61"/>
      <c r="J39" s="62">
        <f>SUM(H39:I39)</f>
        <v>394278.41</v>
      </c>
      <c r="K39" s="61">
        <f>100000000-77290815-7358317</f>
        <v>15350868</v>
      </c>
      <c r="L39" s="62">
        <f>SUM(J39:K39)</f>
        <v>15745146.41</v>
      </c>
      <c r="M39" s="16" t="s">
        <v>137</v>
      </c>
      <c r="N39" s="73">
        <v>13388647.3542857</v>
      </c>
      <c r="O39" s="17">
        <f t="shared" si="5"/>
        <v>-12994368.9442857</v>
      </c>
      <c r="P39" s="73">
        <v>0</v>
      </c>
      <c r="Q39" s="17">
        <f t="shared" si="6"/>
        <v>15745146.41</v>
      </c>
      <c r="R39" s="19">
        <v>12011312115</v>
      </c>
      <c r="S39" s="19">
        <v>12010000</v>
      </c>
      <c r="V39" s="62"/>
      <c r="W39" s="18"/>
      <c r="AA39" s="62">
        <v>241452.84</v>
      </c>
    </row>
    <row r="40" spans="1:27" ht="15" x14ac:dyDescent="0.25">
      <c r="C40" s="74" t="s">
        <v>138</v>
      </c>
      <c r="D40" s="44"/>
      <c r="E40" s="64">
        <f t="shared" ref="E40:L40" si="7">SUM(E35:E39)</f>
        <v>500454046.00999999</v>
      </c>
      <c r="F40" s="65">
        <f t="shared" si="7"/>
        <v>457666938.75999993</v>
      </c>
      <c r="G40" s="65">
        <f t="shared" si="7"/>
        <v>561665916.83999991</v>
      </c>
      <c r="H40" s="64">
        <f>SUM(H35:H39)</f>
        <v>512433097.17000002</v>
      </c>
      <c r="I40" s="64">
        <f t="shared" si="7"/>
        <v>0</v>
      </c>
      <c r="J40" s="64">
        <f t="shared" si="7"/>
        <v>512433097.17000002</v>
      </c>
      <c r="K40" s="64">
        <f t="shared" si="7"/>
        <v>58832269.140000001</v>
      </c>
      <c r="L40" s="64">
        <f t="shared" si="7"/>
        <v>571265366.30999994</v>
      </c>
      <c r="N40" s="65">
        <f>SUM(N35:N39)</f>
        <v>6001303704.8914289</v>
      </c>
      <c r="O40" s="17">
        <f t="shared" si="5"/>
        <v>-5488870607.7214289</v>
      </c>
      <c r="P40" s="65">
        <f>SUM(P35:P39)</f>
        <v>0</v>
      </c>
      <c r="Q40" s="17">
        <f t="shared" si="6"/>
        <v>571265366.30999994</v>
      </c>
      <c r="V40" s="66"/>
      <c r="W40" s="18"/>
      <c r="AA40" s="64">
        <f>SUM(AA35:AA39)</f>
        <v>543451850.00999999</v>
      </c>
    </row>
    <row r="41" spans="1:27" ht="6" customHeight="1" x14ac:dyDescent="0.2">
      <c r="F41" s="68"/>
      <c r="G41" s="68"/>
      <c r="L41" s="16"/>
      <c r="N41" s="68"/>
      <c r="O41" s="68"/>
      <c r="P41" s="68"/>
      <c r="Q41" s="68"/>
      <c r="V41" s="17"/>
      <c r="W41" s="18"/>
    </row>
    <row r="42" spans="1:27" x14ac:dyDescent="0.2">
      <c r="C42" s="63" t="s">
        <v>139</v>
      </c>
      <c r="D42" s="411" t="s">
        <v>140</v>
      </c>
      <c r="F42" s="68"/>
      <c r="G42" s="68"/>
      <c r="L42" s="16"/>
      <c r="N42" s="68"/>
      <c r="O42" s="68"/>
      <c r="P42" s="68"/>
      <c r="Q42" s="68"/>
      <c r="V42" s="17"/>
      <c r="W42" s="18"/>
    </row>
    <row r="43" spans="1:27" x14ac:dyDescent="0.2">
      <c r="C43" s="63" t="s">
        <v>141</v>
      </c>
      <c r="D43" s="415"/>
      <c r="F43" s="68"/>
      <c r="G43" s="68"/>
      <c r="H43" s="75" t="s">
        <v>142</v>
      </c>
      <c r="I43" s="76">
        <f>97058963.5004383-(H48-F48)</f>
        <v>73655443.970441192</v>
      </c>
      <c r="K43" s="76">
        <f>184869063.3356</f>
        <v>184869063.33559999</v>
      </c>
      <c r="L43" s="16"/>
      <c r="N43" s="68"/>
      <c r="O43" s="68"/>
      <c r="P43" s="68"/>
      <c r="Q43" s="68"/>
      <c r="V43" s="17"/>
      <c r="W43" s="18"/>
    </row>
    <row r="44" spans="1:27" ht="15" x14ac:dyDescent="0.25">
      <c r="A44" s="16" t="s">
        <v>143</v>
      </c>
      <c r="B44" s="16" t="s">
        <v>144</v>
      </c>
      <c r="C44" s="50" t="s">
        <v>145</v>
      </c>
      <c r="D44" s="415"/>
      <c r="E44" s="54">
        <v>888450866.74000001</v>
      </c>
      <c r="F44" s="54">
        <v>911747224.29999995</v>
      </c>
      <c r="G44" s="54">
        <v>936308480.09142804</v>
      </c>
      <c r="H44" s="54">
        <v>913715408.44000006</v>
      </c>
      <c r="I44" s="55">
        <f>I$43*(H44/H$48)</f>
        <v>45510139.940141641</v>
      </c>
      <c r="J44" s="17">
        <f>SUM(H44:I44)</f>
        <v>959225548.38014174</v>
      </c>
      <c r="K44" s="55">
        <f>K$43*(J44/J$48)</f>
        <v>114226681.55231634</v>
      </c>
      <c r="L44" s="17">
        <f>SUM(J44:K44)</f>
        <v>1073452229.932458</v>
      </c>
      <c r="M44" s="16" t="s">
        <v>146</v>
      </c>
      <c r="N44" s="54">
        <v>10947924574.200001</v>
      </c>
      <c r="O44" s="17">
        <f>+J44-N44</f>
        <v>-9988699025.8198586</v>
      </c>
      <c r="P44" s="54">
        <v>0</v>
      </c>
      <c r="Q44" s="17">
        <f>+L44-P44</f>
        <v>1073452229.932458</v>
      </c>
      <c r="R44" s="19">
        <v>12031100001</v>
      </c>
      <c r="S44" s="19">
        <v>12010000</v>
      </c>
      <c r="V44" s="17"/>
      <c r="W44" s="18"/>
      <c r="AA44" s="54">
        <v>889064953.01999998</v>
      </c>
    </row>
    <row r="45" spans="1:27" ht="15" x14ac:dyDescent="0.25">
      <c r="A45" s="16" t="s">
        <v>147</v>
      </c>
      <c r="B45" s="16" t="s">
        <v>144</v>
      </c>
      <c r="C45" s="50" t="s">
        <v>148</v>
      </c>
      <c r="D45" s="415"/>
      <c r="E45" s="54">
        <v>13074711.769998999</v>
      </c>
      <c r="F45" s="54">
        <v>6084491.6999987597</v>
      </c>
      <c r="G45" s="54">
        <v>34943519.5</v>
      </c>
      <c r="H45" s="54">
        <v>18788327.109995998</v>
      </c>
      <c r="I45" s="55">
        <f>I$43*(H45/H$48)</f>
        <v>935804.94333233428</v>
      </c>
      <c r="J45" s="17">
        <f>SUM(H45:I45)</f>
        <v>19724132.053328332</v>
      </c>
      <c r="K45" s="55">
        <f>K$43*(J45/J$48)</f>
        <v>2348792.8931376799</v>
      </c>
      <c r="L45" s="17">
        <f>SUM(J45:K45)</f>
        <v>22072924.94646601</v>
      </c>
      <c r="M45" s="16" t="s">
        <v>146</v>
      </c>
      <c r="N45" s="54">
        <v>139396671.20568699</v>
      </c>
      <c r="O45" s="17">
        <f>+J45-N45</f>
        <v>-119672539.15235865</v>
      </c>
      <c r="P45" s="54">
        <v>0</v>
      </c>
      <c r="Q45" s="17">
        <f>+L45-P45</f>
        <v>22072924.94646601</v>
      </c>
      <c r="R45" s="19">
        <v>12031110400</v>
      </c>
      <c r="S45" s="19">
        <v>12010000</v>
      </c>
      <c r="V45" s="17"/>
      <c r="W45" s="18"/>
      <c r="AA45" s="54">
        <v>12345608.9099987</v>
      </c>
    </row>
    <row r="46" spans="1:27" ht="15" x14ac:dyDescent="0.25">
      <c r="A46" s="16" t="s">
        <v>149</v>
      </c>
      <c r="B46" s="16" t="s">
        <v>144</v>
      </c>
      <c r="C46" s="50" t="s">
        <v>150</v>
      </c>
      <c r="D46" s="415"/>
      <c r="E46" s="54">
        <v>524014804.88999999</v>
      </c>
      <c r="F46" s="54">
        <v>537558592.83000004</v>
      </c>
      <c r="G46" s="54">
        <v>560207301.168571</v>
      </c>
      <c r="H46" s="54">
        <v>546290092.80999994</v>
      </c>
      <c r="I46" s="55">
        <f>I$43*(H46/H$48)</f>
        <v>27209499.086967222</v>
      </c>
      <c r="J46" s="17">
        <f>SUM(H46:I46)</f>
        <v>573499591.89696717</v>
      </c>
      <c r="K46" s="55">
        <f>K$43*(J46/J$48)</f>
        <v>68293588.890145987</v>
      </c>
      <c r="L46" s="17">
        <f>SUM(J46:K46)</f>
        <v>641793180.78711319</v>
      </c>
      <c r="M46" s="16" t="s">
        <v>146</v>
      </c>
      <c r="N46" s="54">
        <v>6493721880.18857</v>
      </c>
      <c r="O46" s="17">
        <f>+J46-N46</f>
        <v>-5920222288.2916031</v>
      </c>
      <c r="P46" s="54">
        <v>0</v>
      </c>
      <c r="Q46" s="17">
        <f>+L46-P46</f>
        <v>641793180.78711319</v>
      </c>
      <c r="R46" s="19">
        <v>12031100006</v>
      </c>
      <c r="S46" s="19">
        <v>12010000</v>
      </c>
      <c r="V46" s="17"/>
      <c r="W46" s="18"/>
      <c r="AA46" s="54">
        <v>530611972.38999999</v>
      </c>
    </row>
    <row r="47" spans="1:27" ht="15" x14ac:dyDescent="0.25">
      <c r="A47" s="16" t="s">
        <v>151</v>
      </c>
      <c r="B47" s="16" t="s">
        <v>144</v>
      </c>
      <c r="C47" s="52" t="s">
        <v>152</v>
      </c>
      <c r="D47" s="415"/>
      <c r="E47" s="54">
        <v>0</v>
      </c>
      <c r="F47" s="54">
        <v>0</v>
      </c>
      <c r="G47" s="54">
        <v>0</v>
      </c>
      <c r="H47" s="54">
        <v>0</v>
      </c>
      <c r="I47" s="55">
        <f>-I$53*(H47/H$48)</f>
        <v>0</v>
      </c>
      <c r="J47" s="17">
        <f>SUM(H47:I47)</f>
        <v>0</v>
      </c>
      <c r="K47" s="55">
        <f>-K$53*(J47/J$48)</f>
        <v>0</v>
      </c>
      <c r="L47" s="17">
        <f>SUM(J47:K47)</f>
        <v>0</v>
      </c>
      <c r="N47" s="54">
        <v>0</v>
      </c>
      <c r="O47" s="17">
        <f>+J47-N47</f>
        <v>0</v>
      </c>
      <c r="P47" s="54">
        <v>0</v>
      </c>
      <c r="Q47" s="17">
        <f>+L47-P47</f>
        <v>0</v>
      </c>
      <c r="R47" s="19">
        <v>25011100009</v>
      </c>
      <c r="S47" s="19">
        <v>12010000</v>
      </c>
      <c r="V47" s="17"/>
      <c r="W47" s="18"/>
      <c r="AA47" s="54">
        <v>0</v>
      </c>
    </row>
    <row r="48" spans="1:27" ht="15" x14ac:dyDescent="0.25">
      <c r="C48" s="63" t="s">
        <v>153</v>
      </c>
      <c r="D48" s="415"/>
      <c r="E48" s="64">
        <f t="shared" ref="E48:L48" si="8">SUM(E44:E47)</f>
        <v>1425540383.3999991</v>
      </c>
      <c r="F48" s="64">
        <f t="shared" si="8"/>
        <v>1455390308.8299987</v>
      </c>
      <c r="G48" s="64">
        <f t="shared" si="8"/>
        <v>1531459300.759999</v>
      </c>
      <c r="H48" s="64">
        <f t="shared" si="8"/>
        <v>1478793828.3599958</v>
      </c>
      <c r="I48" s="64">
        <f t="shared" si="8"/>
        <v>73655443.970441192</v>
      </c>
      <c r="J48" s="64">
        <f t="shared" si="8"/>
        <v>1552449272.3304372</v>
      </c>
      <c r="K48" s="64">
        <f t="shared" si="8"/>
        <v>184869063.33560002</v>
      </c>
      <c r="L48" s="64">
        <f t="shared" si="8"/>
        <v>1737318335.6660373</v>
      </c>
      <c r="N48" s="64">
        <f>SUM(N44:N47)</f>
        <v>17581043125.594257</v>
      </c>
      <c r="O48" s="17">
        <f>+J48-N48</f>
        <v>-16028593853.263821</v>
      </c>
      <c r="P48" s="64">
        <f>SUM(P44:P47)</f>
        <v>0</v>
      </c>
      <c r="Q48" s="17">
        <f>+L48-P48</f>
        <v>1737318335.6660373</v>
      </c>
      <c r="V48" s="66"/>
      <c r="W48" s="18"/>
      <c r="AA48" s="64">
        <f>SUM(AA44:AA47)</f>
        <v>1432022534.3199987</v>
      </c>
    </row>
    <row r="49" spans="1:27" x14ac:dyDescent="0.2">
      <c r="C49" s="63" t="s">
        <v>154</v>
      </c>
      <c r="D49" s="415"/>
      <c r="F49" s="68"/>
      <c r="G49" s="68"/>
      <c r="L49" s="16"/>
      <c r="N49" s="68"/>
      <c r="O49" s="68"/>
      <c r="P49" s="68"/>
      <c r="Q49" s="68"/>
      <c r="V49" s="17"/>
      <c r="W49" s="18"/>
    </row>
    <row r="50" spans="1:27" ht="77.25" x14ac:dyDescent="0.25">
      <c r="A50" s="16" t="s">
        <v>155</v>
      </c>
      <c r="B50" s="16" t="s">
        <v>144</v>
      </c>
      <c r="C50" s="50" t="s">
        <v>156</v>
      </c>
      <c r="D50" s="415"/>
      <c r="E50" s="54">
        <v>-440038171.36000001</v>
      </c>
      <c r="F50" s="54">
        <v>-469596235.93000001</v>
      </c>
      <c r="G50" s="54">
        <v>-506283514.65791899</v>
      </c>
      <c r="H50" s="54">
        <v>-488140517.18000001</v>
      </c>
      <c r="I50" s="55">
        <f>-($J$3-$H$3)*(H50/$H$53)</f>
        <v>-15583143.322662305</v>
      </c>
      <c r="J50" s="17">
        <f>SUM(H50:I50)</f>
        <v>-503723660.5026623</v>
      </c>
      <c r="K50" s="47">
        <f>-($L$3)*(J50/$J$53)</f>
        <v>-37519859.468872383</v>
      </c>
      <c r="L50" s="17">
        <f>SUM(J50:K50)</f>
        <v>-541243519.97153473</v>
      </c>
      <c r="M50" s="57" t="s">
        <v>157</v>
      </c>
      <c r="N50" s="54">
        <v>-5764023484.5428495</v>
      </c>
      <c r="O50" s="17">
        <f>+J50-N50</f>
        <v>5260299824.0401869</v>
      </c>
      <c r="P50" s="54">
        <v>0</v>
      </c>
      <c r="Q50" s="17">
        <f>+L50-P50</f>
        <v>-541243519.97153473</v>
      </c>
      <c r="R50" s="19">
        <v>12031150003</v>
      </c>
      <c r="S50" s="19">
        <v>12010000</v>
      </c>
      <c r="V50" s="17"/>
      <c r="W50" s="18"/>
      <c r="AA50" s="54">
        <v>-455761749.74000001</v>
      </c>
    </row>
    <row r="51" spans="1:27" ht="39" x14ac:dyDescent="0.25">
      <c r="A51" s="16" t="s">
        <v>158</v>
      </c>
      <c r="B51" s="16" t="s">
        <v>144</v>
      </c>
      <c r="C51" s="50" t="s">
        <v>159</v>
      </c>
      <c r="D51" s="415"/>
      <c r="E51" s="54">
        <v>-379773321.11000001</v>
      </c>
      <c r="F51" s="54">
        <v>-398225458.85000002</v>
      </c>
      <c r="G51" s="54">
        <v>-432623436.14365399</v>
      </c>
      <c r="H51" s="54">
        <v>-420244430.47000003</v>
      </c>
      <c r="I51" s="55">
        <f>-($J$3-$H$3)*(H51/$H$53)</f>
        <v>-13415664.055909101</v>
      </c>
      <c r="J51" s="17">
        <f>SUM(H51:I51)</f>
        <v>-433660094.52590913</v>
      </c>
      <c r="K51" s="47">
        <f>-($L$3)*(J51/$J$53)</f>
        <v>-32301174.393185027</v>
      </c>
      <c r="L51" s="17">
        <f>SUM(J51:K51)</f>
        <v>-465961268.91909415</v>
      </c>
      <c r="M51" s="57" t="s">
        <v>160</v>
      </c>
      <c r="N51" s="54">
        <v>-4930089167.4514303</v>
      </c>
      <c r="O51" s="17">
        <f>+J51-N51</f>
        <v>4496429072.9255209</v>
      </c>
      <c r="P51" s="54">
        <v>0</v>
      </c>
      <c r="Q51" s="17">
        <f>+L51-P51</f>
        <v>-465961268.91909415</v>
      </c>
      <c r="R51" s="19">
        <v>12031150005</v>
      </c>
      <c r="S51" s="19">
        <v>12010000</v>
      </c>
      <c r="V51" s="17"/>
      <c r="W51" s="18"/>
      <c r="AA51" s="54">
        <v>-384829921.16000003</v>
      </c>
    </row>
    <row r="52" spans="1:27" ht="15" x14ac:dyDescent="0.25">
      <c r="A52" s="16" t="s">
        <v>161</v>
      </c>
      <c r="B52" s="16" t="s">
        <v>144</v>
      </c>
      <c r="C52" s="50" t="s">
        <v>162</v>
      </c>
      <c r="D52" s="415"/>
      <c r="E52" s="54">
        <v>0</v>
      </c>
      <c r="F52" s="54">
        <v>0</v>
      </c>
      <c r="G52" s="54">
        <v>0</v>
      </c>
      <c r="H52" s="54">
        <v>0</v>
      </c>
      <c r="I52" s="55"/>
      <c r="J52" s="17">
        <f>SUM(H52:I52)</f>
        <v>0</v>
      </c>
      <c r="K52" s="47">
        <f>-($L$3)*(J52/$J$53)</f>
        <v>0</v>
      </c>
      <c r="L52" s="17">
        <f>SUM(J52:K52)</f>
        <v>0</v>
      </c>
      <c r="M52" s="16" t="s">
        <v>163</v>
      </c>
      <c r="N52" s="54">
        <v>0</v>
      </c>
      <c r="O52" s="17">
        <f>+J52-N52</f>
        <v>0</v>
      </c>
      <c r="P52" s="54">
        <v>0</v>
      </c>
      <c r="Q52" s="17">
        <f>+L52-P52</f>
        <v>0</v>
      </c>
      <c r="R52" s="19">
        <v>25011150009</v>
      </c>
      <c r="S52" s="19">
        <v>12010000</v>
      </c>
      <c r="V52" s="17"/>
      <c r="W52" s="18"/>
      <c r="AA52" s="54">
        <v>0</v>
      </c>
    </row>
    <row r="53" spans="1:27" ht="15" x14ac:dyDescent="0.25">
      <c r="A53" s="59"/>
      <c r="B53" s="59"/>
      <c r="C53" s="77" t="s">
        <v>164</v>
      </c>
      <c r="D53" s="412"/>
      <c r="E53" s="78">
        <f t="shared" ref="E53:L53" si="9">SUM(E49:E52)</f>
        <v>-819811492.47000003</v>
      </c>
      <c r="F53" s="79">
        <f t="shared" si="9"/>
        <v>-867821694.77999997</v>
      </c>
      <c r="G53" s="79">
        <f t="shared" si="9"/>
        <v>-938906950.80157304</v>
      </c>
      <c r="H53" s="78">
        <f t="shared" si="9"/>
        <v>-908384947.6500001</v>
      </c>
      <c r="I53" s="78">
        <f t="shared" si="9"/>
        <v>-28998807.378571406</v>
      </c>
      <c r="J53" s="78">
        <f t="shared" si="9"/>
        <v>-937383755.02857137</v>
      </c>
      <c r="K53" s="78">
        <f t="shared" si="9"/>
        <v>-69821033.862057418</v>
      </c>
      <c r="L53" s="78">
        <f t="shared" si="9"/>
        <v>-1007204788.8906288</v>
      </c>
      <c r="N53" s="79">
        <f>SUM(N49:N52)</f>
        <v>-10694112651.99428</v>
      </c>
      <c r="O53" s="17">
        <f>+J53-N53</f>
        <v>9756728896.9657078</v>
      </c>
      <c r="P53" s="79">
        <f>SUM(P49:P52)</f>
        <v>0</v>
      </c>
      <c r="Q53" s="17">
        <f>+L53-P53</f>
        <v>-1007204788.8906288</v>
      </c>
      <c r="V53" s="80"/>
      <c r="W53" s="18"/>
      <c r="AA53" s="78">
        <f>SUM(AA49:AA52)</f>
        <v>-840591670.9000001</v>
      </c>
    </row>
    <row r="54" spans="1:27" ht="15" x14ac:dyDescent="0.25">
      <c r="C54" s="43" t="s">
        <v>139</v>
      </c>
      <c r="D54" s="44"/>
      <c r="E54" s="64">
        <f t="shared" ref="E54:L54" si="10">+E48+E53</f>
        <v>605728890.92999911</v>
      </c>
      <c r="F54" s="64">
        <f t="shared" si="10"/>
        <v>587568614.04999876</v>
      </c>
      <c r="G54" s="64">
        <f t="shared" si="10"/>
        <v>592552349.958426</v>
      </c>
      <c r="H54" s="64">
        <f t="shared" si="10"/>
        <v>570408880.70999575</v>
      </c>
      <c r="I54" s="64">
        <f t="shared" si="10"/>
        <v>44656636.591869786</v>
      </c>
      <c r="J54" s="64">
        <f t="shared" si="10"/>
        <v>615065517.30186582</v>
      </c>
      <c r="K54" s="64">
        <f t="shared" si="10"/>
        <v>115048029.4735426</v>
      </c>
      <c r="L54" s="64">
        <f t="shared" si="10"/>
        <v>730113546.77540851</v>
      </c>
      <c r="N54" s="64">
        <f>+N48+N53</f>
        <v>6886930473.5999775</v>
      </c>
      <c r="O54" s="17">
        <f>+J54-N54</f>
        <v>-6271864956.2981119</v>
      </c>
      <c r="P54" s="64">
        <f>+P48+P53</f>
        <v>0</v>
      </c>
      <c r="Q54" s="17">
        <f>+L54-P54</f>
        <v>730113546.77540851</v>
      </c>
      <c r="U54" s="81"/>
      <c r="V54" s="66"/>
      <c r="W54" s="18"/>
      <c r="AA54" s="64">
        <f>+AA48+AA53</f>
        <v>591430863.41999865</v>
      </c>
    </row>
    <row r="55" spans="1:27" ht="13.5" thickBot="1" x14ac:dyDescent="0.25">
      <c r="C55" s="44"/>
      <c r="D55" s="44"/>
      <c r="E55" s="17"/>
      <c r="F55" s="38"/>
      <c r="G55" s="38"/>
      <c r="H55" s="17"/>
      <c r="I55" s="17"/>
      <c r="J55" s="17"/>
      <c r="K55" s="17"/>
      <c r="N55" s="38"/>
      <c r="O55" s="38"/>
      <c r="P55" s="38"/>
      <c r="Q55" s="38"/>
      <c r="V55" s="17"/>
      <c r="W55" s="18"/>
      <c r="AA55" s="17"/>
    </row>
    <row r="56" spans="1:27" x14ac:dyDescent="0.2">
      <c r="A56" s="16" t="s">
        <v>165</v>
      </c>
      <c r="B56" s="16" t="s">
        <v>166</v>
      </c>
      <c r="C56" s="45" t="s">
        <v>167</v>
      </c>
      <c r="D56" s="46" t="s">
        <v>168</v>
      </c>
      <c r="E56" s="17">
        <v>15019365.16</v>
      </c>
      <c r="F56" s="38">
        <v>16950983.91</v>
      </c>
      <c r="G56" s="38">
        <v>20407727.699999999</v>
      </c>
      <c r="H56" s="17">
        <v>21105204.960000001</v>
      </c>
      <c r="I56" s="47"/>
      <c r="J56" s="17">
        <f t="shared" ref="J56:J63" si="11">SUM(H56:I56)</f>
        <v>21105204.960000001</v>
      </c>
      <c r="K56" s="47"/>
      <c r="L56" s="17">
        <f t="shared" ref="L56:L63" si="12">SUM(J56:K56)</f>
        <v>21105204.960000001</v>
      </c>
      <c r="M56" s="16" t="s">
        <v>112</v>
      </c>
      <c r="N56" s="38">
        <v>217788023.82857201</v>
      </c>
      <c r="O56" s="17">
        <f t="shared" ref="O56:O64" si="13">+J56-N56</f>
        <v>-196682818.868572</v>
      </c>
      <c r="P56" s="38">
        <v>0</v>
      </c>
      <c r="Q56" s="17">
        <f t="shared" ref="Q56:Q64" si="14">+L56-P56</f>
        <v>21105204.960000001</v>
      </c>
      <c r="R56" s="19">
        <v>12011030322</v>
      </c>
      <c r="S56" s="19">
        <v>12010000</v>
      </c>
      <c r="V56" s="17"/>
      <c r="W56" s="18"/>
      <c r="AA56" s="17">
        <v>20407727.699999999</v>
      </c>
    </row>
    <row r="57" spans="1:27" x14ac:dyDescent="0.2">
      <c r="A57" s="16" t="s">
        <v>165</v>
      </c>
      <c r="B57" s="16" t="s">
        <v>165</v>
      </c>
      <c r="C57" s="56" t="s">
        <v>167</v>
      </c>
      <c r="D57" s="46" t="s">
        <v>169</v>
      </c>
      <c r="E57" s="17">
        <v>0</v>
      </c>
      <c r="F57" s="38">
        <v>0</v>
      </c>
      <c r="G57" s="38">
        <v>0</v>
      </c>
      <c r="H57" s="17">
        <v>0</v>
      </c>
      <c r="I57" s="47"/>
      <c r="J57" s="17">
        <f t="shared" si="11"/>
        <v>0</v>
      </c>
      <c r="K57" s="47"/>
      <c r="L57" s="17">
        <f t="shared" si="12"/>
        <v>0</v>
      </c>
      <c r="M57" s="16" t="s">
        <v>112</v>
      </c>
      <c r="N57" s="38">
        <v>0</v>
      </c>
      <c r="O57" s="17">
        <f t="shared" si="13"/>
        <v>0</v>
      </c>
      <c r="P57" s="38">
        <v>0</v>
      </c>
      <c r="Q57" s="17">
        <f t="shared" si="14"/>
        <v>0</v>
      </c>
      <c r="R57" s="19">
        <v>17201000042</v>
      </c>
      <c r="S57" s="19">
        <v>12010000</v>
      </c>
      <c r="V57" s="17"/>
      <c r="W57" s="18"/>
      <c r="AA57" s="17">
        <v>0</v>
      </c>
    </row>
    <row r="58" spans="1:27" x14ac:dyDescent="0.2">
      <c r="A58" s="16" t="s">
        <v>165</v>
      </c>
      <c r="B58" s="16" t="s">
        <v>170</v>
      </c>
      <c r="C58" s="56" t="s">
        <v>167</v>
      </c>
      <c r="D58" s="46" t="s">
        <v>171</v>
      </c>
      <c r="E58" s="17">
        <v>958570.68000000098</v>
      </c>
      <c r="F58" s="38">
        <v>525617.47</v>
      </c>
      <c r="G58" s="38">
        <v>694895.17</v>
      </c>
      <c r="H58" s="17">
        <v>1941870.24</v>
      </c>
      <c r="I58" s="47"/>
      <c r="J58" s="17">
        <f t="shared" si="11"/>
        <v>1941870.24</v>
      </c>
      <c r="K58" s="47"/>
      <c r="L58" s="17">
        <f t="shared" si="12"/>
        <v>1941870.24</v>
      </c>
      <c r="M58" s="16" t="s">
        <v>112</v>
      </c>
      <c r="N58" s="38">
        <v>22501518.5485714</v>
      </c>
      <c r="O58" s="17">
        <f t="shared" si="13"/>
        <v>-20559648.308571402</v>
      </c>
      <c r="P58" s="38">
        <v>0</v>
      </c>
      <c r="Q58" s="17">
        <f t="shared" si="14"/>
        <v>1941870.24</v>
      </c>
      <c r="R58" s="19">
        <v>12011200200</v>
      </c>
      <c r="S58" s="19">
        <v>12010000</v>
      </c>
      <c r="V58" s="17"/>
      <c r="W58" s="18"/>
      <c r="AA58" s="17">
        <v>694895.17</v>
      </c>
    </row>
    <row r="59" spans="1:27" x14ac:dyDescent="0.2">
      <c r="A59" s="16" t="s">
        <v>165</v>
      </c>
      <c r="B59" s="16" t="s">
        <v>172</v>
      </c>
      <c r="C59" s="56" t="s">
        <v>167</v>
      </c>
      <c r="D59" s="46" t="s">
        <v>173</v>
      </c>
      <c r="E59" s="17">
        <v>0</v>
      </c>
      <c r="F59" s="38">
        <v>0</v>
      </c>
      <c r="G59" s="38">
        <v>0</v>
      </c>
      <c r="H59" s="17">
        <v>0</v>
      </c>
      <c r="I59" s="47"/>
      <c r="J59" s="17">
        <f t="shared" si="11"/>
        <v>0</v>
      </c>
      <c r="K59" s="47"/>
      <c r="L59" s="17">
        <f t="shared" si="12"/>
        <v>0</v>
      </c>
      <c r="M59" s="16" t="s">
        <v>112</v>
      </c>
      <c r="N59" s="38">
        <v>0</v>
      </c>
      <c r="O59" s="17">
        <f t="shared" si="13"/>
        <v>0</v>
      </c>
      <c r="P59" s="38">
        <v>0</v>
      </c>
      <c r="Q59" s="17">
        <f t="shared" si="14"/>
        <v>0</v>
      </c>
      <c r="R59" s="19">
        <v>19071028102</v>
      </c>
      <c r="S59" s="19">
        <v>12010000</v>
      </c>
      <c r="V59" s="17"/>
      <c r="W59" s="18"/>
      <c r="AA59" s="17">
        <v>0</v>
      </c>
    </row>
    <row r="60" spans="1:27" x14ac:dyDescent="0.2">
      <c r="A60" s="16" t="s">
        <v>165</v>
      </c>
      <c r="B60" s="16" t="s">
        <v>174</v>
      </c>
      <c r="C60" s="56" t="s">
        <v>167</v>
      </c>
      <c r="D60" s="46" t="s">
        <v>175</v>
      </c>
      <c r="E60" s="17">
        <v>13825553.1</v>
      </c>
      <c r="F60" s="38">
        <v>26607595.039999999</v>
      </c>
      <c r="G60" s="38">
        <v>21681954.16</v>
      </c>
      <c r="H60" s="17">
        <v>26508445.789999999</v>
      </c>
      <c r="I60" s="47"/>
      <c r="J60" s="17">
        <f t="shared" si="11"/>
        <v>26508445.789999999</v>
      </c>
      <c r="K60" s="47"/>
      <c r="L60" s="17">
        <f t="shared" si="12"/>
        <v>26508445.789999999</v>
      </c>
      <c r="M60" s="16" t="s">
        <v>112</v>
      </c>
      <c r="N60" s="38">
        <v>323140829.67428601</v>
      </c>
      <c r="O60" s="17">
        <f t="shared" si="13"/>
        <v>-296632383.88428599</v>
      </c>
      <c r="P60" s="38">
        <v>0</v>
      </c>
      <c r="Q60" s="17">
        <f t="shared" si="14"/>
        <v>26508445.789999999</v>
      </c>
      <c r="R60" s="19">
        <v>12011029051</v>
      </c>
      <c r="S60" s="19">
        <v>12010000</v>
      </c>
      <c r="V60" s="17"/>
      <c r="W60" s="18"/>
      <c r="AA60" s="17">
        <v>21681954.16</v>
      </c>
    </row>
    <row r="61" spans="1:27" x14ac:dyDescent="0.2">
      <c r="A61" s="16" t="s">
        <v>165</v>
      </c>
      <c r="B61" s="16" t="s">
        <v>176</v>
      </c>
      <c r="C61" s="56" t="s">
        <v>167</v>
      </c>
      <c r="D61" s="46" t="s">
        <v>177</v>
      </c>
      <c r="E61" s="17">
        <v>29008808.48</v>
      </c>
      <c r="F61" s="38">
        <v>34242574.829999998</v>
      </c>
      <c r="G61" s="38">
        <v>52047942.990000002</v>
      </c>
      <c r="H61" s="17">
        <v>35508923.310000002</v>
      </c>
      <c r="I61" s="47"/>
      <c r="J61" s="17">
        <f t="shared" si="11"/>
        <v>35508923.310000002</v>
      </c>
      <c r="K61" s="47"/>
      <c r="L61" s="17">
        <f t="shared" si="12"/>
        <v>35508923.310000002</v>
      </c>
      <c r="M61" s="16" t="s">
        <v>112</v>
      </c>
      <c r="N61" s="38">
        <v>408998889.82285702</v>
      </c>
      <c r="O61" s="17">
        <f t="shared" si="13"/>
        <v>-373489966.51285702</v>
      </c>
      <c r="P61" s="38">
        <v>0</v>
      </c>
      <c r="Q61" s="17">
        <f t="shared" si="14"/>
        <v>35508923.310000002</v>
      </c>
      <c r="R61" s="19">
        <v>12011200100</v>
      </c>
      <c r="S61" s="19">
        <v>12010000</v>
      </c>
      <c r="V61" s="17"/>
      <c r="W61" s="18"/>
      <c r="AA61" s="17">
        <v>23839515.539999999</v>
      </c>
    </row>
    <row r="62" spans="1:27" x14ac:dyDescent="0.2">
      <c r="A62" s="16" t="s">
        <v>165</v>
      </c>
      <c r="B62" s="16" t="s">
        <v>178</v>
      </c>
      <c r="C62" s="56" t="s">
        <v>167</v>
      </c>
      <c r="D62" s="46" t="s">
        <v>179</v>
      </c>
      <c r="E62" s="17">
        <v>2147118.7799999998</v>
      </c>
      <c r="F62" s="38">
        <v>1895328.76</v>
      </c>
      <c r="G62" s="38">
        <v>2167521.13</v>
      </c>
      <c r="H62" s="17">
        <v>5699917.5899999999</v>
      </c>
      <c r="I62" s="47"/>
      <c r="J62" s="17">
        <f t="shared" si="11"/>
        <v>5699917.5899999999</v>
      </c>
      <c r="K62" s="47"/>
      <c r="L62" s="17">
        <f t="shared" si="12"/>
        <v>5699917.5899999999</v>
      </c>
      <c r="M62" s="16" t="s">
        <v>112</v>
      </c>
      <c r="N62" s="38">
        <v>35759202.702857099</v>
      </c>
      <c r="O62" s="17">
        <f t="shared" si="13"/>
        <v>-30059285.1128571</v>
      </c>
      <c r="P62" s="38">
        <v>0</v>
      </c>
      <c r="Q62" s="17">
        <f t="shared" si="14"/>
        <v>5699917.5899999999</v>
      </c>
      <c r="R62" s="19">
        <v>12011312015</v>
      </c>
      <c r="S62" s="19">
        <v>12010000</v>
      </c>
      <c r="V62" s="17"/>
      <c r="W62" s="18"/>
      <c r="AA62" s="17">
        <v>2167521.13</v>
      </c>
    </row>
    <row r="63" spans="1:27" ht="13.5" thickBot="1" x14ac:dyDescent="0.25">
      <c r="A63" s="82" t="s">
        <v>165</v>
      </c>
      <c r="B63" s="82" t="s">
        <v>180</v>
      </c>
      <c r="C63" s="60" t="s">
        <v>167</v>
      </c>
      <c r="D63" s="83" t="s">
        <v>181</v>
      </c>
      <c r="E63" s="84">
        <v>-9.3132299999999997E-10</v>
      </c>
      <c r="F63" s="85">
        <v>0</v>
      </c>
      <c r="G63" s="85">
        <v>0</v>
      </c>
      <c r="H63" s="86">
        <v>0</v>
      </c>
      <c r="I63" s="87"/>
      <c r="J63" s="86">
        <f t="shared" si="11"/>
        <v>0</v>
      </c>
      <c r="K63" s="87"/>
      <c r="L63" s="86">
        <f t="shared" si="12"/>
        <v>0</v>
      </c>
      <c r="M63" s="16" t="s">
        <v>112</v>
      </c>
      <c r="N63" s="85">
        <v>0</v>
      </c>
      <c r="O63" s="17">
        <f t="shared" si="13"/>
        <v>0</v>
      </c>
      <c r="P63" s="85">
        <v>0</v>
      </c>
      <c r="Q63" s="17">
        <f t="shared" si="14"/>
        <v>0</v>
      </c>
      <c r="R63" s="19">
        <v>10001209050</v>
      </c>
      <c r="S63" s="19">
        <v>12010000</v>
      </c>
      <c r="V63" s="86"/>
      <c r="W63" s="18"/>
      <c r="AA63" s="86">
        <v>0</v>
      </c>
    </row>
    <row r="64" spans="1:27" ht="15" x14ac:dyDescent="0.25">
      <c r="A64" s="68"/>
      <c r="B64" s="68"/>
      <c r="C64" s="88" t="s">
        <v>182</v>
      </c>
      <c r="D64" s="88"/>
      <c r="E64" s="65">
        <f t="shared" ref="E64:L64" si="15">E32+E40+E54+SUM(E56:E63)</f>
        <v>1629352489.4799993</v>
      </c>
      <c r="F64" s="65">
        <f t="shared" si="15"/>
        <v>1765531591.6099987</v>
      </c>
      <c r="G64" s="65">
        <f t="shared" si="15"/>
        <v>1862233660.908426</v>
      </c>
      <c r="H64" s="65">
        <f t="shared" si="15"/>
        <v>1892137879.3399959</v>
      </c>
      <c r="I64" s="65">
        <f t="shared" si="15"/>
        <v>39463841.799721926</v>
      </c>
      <c r="J64" s="65">
        <f t="shared" si="15"/>
        <v>1931601721.1397181</v>
      </c>
      <c r="K64" s="65">
        <f t="shared" si="15"/>
        <v>159137438.01035669</v>
      </c>
      <c r="L64" s="65">
        <f t="shared" si="15"/>
        <v>2090739159.1500747</v>
      </c>
      <c r="N64" s="65">
        <f>N32+N40+N54+SUM(N56:N63)</f>
        <v>22209527251.491405</v>
      </c>
      <c r="O64" s="17">
        <f t="shared" si="13"/>
        <v>-20277925530.351688</v>
      </c>
      <c r="P64" s="65">
        <f>P32+P40+P54+SUM(P56:P63)</f>
        <v>0</v>
      </c>
      <c r="Q64" s="17">
        <f t="shared" si="14"/>
        <v>2090739159.1500747</v>
      </c>
      <c r="V64" s="65"/>
      <c r="W64" s="18"/>
      <c r="AA64" s="65">
        <f>AA32+AA40+AA54+SUM(AA56:AA63)</f>
        <v>1701106705.3999987</v>
      </c>
    </row>
    <row r="65" spans="1:27" x14ac:dyDescent="0.2">
      <c r="A65" s="68"/>
      <c r="B65" s="68"/>
      <c r="C65" s="68"/>
      <c r="D65" s="68"/>
      <c r="E65" s="68"/>
      <c r="F65" s="89"/>
      <c r="G65" s="89"/>
      <c r="K65" s="18"/>
      <c r="L65" s="16"/>
      <c r="N65" s="89"/>
      <c r="O65" s="89"/>
      <c r="P65" s="89"/>
      <c r="Q65" s="89"/>
      <c r="V65" s="17"/>
      <c r="W65" s="18"/>
    </row>
    <row r="66" spans="1:27" x14ac:dyDescent="0.2">
      <c r="A66" s="42"/>
      <c r="B66" s="42"/>
      <c r="C66" s="40" t="s">
        <v>183</v>
      </c>
      <c r="D66" s="41"/>
      <c r="E66" s="39"/>
      <c r="F66" s="39"/>
      <c r="G66" s="39"/>
      <c r="H66" s="39"/>
      <c r="I66" s="39"/>
      <c r="J66" s="39"/>
      <c r="K66" s="39"/>
      <c r="L66" s="39"/>
      <c r="N66" s="39"/>
      <c r="O66" s="39"/>
      <c r="P66" s="39"/>
      <c r="Q66" s="39"/>
      <c r="V66" s="42"/>
      <c r="W66" s="18"/>
      <c r="AA66" s="39"/>
    </row>
    <row r="67" spans="1:27" x14ac:dyDescent="0.2">
      <c r="A67" s="38"/>
      <c r="B67" s="38"/>
      <c r="C67" s="90" t="s">
        <v>184</v>
      </c>
      <c r="D67" s="91"/>
      <c r="E67" s="38"/>
      <c r="F67" s="38"/>
      <c r="G67" s="38"/>
      <c r="H67" s="38"/>
      <c r="I67" s="92"/>
      <c r="J67" s="38"/>
      <c r="K67" s="38"/>
      <c r="L67" s="38"/>
      <c r="N67" s="38"/>
      <c r="O67" s="38"/>
      <c r="P67" s="38"/>
      <c r="Q67" s="38"/>
      <c r="V67" s="38"/>
      <c r="W67" s="18"/>
      <c r="AA67" s="38"/>
    </row>
    <row r="68" spans="1:27" x14ac:dyDescent="0.2">
      <c r="A68" s="17"/>
      <c r="B68" s="17"/>
      <c r="C68" s="90" t="s">
        <v>46</v>
      </c>
      <c r="D68" s="44"/>
      <c r="E68" s="31"/>
      <c r="F68" s="31"/>
      <c r="G68" s="31"/>
      <c r="H68" s="31"/>
      <c r="I68" s="33"/>
      <c r="J68" s="31"/>
      <c r="L68" s="31"/>
      <c r="N68" s="31"/>
      <c r="O68" s="31"/>
      <c r="P68" s="31"/>
      <c r="Q68" s="31"/>
      <c r="V68" s="17"/>
      <c r="W68" s="18"/>
      <c r="AA68" s="31"/>
    </row>
    <row r="69" spans="1:27" ht="15" x14ac:dyDescent="0.25">
      <c r="A69" s="93" t="s">
        <v>185</v>
      </c>
      <c r="B69" s="93" t="s">
        <v>185</v>
      </c>
      <c r="C69" s="52" t="s">
        <v>186</v>
      </c>
      <c r="D69" s="52" t="s">
        <v>186</v>
      </c>
      <c r="E69" s="17">
        <v>28276421.109999999</v>
      </c>
      <c r="F69" s="38">
        <v>30343553.440000001</v>
      </c>
      <c r="G69" s="38">
        <v>46665950.508384399</v>
      </c>
      <c r="H69" s="17">
        <v>36069330.140000001</v>
      </c>
      <c r="I69" s="47"/>
      <c r="J69" s="17">
        <f t="shared" ref="J69:J80" si="16">SUM(H69:I69)</f>
        <v>36069330.140000001</v>
      </c>
      <c r="K69" s="47">
        <f>(J69/((J7-J3))*(L7-L3))-J69</f>
        <v>2003789.0678057149</v>
      </c>
      <c r="L69" s="17">
        <f t="shared" ref="L69:L80" si="17">SUM(J69:K69)</f>
        <v>38073119.207805716</v>
      </c>
      <c r="M69" s="16" t="s">
        <v>187</v>
      </c>
      <c r="N69" s="38">
        <v>405392303.29714298</v>
      </c>
      <c r="O69" s="17">
        <f t="shared" ref="O69:O81" si="18">+J69-N69</f>
        <v>-369322973.157143</v>
      </c>
      <c r="P69" s="38">
        <v>0</v>
      </c>
      <c r="Q69" s="17">
        <f t="shared" ref="Q69:Q81" si="19">+L69-P69</f>
        <v>38073119.207805716</v>
      </c>
      <c r="R69" s="19">
        <v>12012005040</v>
      </c>
      <c r="S69" s="19">
        <v>12010000</v>
      </c>
      <c r="V69" s="17"/>
      <c r="W69" s="18"/>
      <c r="AA69" s="17">
        <v>42552713.509999998</v>
      </c>
    </row>
    <row r="70" spans="1:27" ht="15.75" thickBot="1" x14ac:dyDescent="0.3">
      <c r="A70" s="93" t="s">
        <v>188</v>
      </c>
      <c r="B70" s="93" t="s">
        <v>188</v>
      </c>
      <c r="C70" s="69" t="s">
        <v>189</v>
      </c>
      <c r="D70" s="52" t="s">
        <v>190</v>
      </c>
      <c r="E70" s="17">
        <v>-4.6566129999999998E-9</v>
      </c>
      <c r="F70" s="38">
        <v>0</v>
      </c>
      <c r="G70" s="38">
        <v>0</v>
      </c>
      <c r="H70" s="17">
        <v>0</v>
      </c>
      <c r="I70" s="47"/>
      <c r="J70" s="17">
        <f t="shared" si="16"/>
        <v>0</v>
      </c>
      <c r="K70" s="47"/>
      <c r="L70" s="17">
        <f t="shared" si="17"/>
        <v>0</v>
      </c>
      <c r="N70" s="38">
        <v>0</v>
      </c>
      <c r="O70" s="17">
        <f t="shared" si="18"/>
        <v>0</v>
      </c>
      <c r="P70" s="38">
        <v>0</v>
      </c>
      <c r="Q70" s="17">
        <f t="shared" si="19"/>
        <v>0</v>
      </c>
      <c r="R70" s="19">
        <v>25012040100</v>
      </c>
      <c r="S70" s="19">
        <v>12010000</v>
      </c>
      <c r="V70" s="17"/>
      <c r="W70" s="18"/>
      <c r="AA70" s="17">
        <v>0</v>
      </c>
    </row>
    <row r="71" spans="1:27" ht="15" x14ac:dyDescent="0.25">
      <c r="A71" s="93" t="s">
        <v>191</v>
      </c>
      <c r="B71" s="93" t="s">
        <v>191</v>
      </c>
      <c r="C71" s="45" t="s">
        <v>192</v>
      </c>
      <c r="D71" s="46" t="s">
        <v>193</v>
      </c>
      <c r="E71" s="17">
        <v>88775737.620000005</v>
      </c>
      <c r="F71" s="38">
        <v>95894487.040000007</v>
      </c>
      <c r="G71" s="38">
        <v>91076400.525858298</v>
      </c>
      <c r="H71" s="17">
        <v>115555256.03</v>
      </c>
      <c r="I71" s="47"/>
      <c r="J71" s="17">
        <f t="shared" si="16"/>
        <v>115555256.03</v>
      </c>
      <c r="K71" s="47">
        <f>(AA71+G71)/2*0.05</f>
        <v>4524877.7948964573</v>
      </c>
      <c r="L71" s="17">
        <f t="shared" si="17"/>
        <v>120080133.82489645</v>
      </c>
      <c r="M71" s="94" t="s">
        <v>194</v>
      </c>
      <c r="N71" s="38">
        <v>1206611942.4342899</v>
      </c>
      <c r="O71" s="17">
        <f t="shared" si="18"/>
        <v>-1091056686.40429</v>
      </c>
      <c r="P71" s="38">
        <v>0</v>
      </c>
      <c r="Q71" s="17">
        <f t="shared" si="19"/>
        <v>120080133.82489645</v>
      </c>
      <c r="R71" s="19">
        <v>12012008200</v>
      </c>
      <c r="S71" s="19">
        <v>12010000</v>
      </c>
      <c r="V71" s="17"/>
      <c r="W71" s="18"/>
      <c r="AA71" s="17">
        <v>89918711.269999996</v>
      </c>
    </row>
    <row r="72" spans="1:27" ht="15.75" thickBot="1" x14ac:dyDescent="0.3">
      <c r="A72" s="93" t="s">
        <v>191</v>
      </c>
      <c r="B72" s="95" t="s">
        <v>195</v>
      </c>
      <c r="C72" s="60" t="s">
        <v>192</v>
      </c>
      <c r="D72" s="46" t="s">
        <v>196</v>
      </c>
      <c r="E72" s="17">
        <v>1270990.48</v>
      </c>
      <c r="F72" s="38">
        <v>696737.53</v>
      </c>
      <c r="G72" s="38">
        <v>1779361.65</v>
      </c>
      <c r="H72" s="17">
        <v>698250.17</v>
      </c>
      <c r="I72" s="47"/>
      <c r="J72" s="17">
        <f t="shared" si="16"/>
        <v>698250.17</v>
      </c>
      <c r="K72" s="47">
        <f>(AA72+G72)/2*0.05</f>
        <v>88968.082500000004</v>
      </c>
      <c r="L72" s="17">
        <f t="shared" si="17"/>
        <v>787218.25250000006</v>
      </c>
      <c r="M72" s="94" t="s">
        <v>197</v>
      </c>
      <c r="N72" s="38">
        <v>11518651.834285701</v>
      </c>
      <c r="O72" s="17">
        <f t="shared" si="18"/>
        <v>-10820401.664285701</v>
      </c>
      <c r="P72" s="38">
        <v>0</v>
      </c>
      <c r="Q72" s="17">
        <f t="shared" si="19"/>
        <v>787218.25250000006</v>
      </c>
      <c r="R72" s="19">
        <v>12012007225</v>
      </c>
      <c r="S72" s="19">
        <v>12010000</v>
      </c>
      <c r="V72" s="17"/>
      <c r="W72" s="18"/>
      <c r="AA72" s="17">
        <v>1779361.65</v>
      </c>
    </row>
    <row r="73" spans="1:27" ht="15" x14ac:dyDescent="0.25">
      <c r="A73" s="93" t="s">
        <v>198</v>
      </c>
      <c r="B73" s="93" t="s">
        <v>198</v>
      </c>
      <c r="C73" s="52" t="s">
        <v>199</v>
      </c>
      <c r="D73" s="411" t="s">
        <v>200</v>
      </c>
      <c r="E73" s="54">
        <v>673564.62</v>
      </c>
      <c r="F73" s="54">
        <v>8876147.6300000008</v>
      </c>
      <c r="G73" s="54">
        <v>673564.62</v>
      </c>
      <c r="H73" s="54">
        <v>17315897.629999999</v>
      </c>
      <c r="I73" s="55">
        <v>6621226</v>
      </c>
      <c r="J73" s="17">
        <f t="shared" si="16"/>
        <v>23937123.629999999</v>
      </c>
      <c r="K73" s="55">
        <v>1656969</v>
      </c>
      <c r="L73" s="17">
        <f t="shared" si="17"/>
        <v>25594092.629999999</v>
      </c>
      <c r="M73" s="16" t="s">
        <v>104</v>
      </c>
      <c r="N73" s="54">
        <v>177944074.98857099</v>
      </c>
      <c r="O73" s="17">
        <f t="shared" si="18"/>
        <v>-154006951.35857099</v>
      </c>
      <c r="P73" s="54">
        <v>0</v>
      </c>
      <c r="Q73" s="17">
        <f t="shared" si="19"/>
        <v>25594092.629999999</v>
      </c>
      <c r="R73" s="19">
        <v>12012015200</v>
      </c>
      <c r="S73" s="19">
        <v>12010000</v>
      </c>
      <c r="V73" s="17"/>
      <c r="W73" s="18"/>
      <c r="AA73" s="54">
        <v>673564.62</v>
      </c>
    </row>
    <row r="74" spans="1:27" ht="15.75" thickBot="1" x14ac:dyDescent="0.3">
      <c r="A74" s="93" t="s">
        <v>201</v>
      </c>
      <c r="B74" s="93" t="s">
        <v>198</v>
      </c>
      <c r="C74" s="53" t="s">
        <v>202</v>
      </c>
      <c r="D74" s="412"/>
      <c r="E74" s="54">
        <v>7376871.25</v>
      </c>
      <c r="F74" s="54">
        <v>2279564.39</v>
      </c>
      <c r="G74" s="54">
        <v>11562294</v>
      </c>
      <c r="H74" s="54">
        <v>3719171.6</v>
      </c>
      <c r="I74" s="96">
        <v>2786322</v>
      </c>
      <c r="J74" s="17">
        <f t="shared" si="16"/>
        <v>6505493.5999999996</v>
      </c>
      <c r="K74" s="96"/>
      <c r="L74" s="17">
        <f t="shared" si="17"/>
        <v>6505493.5999999996</v>
      </c>
      <c r="M74" s="16" t="s">
        <v>104</v>
      </c>
      <c r="N74" s="54">
        <v>37118213.039999999</v>
      </c>
      <c r="O74" s="17">
        <f t="shared" si="18"/>
        <v>-30612719.439999998</v>
      </c>
      <c r="P74" s="54">
        <v>0</v>
      </c>
      <c r="Q74" s="17">
        <f t="shared" si="19"/>
        <v>6505493.5999999996</v>
      </c>
      <c r="R74" s="19">
        <v>12012015205</v>
      </c>
      <c r="S74" s="19">
        <v>12010000</v>
      </c>
      <c r="V74" s="17"/>
      <c r="W74" s="18"/>
      <c r="AA74" s="54">
        <v>5754352.3899999997</v>
      </c>
    </row>
    <row r="75" spans="1:27" ht="15" x14ac:dyDescent="0.25">
      <c r="A75" s="93" t="s">
        <v>203</v>
      </c>
      <c r="B75" s="93" t="s">
        <v>203</v>
      </c>
      <c r="C75" s="45" t="s">
        <v>204</v>
      </c>
      <c r="D75" s="46" t="s">
        <v>205</v>
      </c>
      <c r="E75" s="17">
        <v>77419307.870000005</v>
      </c>
      <c r="F75" s="38">
        <v>77772015.680000007</v>
      </c>
      <c r="G75" s="38">
        <v>75748693.909999996</v>
      </c>
      <c r="H75" s="17">
        <v>83239396.840000004</v>
      </c>
      <c r="I75" s="47"/>
      <c r="J75" s="17">
        <f t="shared" si="16"/>
        <v>83239396.840000004</v>
      </c>
      <c r="K75" s="47"/>
      <c r="L75" s="17">
        <f t="shared" si="17"/>
        <v>83239396.840000004</v>
      </c>
      <c r="N75" s="38">
        <v>1027668346.59428</v>
      </c>
      <c r="O75" s="17">
        <f t="shared" si="18"/>
        <v>-944428949.75427997</v>
      </c>
      <c r="P75" s="38">
        <v>0</v>
      </c>
      <c r="Q75" s="17">
        <f t="shared" si="19"/>
        <v>83239396.840000004</v>
      </c>
      <c r="R75" s="19">
        <v>12012007110</v>
      </c>
      <c r="S75" s="19">
        <v>12010000</v>
      </c>
      <c r="V75" s="17"/>
      <c r="W75" s="18"/>
      <c r="AA75" s="17">
        <v>75601478.909999996</v>
      </c>
    </row>
    <row r="76" spans="1:27" ht="15" x14ac:dyDescent="0.25">
      <c r="A76" s="93" t="s">
        <v>203</v>
      </c>
      <c r="B76" s="93" t="s">
        <v>206</v>
      </c>
      <c r="C76" s="56" t="s">
        <v>204</v>
      </c>
      <c r="D76" s="46" t="s">
        <v>207</v>
      </c>
      <c r="E76" s="17">
        <v>-9.4222529999999995E-9</v>
      </c>
      <c r="F76" s="38">
        <v>-2.1142112000000001E-8</v>
      </c>
      <c r="G76" s="38">
        <v>-1.5456748E-8</v>
      </c>
      <c r="H76" s="17">
        <v>2.0762015999999999E-8</v>
      </c>
      <c r="I76" s="47"/>
      <c r="J76" s="17">
        <f t="shared" si="16"/>
        <v>2.0762015999999999E-8</v>
      </c>
      <c r="K76" s="47"/>
      <c r="L76" s="17">
        <f t="shared" si="17"/>
        <v>2.0762015999999999E-8</v>
      </c>
      <c r="N76" s="38">
        <v>7437870.7028620001</v>
      </c>
      <c r="O76" s="17">
        <f t="shared" si="18"/>
        <v>-7437870.7028619796</v>
      </c>
      <c r="P76" s="38">
        <v>0</v>
      </c>
      <c r="Q76" s="17">
        <f t="shared" si="19"/>
        <v>2.0762015999999999E-8</v>
      </c>
      <c r="R76" s="19">
        <v>12011027211</v>
      </c>
      <c r="S76" s="19">
        <v>12010000</v>
      </c>
      <c r="V76" s="17"/>
      <c r="W76" s="18"/>
      <c r="AA76" s="17">
        <v>-1.5456748E-8</v>
      </c>
    </row>
    <row r="77" spans="1:27" ht="15" x14ac:dyDescent="0.25">
      <c r="A77" s="93" t="s">
        <v>203</v>
      </c>
      <c r="B77" s="93" t="s">
        <v>208</v>
      </c>
      <c r="C77" s="56" t="s">
        <v>204</v>
      </c>
      <c r="D77" s="46" t="s">
        <v>209</v>
      </c>
      <c r="E77" s="17">
        <v>433195.86</v>
      </c>
      <c r="F77" s="38">
        <v>407104.82</v>
      </c>
      <c r="G77" s="38">
        <v>406844.46</v>
      </c>
      <c r="H77" s="17">
        <v>646522.81000000006</v>
      </c>
      <c r="I77" s="47"/>
      <c r="J77" s="17">
        <f t="shared" si="16"/>
        <v>646522.81000000006</v>
      </c>
      <c r="K77" s="47"/>
      <c r="L77" s="17">
        <f t="shared" si="17"/>
        <v>646522.81000000006</v>
      </c>
      <c r="N77" s="38">
        <v>8051124.6685714303</v>
      </c>
      <c r="O77" s="17">
        <f t="shared" si="18"/>
        <v>-7404601.8585714307</v>
      </c>
      <c r="P77" s="38">
        <v>0</v>
      </c>
      <c r="Q77" s="17">
        <f t="shared" si="19"/>
        <v>646522.81000000006</v>
      </c>
      <c r="R77" s="19">
        <v>12012011101</v>
      </c>
      <c r="S77" s="19">
        <v>12010000</v>
      </c>
      <c r="V77" s="17"/>
      <c r="W77" s="18"/>
      <c r="AA77" s="17">
        <v>406844.46</v>
      </c>
    </row>
    <row r="78" spans="1:27" ht="15.75" thickBot="1" x14ac:dyDescent="0.3">
      <c r="A78" s="93" t="s">
        <v>203</v>
      </c>
      <c r="B78" s="93" t="s">
        <v>210</v>
      </c>
      <c r="C78" s="56" t="s">
        <v>204</v>
      </c>
      <c r="D78" s="46" t="s">
        <v>211</v>
      </c>
      <c r="E78" s="17">
        <v>7921926.4900000002</v>
      </c>
      <c r="F78" s="38">
        <v>8539157.4800000004</v>
      </c>
      <c r="G78" s="38">
        <v>8892861.75</v>
      </c>
      <c r="H78" s="17">
        <v>8550608.2799999993</v>
      </c>
      <c r="I78" s="47"/>
      <c r="J78" s="17">
        <f t="shared" si="16"/>
        <v>8550608.2799999993</v>
      </c>
      <c r="K78" s="47"/>
      <c r="L78" s="17">
        <f t="shared" si="17"/>
        <v>8550608.2799999993</v>
      </c>
      <c r="N78" s="38">
        <v>100435896.857143</v>
      </c>
      <c r="O78" s="17">
        <f t="shared" si="18"/>
        <v>-91885288.577142999</v>
      </c>
      <c r="P78" s="38">
        <v>0</v>
      </c>
      <c r="Q78" s="17">
        <f t="shared" si="19"/>
        <v>8550608.2799999993</v>
      </c>
      <c r="R78" s="19">
        <v>12012011100</v>
      </c>
      <c r="S78" s="19">
        <v>12010000</v>
      </c>
      <c r="V78" s="17"/>
      <c r="W78" s="18"/>
      <c r="AA78" s="17">
        <v>7917815.6699999999</v>
      </c>
    </row>
    <row r="79" spans="1:27" ht="15" x14ac:dyDescent="0.25">
      <c r="A79" s="93" t="s">
        <v>212</v>
      </c>
      <c r="B79" s="93" t="s">
        <v>213</v>
      </c>
      <c r="C79" s="45" t="s">
        <v>214</v>
      </c>
      <c r="D79" s="46" t="s">
        <v>215</v>
      </c>
      <c r="E79" s="17">
        <v>0</v>
      </c>
      <c r="F79" s="38">
        <v>0</v>
      </c>
      <c r="G79" s="38">
        <v>0</v>
      </c>
      <c r="H79" s="17">
        <v>15300000</v>
      </c>
      <c r="I79" s="47"/>
      <c r="J79" s="17">
        <f t="shared" si="16"/>
        <v>15300000</v>
      </c>
      <c r="K79" s="47">
        <v>-15300000</v>
      </c>
      <c r="L79" s="17">
        <f t="shared" si="17"/>
        <v>0</v>
      </c>
      <c r="N79" s="38">
        <v>78685714.285714298</v>
      </c>
      <c r="O79" s="17">
        <f t="shared" si="18"/>
        <v>-63385714.285714298</v>
      </c>
      <c r="P79" s="38">
        <v>0</v>
      </c>
      <c r="Q79" s="17">
        <f t="shared" si="19"/>
        <v>0</v>
      </c>
      <c r="R79" s="19">
        <v>12012010066</v>
      </c>
      <c r="S79" s="19">
        <v>12010000</v>
      </c>
      <c r="V79" s="17"/>
      <c r="W79" s="18"/>
      <c r="AA79" s="17">
        <v>0</v>
      </c>
    </row>
    <row r="80" spans="1:27" ht="15.75" thickBot="1" x14ac:dyDescent="0.3">
      <c r="A80" s="97" t="s">
        <v>212</v>
      </c>
      <c r="B80" s="97" t="s">
        <v>212</v>
      </c>
      <c r="C80" s="60" t="s">
        <v>214</v>
      </c>
      <c r="D80" s="46" t="s">
        <v>216</v>
      </c>
      <c r="E80" s="86">
        <v>21996899.43</v>
      </c>
      <c r="F80" s="85">
        <v>20560072.719999999</v>
      </c>
      <c r="G80" s="85">
        <v>16608164.77</v>
      </c>
      <c r="H80" s="86">
        <v>17085174.899999999</v>
      </c>
      <c r="I80" s="87">
        <f>20565994.3395411-H80</f>
        <v>3480819.4395411015</v>
      </c>
      <c r="J80" s="86">
        <f t="shared" si="16"/>
        <v>20565994.3395411</v>
      </c>
      <c r="K80" s="87">
        <f>16608164.9908379-J80</f>
        <v>-3957829.3487032</v>
      </c>
      <c r="L80" s="86">
        <f t="shared" si="17"/>
        <v>16608164.9908379</v>
      </c>
      <c r="M80" s="16" t="s">
        <v>217</v>
      </c>
      <c r="N80" s="85">
        <v>178474946.03999999</v>
      </c>
      <c r="O80" s="17">
        <f t="shared" si="18"/>
        <v>-157908951.70045888</v>
      </c>
      <c r="P80" s="85">
        <v>0</v>
      </c>
      <c r="Q80" s="17">
        <f t="shared" si="19"/>
        <v>16608164.9908379</v>
      </c>
      <c r="R80" s="19">
        <v>12012010075</v>
      </c>
      <c r="S80" s="19">
        <v>12010000</v>
      </c>
      <c r="V80" s="86"/>
      <c r="W80" s="18"/>
      <c r="AA80" s="86">
        <v>23445486.77</v>
      </c>
    </row>
    <row r="81" spans="1:27" ht="15" x14ac:dyDescent="0.25">
      <c r="A81" s="17"/>
      <c r="B81" s="17"/>
      <c r="C81" s="63" t="s">
        <v>218</v>
      </c>
      <c r="D81" s="44"/>
      <c r="E81" s="66">
        <f t="shared" ref="E81:L81" si="20">SUM(E68:E80)</f>
        <v>234144914.73000005</v>
      </c>
      <c r="F81" s="66">
        <f t="shared" si="20"/>
        <v>245368840.72999996</v>
      </c>
      <c r="G81" s="66">
        <f t="shared" si="20"/>
        <v>253414136.19424269</v>
      </c>
      <c r="H81" s="66">
        <f t="shared" si="20"/>
        <v>298179608.39999998</v>
      </c>
      <c r="I81" s="66">
        <f t="shared" si="20"/>
        <v>12888367.439541101</v>
      </c>
      <c r="J81" s="66">
        <f t="shared" si="20"/>
        <v>311067975.83954108</v>
      </c>
      <c r="K81" s="66">
        <f t="shared" si="20"/>
        <v>-10983225.403501028</v>
      </c>
      <c r="L81" s="66">
        <f t="shared" si="20"/>
        <v>300084750.43604004</v>
      </c>
      <c r="M81" s="16" t="s">
        <v>219</v>
      </c>
      <c r="N81" s="66">
        <f>SUM(N68:N80)</f>
        <v>3239339084.7428598</v>
      </c>
      <c r="O81" s="17">
        <f t="shared" si="18"/>
        <v>-2928271108.9033189</v>
      </c>
      <c r="P81" s="66">
        <f>SUM(P68:P80)</f>
        <v>0</v>
      </c>
      <c r="Q81" s="17">
        <f t="shared" si="19"/>
        <v>300084750.43604004</v>
      </c>
      <c r="V81" s="66"/>
      <c r="W81" s="18"/>
      <c r="AA81" s="66">
        <f>SUM(AA68:AA80)</f>
        <v>248050329.24999997</v>
      </c>
    </row>
    <row r="82" spans="1:27" ht="6.75" customHeight="1" x14ac:dyDescent="0.2">
      <c r="A82" s="17"/>
      <c r="B82" s="17"/>
      <c r="C82" s="67"/>
      <c r="D82" s="44"/>
      <c r="F82" s="68"/>
      <c r="G82" s="68"/>
      <c r="L82" s="16"/>
      <c r="N82" s="68"/>
      <c r="O82" s="68"/>
      <c r="P82" s="68"/>
      <c r="Q82" s="68"/>
      <c r="V82" s="17"/>
      <c r="W82" s="18"/>
    </row>
    <row r="83" spans="1:27" x14ac:dyDescent="0.2">
      <c r="A83" s="17"/>
      <c r="B83" s="17"/>
      <c r="C83" s="98" t="s">
        <v>220</v>
      </c>
      <c r="D83" s="44"/>
      <c r="E83" s="17"/>
      <c r="F83" s="17"/>
      <c r="G83" s="17">
        <v>0</v>
      </c>
      <c r="H83" s="17"/>
      <c r="I83" s="47"/>
      <c r="J83" s="17">
        <f>SUM(H83:I83)</f>
        <v>0</v>
      </c>
      <c r="K83" s="47"/>
      <c r="L83" s="17">
        <f>SUM(J83:K83)</f>
        <v>0</v>
      </c>
      <c r="N83" s="17">
        <v>0</v>
      </c>
      <c r="O83" s="17"/>
      <c r="P83" s="17">
        <v>0</v>
      </c>
      <c r="Q83" s="17"/>
      <c r="V83" s="17"/>
      <c r="W83" s="18"/>
      <c r="AA83" s="17"/>
    </row>
    <row r="84" spans="1:27" ht="15" x14ac:dyDescent="0.25">
      <c r="A84" s="93"/>
      <c r="B84" s="93"/>
      <c r="C84" s="63" t="s">
        <v>41</v>
      </c>
      <c r="D84" s="44"/>
      <c r="F84" s="68"/>
      <c r="G84" s="68"/>
      <c r="L84" s="16"/>
      <c r="N84" s="68"/>
      <c r="O84" s="68"/>
      <c r="P84" s="68"/>
      <c r="Q84" s="68"/>
      <c r="V84" s="17"/>
      <c r="W84" s="18"/>
    </row>
    <row r="85" spans="1:27" ht="15" x14ac:dyDescent="0.25">
      <c r="A85" s="93" t="s">
        <v>221</v>
      </c>
      <c r="B85" s="16" t="s">
        <v>221</v>
      </c>
      <c r="C85" s="52" t="s">
        <v>222</v>
      </c>
      <c r="D85" s="52" t="s">
        <v>223</v>
      </c>
      <c r="E85" s="17">
        <v>393967431.19</v>
      </c>
      <c r="F85" s="38">
        <v>386879787.75</v>
      </c>
      <c r="G85" s="38">
        <v>512479524.61000001</v>
      </c>
      <c r="H85" s="17">
        <v>359239190.11000001</v>
      </c>
      <c r="I85" s="47">
        <f>-I80</f>
        <v>-3480819.4395411015</v>
      </c>
      <c r="J85" s="17">
        <f>SUM(H85:I85)</f>
        <v>355758370.67045891</v>
      </c>
      <c r="K85" s="47">
        <f>-L80+150000000</f>
        <v>133391835.0091621</v>
      </c>
      <c r="L85" s="17">
        <f>SUM(J85:K85)</f>
        <v>489150205.67962098</v>
      </c>
      <c r="M85" s="16" t="s">
        <v>224</v>
      </c>
      <c r="N85" s="38">
        <v>4505167353.9428596</v>
      </c>
      <c r="O85" s="17">
        <f>+J85-N85</f>
        <v>-4149408983.2724009</v>
      </c>
      <c r="P85" s="38">
        <v>0</v>
      </c>
      <c r="Q85" s="17">
        <f>+L85-P85</f>
        <v>489150205.67962098</v>
      </c>
      <c r="R85" s="19">
        <v>12032210042</v>
      </c>
      <c r="S85" s="19">
        <v>12010000</v>
      </c>
      <c r="V85" s="17"/>
      <c r="W85" s="18"/>
      <c r="AA85" s="17">
        <v>377779524.61000001</v>
      </c>
    </row>
    <row r="86" spans="1:27" ht="26.25" x14ac:dyDescent="0.25">
      <c r="A86" s="93" t="s">
        <v>225</v>
      </c>
      <c r="B86" s="16" t="s">
        <v>225</v>
      </c>
      <c r="C86" s="52" t="s">
        <v>226</v>
      </c>
      <c r="D86" s="52" t="s">
        <v>227</v>
      </c>
      <c r="E86" s="17">
        <v>526854.62</v>
      </c>
      <c r="F86" s="38">
        <v>119749.8</v>
      </c>
      <c r="G86" s="38">
        <v>0</v>
      </c>
      <c r="H86" s="17">
        <v>1313446.29</v>
      </c>
      <c r="I86" s="47"/>
      <c r="J86" s="17">
        <f>SUM(H86:I86)</f>
        <v>1313446.29</v>
      </c>
      <c r="K86" s="47"/>
      <c r="L86" s="17">
        <f>SUM(J86:K86)</f>
        <v>1313446.29</v>
      </c>
      <c r="M86" s="57" t="s">
        <v>228</v>
      </c>
      <c r="N86" s="38">
        <v>14568807.2571429</v>
      </c>
      <c r="O86" s="17">
        <f>+J86-N86</f>
        <v>-13255360.967142899</v>
      </c>
      <c r="P86" s="38">
        <v>0</v>
      </c>
      <c r="Q86" s="17">
        <f>+L86-P86</f>
        <v>1313446.29</v>
      </c>
      <c r="R86" s="19">
        <v>12012009101</v>
      </c>
      <c r="S86" s="19">
        <v>12010000</v>
      </c>
      <c r="V86" s="17"/>
      <c r="W86" s="18"/>
      <c r="AA86" s="17">
        <v>289452.77</v>
      </c>
    </row>
    <row r="87" spans="1:27" x14ac:dyDescent="0.2">
      <c r="A87" s="17"/>
      <c r="B87" s="17"/>
      <c r="C87" s="52" t="s">
        <v>229</v>
      </c>
      <c r="D87" s="99"/>
      <c r="E87" s="100"/>
      <c r="F87" s="38"/>
      <c r="G87" s="38"/>
      <c r="H87" s="17"/>
      <c r="I87" s="47"/>
      <c r="J87" s="17">
        <f>SUM(H87:I87)</f>
        <v>0</v>
      </c>
      <c r="K87" s="47"/>
      <c r="L87" s="17">
        <f>SUM(J87:K87)</f>
        <v>0</v>
      </c>
      <c r="M87" s="18">
        <f>L85+L86</f>
        <v>490463651.969621</v>
      </c>
      <c r="N87" s="38"/>
      <c r="O87" s="38"/>
      <c r="P87" s="38"/>
      <c r="Q87" s="38"/>
      <c r="V87" s="17"/>
      <c r="W87" s="18"/>
      <c r="AA87" s="17"/>
    </row>
    <row r="88" spans="1:27" ht="13.5" thickBot="1" x14ac:dyDescent="0.25">
      <c r="A88" s="17"/>
      <c r="B88" s="17"/>
      <c r="C88" s="99"/>
      <c r="D88" s="99"/>
      <c r="F88" s="68"/>
      <c r="G88" s="68"/>
      <c r="L88" s="16"/>
      <c r="N88" s="68"/>
      <c r="O88" s="68"/>
      <c r="P88" s="68"/>
      <c r="Q88" s="68"/>
      <c r="V88" s="17"/>
      <c r="W88" s="18"/>
    </row>
    <row r="89" spans="1:27" x14ac:dyDescent="0.2">
      <c r="A89" s="101" t="s">
        <v>230</v>
      </c>
      <c r="B89" s="101" t="s">
        <v>231</v>
      </c>
      <c r="C89" s="45" t="s">
        <v>232</v>
      </c>
      <c r="D89" s="52" t="s">
        <v>233</v>
      </c>
      <c r="E89" s="17">
        <v>2624160.5499999998</v>
      </c>
      <c r="F89" s="38">
        <v>6615502.54</v>
      </c>
      <c r="G89" s="38">
        <v>7624160.5499999998</v>
      </c>
      <c r="H89" s="17">
        <v>6104079.54</v>
      </c>
      <c r="I89" s="47"/>
      <c r="J89" s="17">
        <f t="shared" ref="J89:J96" si="21">SUM(H89:I89)</f>
        <v>6104079.54</v>
      </c>
      <c r="K89" s="47"/>
      <c r="L89" s="17">
        <f t="shared" ref="L89:L96" si="22">SUM(J89:K89)</f>
        <v>6104079.54</v>
      </c>
      <c r="N89" s="38">
        <v>103327283.622857</v>
      </c>
      <c r="O89" s="17">
        <f t="shared" ref="O89:O97" si="23">+J89-N89</f>
        <v>-97223204.082856998</v>
      </c>
      <c r="P89" s="38">
        <v>0</v>
      </c>
      <c r="Q89" s="17">
        <f t="shared" ref="Q89:Q97" si="24">+L89-P89</f>
        <v>6104079.54</v>
      </c>
      <c r="R89" s="19">
        <v>25012015201</v>
      </c>
      <c r="S89" s="19">
        <v>12010000</v>
      </c>
      <c r="V89" s="17"/>
      <c r="W89" s="18"/>
      <c r="AA89" s="17">
        <v>7624160.5499999998</v>
      </c>
    </row>
    <row r="90" spans="1:27" x14ac:dyDescent="0.2">
      <c r="A90" s="17" t="s">
        <v>234</v>
      </c>
      <c r="B90" s="17" t="s">
        <v>235</v>
      </c>
      <c r="C90" s="56" t="s">
        <v>232</v>
      </c>
      <c r="D90" s="46" t="s">
        <v>236</v>
      </c>
      <c r="E90" s="17">
        <v>-1.7760156000000002E-8</v>
      </c>
      <c r="F90" s="38">
        <v>-1.9622799999999999E-8</v>
      </c>
      <c r="G90" s="38">
        <v>-1.9622802E-8</v>
      </c>
      <c r="H90" s="17">
        <v>-1.7760155000000001E-8</v>
      </c>
      <c r="I90" s="47"/>
      <c r="J90" s="17">
        <f t="shared" si="21"/>
        <v>-1.7760155000000001E-8</v>
      </c>
      <c r="K90" s="47"/>
      <c r="L90" s="17">
        <f t="shared" si="22"/>
        <v>-1.7760155000000001E-8</v>
      </c>
      <c r="N90" s="38">
        <v>3.9261067000000001E-8</v>
      </c>
      <c r="O90" s="17">
        <f t="shared" si="23"/>
        <v>-5.7021222000000003E-8</v>
      </c>
      <c r="P90" s="38">
        <v>0</v>
      </c>
      <c r="Q90" s="17">
        <f t="shared" si="24"/>
        <v>-1.7760155000000001E-8</v>
      </c>
      <c r="R90" s="19">
        <v>12011020030</v>
      </c>
      <c r="S90" s="19">
        <v>12010000</v>
      </c>
      <c r="V90" s="17"/>
      <c r="W90" s="18"/>
      <c r="AA90" s="17">
        <v>-1.9622802E-8</v>
      </c>
    </row>
    <row r="91" spans="1:27" x14ac:dyDescent="0.2">
      <c r="A91" s="17" t="s">
        <v>234</v>
      </c>
      <c r="B91" s="17" t="s">
        <v>237</v>
      </c>
      <c r="C91" s="56" t="s">
        <v>232</v>
      </c>
      <c r="D91" s="46" t="s">
        <v>238</v>
      </c>
      <c r="E91" s="17">
        <v>7404636.8499999996</v>
      </c>
      <c r="F91" s="38">
        <v>7639094.4699999997</v>
      </c>
      <c r="G91" s="38">
        <v>7404636.8499999996</v>
      </c>
      <c r="H91" s="17">
        <v>7639094.4699999997</v>
      </c>
      <c r="I91" s="47"/>
      <c r="J91" s="17">
        <f t="shared" si="21"/>
        <v>7639094.4699999997</v>
      </c>
      <c r="K91" s="47"/>
      <c r="L91" s="17">
        <f t="shared" si="22"/>
        <v>7639094.4699999997</v>
      </c>
      <c r="N91" s="38">
        <v>91669133.640000001</v>
      </c>
      <c r="O91" s="17">
        <f t="shared" si="23"/>
        <v>-84030039.170000002</v>
      </c>
      <c r="P91" s="38">
        <v>0</v>
      </c>
      <c r="Q91" s="17">
        <f t="shared" si="24"/>
        <v>7639094.4699999997</v>
      </c>
      <c r="R91" s="19">
        <v>12012007226</v>
      </c>
      <c r="S91" s="19">
        <v>12010000</v>
      </c>
      <c r="V91" s="17"/>
      <c r="W91" s="18"/>
      <c r="AA91" s="17">
        <v>7404636.8499999996</v>
      </c>
    </row>
    <row r="92" spans="1:27" x14ac:dyDescent="0.2">
      <c r="A92" s="17" t="s">
        <v>234</v>
      </c>
      <c r="B92" s="17" t="s">
        <v>239</v>
      </c>
      <c r="C92" s="56" t="s">
        <v>232</v>
      </c>
      <c r="D92" s="46" t="s">
        <v>240</v>
      </c>
      <c r="E92" s="17">
        <v>0</v>
      </c>
      <c r="F92" s="38">
        <v>0</v>
      </c>
      <c r="G92" s="38">
        <v>0</v>
      </c>
      <c r="H92" s="17">
        <v>0</v>
      </c>
      <c r="I92" s="47"/>
      <c r="J92" s="17">
        <f t="shared" si="21"/>
        <v>0</v>
      </c>
      <c r="K92" s="47"/>
      <c r="L92" s="17">
        <f t="shared" si="22"/>
        <v>0</v>
      </c>
      <c r="N92" s="38">
        <v>0</v>
      </c>
      <c r="O92" s="17">
        <f t="shared" si="23"/>
        <v>0</v>
      </c>
      <c r="P92" s="38">
        <v>0</v>
      </c>
      <c r="Q92" s="17">
        <f t="shared" si="24"/>
        <v>0</v>
      </c>
      <c r="R92" s="19">
        <v>33002045100</v>
      </c>
      <c r="S92" s="19">
        <v>12010000</v>
      </c>
      <c r="V92" s="17"/>
      <c r="W92" s="18"/>
      <c r="AA92" s="17">
        <v>0</v>
      </c>
    </row>
    <row r="93" spans="1:27" x14ac:dyDescent="0.2">
      <c r="A93" s="17" t="s">
        <v>234</v>
      </c>
      <c r="B93" s="17" t="s">
        <v>241</v>
      </c>
      <c r="C93" s="56" t="s">
        <v>232</v>
      </c>
      <c r="D93" s="46" t="s">
        <v>242</v>
      </c>
      <c r="E93" s="17">
        <v>22129568.379999999</v>
      </c>
      <c r="F93" s="38">
        <v>26737364.809999999</v>
      </c>
      <c r="G93" s="38">
        <v>43520349.57</v>
      </c>
      <c r="H93" s="17">
        <v>28020222.149999999</v>
      </c>
      <c r="I93" s="47"/>
      <c r="J93" s="17">
        <f t="shared" si="21"/>
        <v>28020222.149999999</v>
      </c>
      <c r="K93" s="47"/>
      <c r="L93" s="17">
        <f t="shared" si="22"/>
        <v>28020222.149999999</v>
      </c>
      <c r="N93" s="38">
        <v>321016287.53142899</v>
      </c>
      <c r="O93" s="17">
        <f t="shared" si="23"/>
        <v>-292996065.38142902</v>
      </c>
      <c r="P93" s="38">
        <v>0</v>
      </c>
      <c r="Q93" s="17">
        <f t="shared" si="24"/>
        <v>28020222.149999999</v>
      </c>
      <c r="R93" s="19">
        <v>12012009100</v>
      </c>
      <c r="S93" s="19">
        <v>12010000</v>
      </c>
      <c r="V93" s="17"/>
      <c r="W93" s="18"/>
      <c r="AA93" s="17">
        <v>16939196.620000001</v>
      </c>
    </row>
    <row r="94" spans="1:27" x14ac:dyDescent="0.2">
      <c r="A94" s="17" t="s">
        <v>234</v>
      </c>
      <c r="B94" s="17" t="s">
        <v>243</v>
      </c>
      <c r="C94" s="56" t="s">
        <v>232</v>
      </c>
      <c r="D94" s="46" t="s">
        <v>244</v>
      </c>
      <c r="E94" s="17">
        <v>5375901.5599999996</v>
      </c>
      <c r="F94" s="38">
        <v>3514222.42</v>
      </c>
      <c r="G94" s="38">
        <v>6036761.1799999997</v>
      </c>
      <c r="H94" s="17">
        <v>3350470.3</v>
      </c>
      <c r="I94" s="47"/>
      <c r="J94" s="17">
        <f t="shared" si="21"/>
        <v>3350470.3</v>
      </c>
      <c r="K94" s="47"/>
      <c r="L94" s="17">
        <f t="shared" si="22"/>
        <v>3350470.3</v>
      </c>
      <c r="N94" s="38">
        <v>50916633.394285701</v>
      </c>
      <c r="O94" s="17">
        <f t="shared" si="23"/>
        <v>-47566163.094285704</v>
      </c>
      <c r="P94" s="38">
        <v>0</v>
      </c>
      <c r="Q94" s="17">
        <f t="shared" si="24"/>
        <v>3350470.3</v>
      </c>
      <c r="R94" s="19">
        <v>12012007121</v>
      </c>
      <c r="S94" s="19">
        <v>12010000</v>
      </c>
      <c r="V94" s="17"/>
      <c r="W94" s="18"/>
      <c r="AA94" s="17">
        <v>6036761.1799999997</v>
      </c>
    </row>
    <row r="95" spans="1:27" ht="15" x14ac:dyDescent="0.25">
      <c r="A95" s="17" t="s">
        <v>234</v>
      </c>
      <c r="B95" s="17" t="s">
        <v>245</v>
      </c>
      <c r="C95" s="56" t="s">
        <v>232</v>
      </c>
      <c r="D95" s="46" t="s">
        <v>246</v>
      </c>
      <c r="E95" s="17">
        <v>0</v>
      </c>
      <c r="F95" s="38">
        <v>0</v>
      </c>
      <c r="G95" s="38">
        <v>0</v>
      </c>
      <c r="H95" s="17">
        <v>0</v>
      </c>
      <c r="I95" s="47"/>
      <c r="J95" s="17">
        <f t="shared" si="21"/>
        <v>0</v>
      </c>
      <c r="K95" s="47"/>
      <c r="L95" s="17">
        <f t="shared" si="22"/>
        <v>0</v>
      </c>
      <c r="M95" s="37" t="s">
        <v>112</v>
      </c>
      <c r="N95" s="38">
        <v>0</v>
      </c>
      <c r="O95" s="17">
        <f t="shared" si="23"/>
        <v>0</v>
      </c>
      <c r="P95" s="38">
        <v>0</v>
      </c>
      <c r="Q95" s="17">
        <f t="shared" si="24"/>
        <v>0</v>
      </c>
      <c r="R95" s="19">
        <v>18011029211</v>
      </c>
      <c r="S95" s="19">
        <v>12010000</v>
      </c>
      <c r="V95" s="17"/>
      <c r="W95" s="18"/>
      <c r="AA95" s="17">
        <v>0</v>
      </c>
    </row>
    <row r="96" spans="1:27" ht="15.75" thickBot="1" x14ac:dyDescent="0.3">
      <c r="A96" s="97" t="s">
        <v>234</v>
      </c>
      <c r="B96" s="97" t="s">
        <v>247</v>
      </c>
      <c r="C96" s="60" t="s">
        <v>232</v>
      </c>
      <c r="D96" s="46" t="s">
        <v>248</v>
      </c>
      <c r="E96" s="17">
        <v>147215</v>
      </c>
      <c r="F96" s="38">
        <v>1474732</v>
      </c>
      <c r="G96" s="38">
        <v>0</v>
      </c>
      <c r="H96" s="17">
        <v>1474732</v>
      </c>
      <c r="I96" s="47"/>
      <c r="J96" s="17">
        <f t="shared" si="21"/>
        <v>1474732</v>
      </c>
      <c r="K96" s="47"/>
      <c r="L96" s="17">
        <f t="shared" si="22"/>
        <v>1474732</v>
      </c>
      <c r="N96" s="38">
        <v>17696784</v>
      </c>
      <c r="O96" s="17">
        <f t="shared" si="23"/>
        <v>-16222052</v>
      </c>
      <c r="P96" s="38">
        <v>0</v>
      </c>
      <c r="Q96" s="17">
        <f t="shared" si="24"/>
        <v>1474732</v>
      </c>
      <c r="R96" s="19">
        <v>25012007220</v>
      </c>
      <c r="S96" s="19">
        <v>12010000</v>
      </c>
      <c r="V96" s="17"/>
      <c r="W96" s="18"/>
      <c r="AA96" s="17">
        <v>147215</v>
      </c>
    </row>
    <row r="97" spans="1:27" ht="15" x14ac:dyDescent="0.25">
      <c r="A97" s="17"/>
      <c r="B97" s="17"/>
      <c r="C97" s="63" t="s">
        <v>249</v>
      </c>
      <c r="D97" s="91"/>
      <c r="E97" s="64">
        <f t="shared" ref="E97:L97" si="25">SUM(E81:E96)</f>
        <v>666320682.88</v>
      </c>
      <c r="F97" s="64">
        <f t="shared" si="25"/>
        <v>678349294.51999986</v>
      </c>
      <c r="G97" s="64">
        <f t="shared" si="25"/>
        <v>830479568.95424271</v>
      </c>
      <c r="H97" s="64">
        <f t="shared" si="25"/>
        <v>705320843.25999987</v>
      </c>
      <c r="I97" s="64">
        <f t="shared" si="25"/>
        <v>9407548</v>
      </c>
      <c r="J97" s="64">
        <f t="shared" si="25"/>
        <v>714728391.25999987</v>
      </c>
      <c r="K97" s="64">
        <f t="shared" si="25"/>
        <v>122408609.60566106</v>
      </c>
      <c r="L97" s="64">
        <f t="shared" si="25"/>
        <v>837137000.86566091</v>
      </c>
      <c r="N97" s="64">
        <f>SUM(N81:N96)</f>
        <v>8343701368.1314354</v>
      </c>
      <c r="O97" s="17">
        <f t="shared" si="23"/>
        <v>-7628972976.8714352</v>
      </c>
      <c r="P97" s="64">
        <f>SUM(P81:P96)</f>
        <v>0</v>
      </c>
      <c r="Q97" s="17">
        <f t="shared" si="24"/>
        <v>837137000.86566091</v>
      </c>
      <c r="V97" s="66"/>
      <c r="W97" s="18"/>
      <c r="AA97" s="64">
        <f>SUM(AA81:AA96)</f>
        <v>664271276.82999992</v>
      </c>
    </row>
    <row r="98" spans="1:27" ht="4.5" customHeight="1" x14ac:dyDescent="0.25">
      <c r="A98" s="17"/>
      <c r="B98" s="17"/>
      <c r="C98" s="91"/>
      <c r="D98" s="91"/>
      <c r="E98" s="64"/>
      <c r="F98" s="64"/>
      <c r="G98" s="64"/>
      <c r="H98" s="64"/>
      <c r="I98" s="64"/>
      <c r="J98" s="64"/>
      <c r="K98" s="64"/>
      <c r="L98" s="64"/>
      <c r="N98" s="64"/>
      <c r="O98" s="64"/>
      <c r="P98" s="64"/>
      <c r="Q98" s="64"/>
      <c r="V98" s="66"/>
      <c r="W98" s="18"/>
      <c r="AA98" s="64"/>
    </row>
    <row r="99" spans="1:27" ht="13.5" thickBot="1" x14ac:dyDescent="0.25">
      <c r="A99" s="38"/>
      <c r="B99" s="38"/>
      <c r="C99" s="63" t="s">
        <v>42</v>
      </c>
      <c r="D99" s="91"/>
      <c r="E99" s="38"/>
      <c r="F99" s="38"/>
      <c r="G99" s="38"/>
      <c r="H99" s="38"/>
      <c r="I99" s="38"/>
      <c r="J99" s="38"/>
      <c r="K99" s="38"/>
      <c r="L99" s="38"/>
      <c r="N99" s="38"/>
      <c r="O99" s="38"/>
      <c r="P99" s="38"/>
      <c r="Q99" s="38"/>
      <c r="V99" s="38"/>
      <c r="W99" s="18"/>
      <c r="AA99" s="38"/>
    </row>
    <row r="100" spans="1:27" ht="15" x14ac:dyDescent="0.25">
      <c r="A100" s="93" t="s">
        <v>250</v>
      </c>
      <c r="B100" s="93" t="s">
        <v>251</v>
      </c>
      <c r="C100" s="45" t="s">
        <v>252</v>
      </c>
      <c r="D100" s="46" t="s">
        <v>253</v>
      </c>
      <c r="E100" s="17">
        <v>30453596.420000002</v>
      </c>
      <c r="F100" s="38">
        <v>31454585.68</v>
      </c>
      <c r="G100" s="38">
        <v>31553282.140000001</v>
      </c>
      <c r="H100" s="17">
        <v>33147891.199999999</v>
      </c>
      <c r="I100" s="47"/>
      <c r="J100" s="17">
        <f>SUM(H100:I100)</f>
        <v>33147891.199999999</v>
      </c>
      <c r="K100" s="47"/>
      <c r="L100" s="17">
        <f>SUM(J100:K100)</f>
        <v>33147891.199999999</v>
      </c>
      <c r="M100" s="16" t="s">
        <v>112</v>
      </c>
      <c r="N100" s="38">
        <v>389710276.30285698</v>
      </c>
      <c r="O100" s="17">
        <f t="shared" ref="O100:O105" si="26">+J100-N100</f>
        <v>-356562385.10285699</v>
      </c>
      <c r="P100" s="38">
        <v>0</v>
      </c>
      <c r="Q100" s="17">
        <f t="shared" ref="Q100:Q105" si="27">+L100-P100</f>
        <v>33147891.199999999</v>
      </c>
      <c r="R100" s="19">
        <v>12012990100</v>
      </c>
      <c r="S100" s="19">
        <v>12010000</v>
      </c>
      <c r="V100" s="17"/>
      <c r="W100" s="18"/>
      <c r="AA100" s="17">
        <v>31553282.140000001</v>
      </c>
    </row>
    <row r="101" spans="1:27" ht="15" x14ac:dyDescent="0.25">
      <c r="A101" s="93" t="s">
        <v>250</v>
      </c>
      <c r="B101" s="93" t="s">
        <v>254</v>
      </c>
      <c r="C101" s="56" t="s">
        <v>252</v>
      </c>
      <c r="D101" s="46" t="s">
        <v>255</v>
      </c>
      <c r="E101" s="17">
        <v>46966568.799999997</v>
      </c>
      <c r="F101" s="38">
        <v>50231416.609999999</v>
      </c>
      <c r="G101" s="38">
        <v>50551291.07</v>
      </c>
      <c r="H101" s="17">
        <v>60465093.259999998</v>
      </c>
      <c r="I101" s="47"/>
      <c r="J101" s="17">
        <f>SUM(H101:I101)</f>
        <v>60465093.259999998</v>
      </c>
      <c r="K101" s="47"/>
      <c r="L101" s="17">
        <f>SUM(J101:K101)</f>
        <v>60465093.259999998</v>
      </c>
      <c r="M101" s="16" t="s">
        <v>112</v>
      </c>
      <c r="N101" s="38">
        <v>665836675.01142895</v>
      </c>
      <c r="O101" s="17">
        <f t="shared" si="26"/>
        <v>-605371581.75142896</v>
      </c>
      <c r="P101" s="38">
        <v>0</v>
      </c>
      <c r="Q101" s="17">
        <f t="shared" si="27"/>
        <v>60465093.259999998</v>
      </c>
      <c r="R101" s="19">
        <v>12012995900</v>
      </c>
      <c r="S101" s="19">
        <v>12010000</v>
      </c>
      <c r="V101" s="17"/>
      <c r="W101" s="18"/>
      <c r="AA101" s="17">
        <v>50551291.07</v>
      </c>
    </row>
    <row r="102" spans="1:27" ht="15.75" thickBot="1" x14ac:dyDescent="0.3">
      <c r="A102" s="93" t="s">
        <v>250</v>
      </c>
      <c r="B102" s="93" t="s">
        <v>250</v>
      </c>
      <c r="C102" s="60" t="s">
        <v>252</v>
      </c>
      <c r="D102" s="46" t="s">
        <v>256</v>
      </c>
      <c r="E102" s="17">
        <v>1062506375.74</v>
      </c>
      <c r="F102" s="38">
        <v>885611641.38</v>
      </c>
      <c r="G102" s="38">
        <v>867639409.98000002</v>
      </c>
      <c r="H102" s="17">
        <v>1005496294.8</v>
      </c>
      <c r="I102" s="47">
        <f>+J64-J97-J100-J101-I103-H102-H103</f>
        <v>-3480819.4395446777</v>
      </c>
      <c r="J102" s="17">
        <f>SUM(H102:I102)</f>
        <v>1002015475.3604553</v>
      </c>
      <c r="K102" s="47">
        <f>+L64-L97-L100-L101-K103-J102-J103</f>
        <v>-53260708.086842552</v>
      </c>
      <c r="L102" s="17">
        <f>SUM(J102:K102)+J103</f>
        <v>1069999637.3328757</v>
      </c>
      <c r="M102" s="16" t="s">
        <v>257</v>
      </c>
      <c r="N102" s="38">
        <v>12065955537.6</v>
      </c>
      <c r="O102" s="17">
        <f t="shared" si="26"/>
        <v>-11063940062.239546</v>
      </c>
      <c r="P102" s="38">
        <v>0</v>
      </c>
      <c r="Q102" s="17">
        <f t="shared" si="27"/>
        <v>1069999637.3328757</v>
      </c>
      <c r="R102" s="19">
        <v>12012990002</v>
      </c>
      <c r="S102" s="19">
        <v>12010000</v>
      </c>
      <c r="T102" s="47">
        <f>+U64-U97-U100-U101-T103-S102-S103</f>
        <v>-12010000</v>
      </c>
      <c r="V102" s="17"/>
      <c r="W102" s="18"/>
      <c r="AA102" s="17">
        <v>885611641.38</v>
      </c>
    </row>
    <row r="103" spans="1:27" x14ac:dyDescent="0.2">
      <c r="A103" s="62"/>
      <c r="C103" s="51" t="s">
        <v>258</v>
      </c>
      <c r="D103" s="102"/>
      <c r="E103" s="103">
        <f>E6</f>
        <v>-176894734.44870001</v>
      </c>
      <c r="F103" s="104">
        <f>F6</f>
        <v>119884653.42</v>
      </c>
      <c r="G103" s="104">
        <f>G6</f>
        <v>82010109.295096397</v>
      </c>
      <c r="H103" s="103">
        <f>H6</f>
        <v>87707756.819999695</v>
      </c>
      <c r="I103" s="103">
        <f>+J6-H6</f>
        <v>33537113.239263311</v>
      </c>
      <c r="J103" s="103">
        <f>SUM(H103:I103)</f>
        <v>121244870.05926301</v>
      </c>
      <c r="K103" s="105">
        <f>L6</f>
        <v>89989536.491538003</v>
      </c>
      <c r="L103" s="103">
        <f>L6</f>
        <v>89989536.491538003</v>
      </c>
      <c r="N103" s="104">
        <f>N6</f>
        <v>121244870.05926301</v>
      </c>
      <c r="O103" s="17">
        <f t="shared" si="26"/>
        <v>0</v>
      </c>
      <c r="P103" s="104">
        <f>P6</f>
        <v>89989536.491538003</v>
      </c>
      <c r="Q103" s="17">
        <f t="shared" si="27"/>
        <v>0</v>
      </c>
      <c r="V103" s="62"/>
      <c r="W103" s="18"/>
      <c r="AA103" s="103">
        <f>AA6</f>
        <v>69119213.980000004</v>
      </c>
    </row>
    <row r="104" spans="1:27" ht="15.75" thickBot="1" x14ac:dyDescent="0.3">
      <c r="A104" s="82"/>
      <c r="B104" s="82"/>
      <c r="C104" s="106" t="s">
        <v>259</v>
      </c>
      <c r="D104" s="107"/>
      <c r="E104" s="108">
        <f t="shared" ref="E104:J104" si="28">SUM(E100:E103)</f>
        <v>963031806.51130009</v>
      </c>
      <c r="F104" s="108">
        <f t="shared" si="28"/>
        <v>1087182297.0899999</v>
      </c>
      <c r="G104" s="108">
        <f t="shared" si="28"/>
        <v>1031754092.4850965</v>
      </c>
      <c r="H104" s="108">
        <f t="shared" si="28"/>
        <v>1186817036.0799997</v>
      </c>
      <c r="I104" s="108">
        <f t="shared" si="28"/>
        <v>30056293.799718633</v>
      </c>
      <c r="J104" s="108">
        <f t="shared" si="28"/>
        <v>1216873329.8797183</v>
      </c>
      <c r="K104" s="108">
        <f>SUM(K100:K103)</f>
        <v>36728828.404695451</v>
      </c>
      <c r="L104" s="108">
        <f>SUM(L100:L103)</f>
        <v>1253602158.2844138</v>
      </c>
      <c r="N104" s="108">
        <f>SUM(N100:N103)</f>
        <v>13242747358.973549</v>
      </c>
      <c r="O104" s="17">
        <f t="shared" si="26"/>
        <v>-12025874029.09383</v>
      </c>
      <c r="P104" s="108">
        <f>SUM(P100:P103)</f>
        <v>89989536.491538003</v>
      </c>
      <c r="Q104" s="17">
        <f t="shared" si="27"/>
        <v>1163612621.7928758</v>
      </c>
      <c r="V104" s="108"/>
      <c r="W104" s="18"/>
      <c r="AA104" s="108">
        <f>SUM(AA100:AA103)</f>
        <v>1036835428.5700001</v>
      </c>
    </row>
    <row r="105" spans="1:27" ht="15" x14ac:dyDescent="0.25">
      <c r="A105" s="68"/>
      <c r="B105" s="68"/>
      <c r="C105" s="88" t="s">
        <v>260</v>
      </c>
      <c r="D105" s="88"/>
      <c r="E105" s="65">
        <f t="shared" ref="E105:L105" si="29">+E104+E97</f>
        <v>1629352489.3913002</v>
      </c>
      <c r="F105" s="65">
        <f t="shared" si="29"/>
        <v>1765531591.6099997</v>
      </c>
      <c r="G105" s="65">
        <f t="shared" si="29"/>
        <v>1862233661.4393392</v>
      </c>
      <c r="H105" s="65">
        <f t="shared" si="29"/>
        <v>1892137879.3399997</v>
      </c>
      <c r="I105" s="65">
        <f t="shared" si="29"/>
        <v>39463841.799718633</v>
      </c>
      <c r="J105" s="65">
        <f t="shared" si="29"/>
        <v>1931601721.1397181</v>
      </c>
      <c r="K105" s="65">
        <f t="shared" si="29"/>
        <v>159137438.01035652</v>
      </c>
      <c r="L105" s="65">
        <f t="shared" si="29"/>
        <v>2090739159.1500747</v>
      </c>
      <c r="N105" s="65">
        <f>+N104+N97</f>
        <v>21586448727.104984</v>
      </c>
      <c r="O105" s="17">
        <f t="shared" si="26"/>
        <v>-19654847005.965267</v>
      </c>
      <c r="P105" s="65">
        <f>+P104+P97</f>
        <v>89989536.491538003</v>
      </c>
      <c r="Q105" s="17">
        <f t="shared" si="27"/>
        <v>2000749622.6585367</v>
      </c>
      <c r="V105" s="109"/>
      <c r="W105" s="18"/>
      <c r="AA105" s="65">
        <f>+AA104+AA97</f>
        <v>1701106705.4000001</v>
      </c>
    </row>
    <row r="106" spans="1:27" ht="15" x14ac:dyDescent="0.25">
      <c r="A106" s="68"/>
      <c r="B106" s="68"/>
      <c r="C106" s="88"/>
      <c r="D106" s="88"/>
      <c r="E106" s="65"/>
      <c r="F106" s="65"/>
      <c r="G106" s="65"/>
      <c r="H106" s="65"/>
      <c r="I106" s="65"/>
      <c r="J106" s="65"/>
      <c r="K106" s="65"/>
      <c r="L106" s="109"/>
      <c r="N106" s="65"/>
      <c r="O106" s="65"/>
      <c r="P106" s="65"/>
      <c r="Q106" s="65"/>
      <c r="V106" s="109"/>
      <c r="AA106" s="65"/>
    </row>
    <row r="107" spans="1:27" ht="15" x14ac:dyDescent="0.25">
      <c r="A107" s="110" t="s">
        <v>261</v>
      </c>
      <c r="B107" s="110"/>
      <c r="C107" s="111" t="s">
        <v>261</v>
      </c>
      <c r="D107" s="112"/>
      <c r="E107" s="113">
        <f>+E105-E64</f>
        <v>-8.8699102401733398E-2</v>
      </c>
      <c r="F107" s="113">
        <f>+F105-F64</f>
        <v>0</v>
      </c>
      <c r="G107" s="113">
        <f>+G105-G64</f>
        <v>0.53091311454772949</v>
      </c>
      <c r="H107" s="113">
        <f>+H105-H64</f>
        <v>3.814697265625E-6</v>
      </c>
      <c r="I107" s="113"/>
      <c r="J107" s="113">
        <f>+J105-J64</f>
        <v>0</v>
      </c>
      <c r="K107" s="113"/>
      <c r="L107" s="114">
        <f>+L105-L64</f>
        <v>0</v>
      </c>
      <c r="N107" s="113">
        <f>+N105-N64</f>
        <v>-623078524.3864212</v>
      </c>
      <c r="O107" s="113"/>
      <c r="P107" s="113">
        <f>+P105-P64</f>
        <v>89989536.491538003</v>
      </c>
      <c r="Q107" s="113"/>
      <c r="AA107" s="113">
        <f>+AA105-AA64</f>
        <v>0</v>
      </c>
    </row>
    <row r="108" spans="1:27" ht="15" x14ac:dyDescent="0.25">
      <c r="A108" s="110"/>
      <c r="B108" s="110"/>
      <c r="E108" s="18"/>
      <c r="F108" s="18"/>
      <c r="G108" s="18"/>
      <c r="H108" s="18"/>
      <c r="I108" s="18"/>
      <c r="J108" s="18"/>
      <c r="K108" s="18"/>
      <c r="N108" s="18"/>
      <c r="O108" s="18"/>
      <c r="P108" s="18"/>
      <c r="Q108" s="18"/>
      <c r="AA108" s="18"/>
    </row>
    <row r="109" spans="1:27" ht="17.25" x14ac:dyDescent="0.2">
      <c r="C109" s="115" t="s">
        <v>262</v>
      </c>
      <c r="D109" s="115"/>
      <c r="E109" s="115"/>
      <c r="F109" s="115"/>
      <c r="G109" s="115"/>
      <c r="H109" s="115"/>
      <c r="I109" s="115"/>
      <c r="J109" s="115"/>
      <c r="K109" s="115"/>
      <c r="L109" s="115"/>
      <c r="AA109" s="115"/>
    </row>
    <row r="110" spans="1:27" ht="14.25" x14ac:dyDescent="0.25">
      <c r="C110" s="116"/>
      <c r="D110" s="116"/>
      <c r="E110" s="117"/>
      <c r="F110" s="117"/>
      <c r="G110" s="117"/>
      <c r="H110" s="117"/>
      <c r="AA110" s="117"/>
    </row>
    <row r="111" spans="1:27" ht="14.25" x14ac:dyDescent="0.25">
      <c r="C111" s="118" t="s">
        <v>263</v>
      </c>
      <c r="D111" s="116"/>
      <c r="E111" s="117"/>
      <c r="F111" s="117"/>
      <c r="G111" s="117"/>
      <c r="H111" s="117"/>
      <c r="AA111" s="117"/>
    </row>
    <row r="112" spans="1:27" ht="14.25" x14ac:dyDescent="0.25">
      <c r="C112" s="119" t="s">
        <v>264</v>
      </c>
      <c r="D112" s="116"/>
      <c r="E112" s="117"/>
      <c r="F112" s="117"/>
      <c r="G112" s="117"/>
      <c r="H112" s="117"/>
      <c r="AA112" s="117"/>
    </row>
    <row r="113" spans="3:27" ht="14.25" x14ac:dyDescent="0.25">
      <c r="C113" s="119" t="s">
        <v>58</v>
      </c>
      <c r="D113" s="120"/>
      <c r="E113" s="117"/>
      <c r="F113" s="117"/>
      <c r="G113" s="117"/>
      <c r="H113" s="117"/>
      <c r="J113" s="121">
        <f>+J6-H6</f>
        <v>33537113.239263311</v>
      </c>
      <c r="K113" s="68"/>
      <c r="L113" s="122">
        <f>+L6</f>
        <v>89989536.491538003</v>
      </c>
      <c r="AA113" s="117"/>
    </row>
    <row r="114" spans="3:27" ht="14.25" x14ac:dyDescent="0.25">
      <c r="C114" s="119"/>
      <c r="D114" s="120"/>
      <c r="E114" s="117"/>
      <c r="F114" s="117"/>
      <c r="G114" s="117"/>
      <c r="H114" s="117"/>
      <c r="J114" s="120"/>
      <c r="K114" s="68"/>
      <c r="L114" s="120"/>
      <c r="AA114" s="117"/>
    </row>
    <row r="115" spans="3:27" ht="14.25" x14ac:dyDescent="0.25">
      <c r="C115" s="119" t="s">
        <v>265</v>
      </c>
      <c r="D115" s="116"/>
      <c r="E115" s="117"/>
      <c r="F115" s="117"/>
      <c r="G115" s="117"/>
      <c r="H115" s="117"/>
      <c r="J115" s="123"/>
      <c r="K115" s="68"/>
      <c r="L115" s="123"/>
      <c r="AA115" s="117"/>
    </row>
    <row r="116" spans="3:27" ht="14.25" x14ac:dyDescent="0.25">
      <c r="C116" s="119" t="s">
        <v>266</v>
      </c>
      <c r="D116" s="116"/>
      <c r="E116" s="117"/>
      <c r="F116" s="117"/>
      <c r="G116" s="117"/>
      <c r="H116" s="117"/>
      <c r="J116" s="123">
        <f>+J3-H3</f>
        <v>28998807.378571406</v>
      </c>
      <c r="K116" s="68"/>
      <c r="L116" s="123">
        <f>+L3</f>
        <v>69821033.862057403</v>
      </c>
      <c r="AA116" s="117"/>
    </row>
    <row r="117" spans="3:27" ht="14.25" x14ac:dyDescent="0.25">
      <c r="C117" s="119" t="s">
        <v>267</v>
      </c>
      <c r="D117" s="116"/>
      <c r="E117" s="117"/>
      <c r="F117" s="117"/>
      <c r="G117" s="117"/>
      <c r="H117" s="117"/>
      <c r="J117" s="123"/>
      <c r="K117" s="68"/>
      <c r="L117" s="123"/>
      <c r="AA117" s="117"/>
    </row>
    <row r="118" spans="3:27" ht="14.25" x14ac:dyDescent="0.25">
      <c r="C118" s="119" t="s">
        <v>268</v>
      </c>
      <c r="D118" s="116"/>
      <c r="E118" s="117"/>
      <c r="F118" s="117"/>
      <c r="G118" s="117"/>
      <c r="H118" s="117"/>
      <c r="J118" s="123">
        <f>SUM(H56:H63)-SUM(J56:J63)+SUM(J89:J96)-SUM(H89:H96)+J104-H104-I103+H38-J38+J80-H80</f>
        <v>-3.5911798477172852E-6</v>
      </c>
      <c r="K118" s="68"/>
      <c r="L118" s="123">
        <f>SUM(J56:J63)-SUM(L56:L63)+SUM(L89:L96)-SUM(J89:J96)+L104-J104-K103+J38-L38+L80-J80-L39+J39</f>
        <v>-72569405.435545698</v>
      </c>
      <c r="AA118" s="117"/>
    </row>
    <row r="119" spans="3:27" ht="14.25" x14ac:dyDescent="0.25">
      <c r="C119" s="119"/>
      <c r="D119" s="120"/>
      <c r="E119" s="117"/>
      <c r="F119" s="117"/>
      <c r="G119" s="117"/>
      <c r="H119" s="117"/>
      <c r="J119" s="123"/>
      <c r="K119" s="68"/>
      <c r="L119" s="38"/>
      <c r="AA119" s="117"/>
    </row>
    <row r="120" spans="3:27" ht="14.25" x14ac:dyDescent="0.25">
      <c r="C120" s="119" t="s">
        <v>269</v>
      </c>
      <c r="D120" s="120"/>
      <c r="E120" s="117"/>
      <c r="F120" s="117"/>
      <c r="G120" s="117"/>
      <c r="H120" s="117"/>
      <c r="J120" s="123"/>
      <c r="K120" s="68"/>
      <c r="L120" s="123"/>
      <c r="AA120" s="117"/>
    </row>
    <row r="121" spans="3:27" ht="14.25" x14ac:dyDescent="0.25">
      <c r="C121" s="119"/>
      <c r="D121" s="120"/>
      <c r="E121" s="117"/>
      <c r="F121" s="117"/>
      <c r="G121" s="117"/>
      <c r="H121" s="117"/>
      <c r="J121" s="123"/>
      <c r="K121" s="68"/>
      <c r="L121" s="38"/>
      <c r="AA121" s="117"/>
    </row>
    <row r="122" spans="3:27" ht="14.25" x14ac:dyDescent="0.25">
      <c r="C122" s="116"/>
      <c r="D122" s="116"/>
      <c r="E122" s="117"/>
      <c r="F122" s="117"/>
      <c r="G122" s="117"/>
      <c r="H122" s="117"/>
      <c r="J122" s="124"/>
      <c r="K122" s="68"/>
      <c r="L122" s="38"/>
      <c r="AA122" s="117"/>
    </row>
    <row r="123" spans="3:27" ht="14.25" x14ac:dyDescent="0.25">
      <c r="C123" s="125" t="s">
        <v>270</v>
      </c>
      <c r="D123" s="125"/>
      <c r="E123" s="117"/>
      <c r="F123" s="117"/>
      <c r="G123" s="117"/>
      <c r="H123" s="117"/>
      <c r="J123" s="126">
        <f>SUM(J113:J122)</f>
        <v>62535920.617831126</v>
      </c>
      <c r="K123" s="126">
        <f>SUM(K113:K122)</f>
        <v>0</v>
      </c>
      <c r="L123" s="126">
        <f>SUM(L113:L122)</f>
        <v>87241164.918049708</v>
      </c>
      <c r="AA123" s="117"/>
    </row>
    <row r="124" spans="3:27" ht="14.25" x14ac:dyDescent="0.25">
      <c r="C124" s="116"/>
      <c r="D124" s="116"/>
      <c r="E124" s="117"/>
      <c r="F124" s="117"/>
      <c r="G124" s="117"/>
      <c r="H124" s="117"/>
      <c r="J124" s="68"/>
      <c r="K124" s="68"/>
      <c r="L124" s="38"/>
      <c r="AA124" s="117"/>
    </row>
    <row r="125" spans="3:27" ht="14.25" x14ac:dyDescent="0.25">
      <c r="C125" s="118" t="s">
        <v>271</v>
      </c>
      <c r="D125" s="116"/>
      <c r="E125" s="117"/>
      <c r="F125" s="117"/>
      <c r="G125" s="117"/>
      <c r="H125" s="117"/>
      <c r="J125" s="68"/>
      <c r="K125" s="127"/>
      <c r="L125" s="38"/>
      <c r="AA125" s="117"/>
    </row>
    <row r="126" spans="3:27" ht="14.25" x14ac:dyDescent="0.25">
      <c r="C126" s="119" t="s">
        <v>272</v>
      </c>
      <c r="D126" s="117"/>
      <c r="E126" s="117"/>
      <c r="F126" s="117"/>
      <c r="G126" s="117"/>
      <c r="H126" s="117"/>
      <c r="J126" s="68"/>
      <c r="K126" s="68"/>
      <c r="L126" s="38"/>
      <c r="AA126" s="117"/>
    </row>
    <row r="127" spans="3:27" ht="14.25" x14ac:dyDescent="0.25">
      <c r="C127" s="119" t="s">
        <v>273</v>
      </c>
      <c r="D127" s="117"/>
      <c r="E127" s="117"/>
      <c r="F127" s="117"/>
      <c r="G127" s="117"/>
      <c r="H127" s="117"/>
      <c r="J127" s="89">
        <f>SUM(J24,J25,J27,J26,J28)-SUM(H24,H25,H27,H26,H28)+SUM(H69,H70,H71,H72,H73,H74,H75,H76,H77,H78,H79)-SUM(J69,J70,J71,J72,J73,J74,J75,J76,J77,J78,J79)</f>
        <v>-5708168</v>
      </c>
      <c r="K127" s="127"/>
      <c r="L127" s="122">
        <f>SUM(L24,L25,L26,L28,L27,L29,L30)-SUM(J24,J25,J26,J28,J27,J29,J30)+SUM(J69,J70,J71,J72,J73,J74,J75,J76,J77,J78,J79)-SUM(L69,L70,L71,L72,L73,L74,L75,L76,L77,L78,L79)</f>
        <v>-18553730.373902202</v>
      </c>
      <c r="AA127" s="117"/>
    </row>
    <row r="128" spans="3:27" ht="14.25" x14ac:dyDescent="0.25">
      <c r="C128" s="119" t="s">
        <v>274</v>
      </c>
      <c r="D128" s="117"/>
      <c r="E128" s="117"/>
      <c r="F128" s="117"/>
      <c r="G128" s="117"/>
      <c r="H128" s="117"/>
      <c r="J128" s="68"/>
      <c r="K128" s="68"/>
      <c r="L128" s="121"/>
      <c r="AA128" s="117"/>
    </row>
    <row r="129" spans="3:27" ht="14.25" x14ac:dyDescent="0.25">
      <c r="C129" s="119" t="s">
        <v>275</v>
      </c>
      <c r="D129" s="117"/>
      <c r="E129" s="117"/>
      <c r="F129" s="117"/>
      <c r="G129" s="117"/>
      <c r="H129" s="117"/>
      <c r="J129" s="127">
        <f>J54-H54+J116</f>
        <v>73655443.970441476</v>
      </c>
      <c r="K129" s="68"/>
      <c r="L129" s="121">
        <f>L54-J54+L116</f>
        <v>184869063.33560008</v>
      </c>
      <c r="AA129" s="117"/>
    </row>
    <row r="130" spans="3:27" ht="14.25" x14ac:dyDescent="0.25">
      <c r="C130" s="119" t="s">
        <v>276</v>
      </c>
      <c r="D130" s="117"/>
      <c r="E130" s="117"/>
      <c r="F130" s="117"/>
      <c r="G130" s="117"/>
      <c r="H130" s="117"/>
      <c r="J130" s="68"/>
      <c r="K130" s="68"/>
      <c r="L130" s="121"/>
      <c r="AA130" s="117"/>
    </row>
    <row r="131" spans="3:27" ht="14.25" x14ac:dyDescent="0.25">
      <c r="C131" s="119" t="s">
        <v>277</v>
      </c>
      <c r="D131" s="117"/>
      <c r="E131" s="117"/>
      <c r="F131" s="117"/>
      <c r="G131" s="117"/>
      <c r="H131" s="117"/>
      <c r="J131" s="127">
        <f>H85-J85+J120</f>
        <v>3480819.4395411015</v>
      </c>
      <c r="K131" s="68"/>
      <c r="L131" s="122">
        <f>J85-L85+L120</f>
        <v>-133391835.00916207</v>
      </c>
      <c r="AA131" s="117"/>
    </row>
    <row r="132" spans="3:27" ht="14.25" x14ac:dyDescent="0.25">
      <c r="C132" s="116"/>
      <c r="D132" s="117"/>
      <c r="E132" s="117"/>
      <c r="F132" s="117"/>
      <c r="G132" s="117"/>
      <c r="H132" s="117"/>
      <c r="J132" s="68"/>
      <c r="K132" s="68"/>
      <c r="L132" s="68"/>
      <c r="AA132" s="117"/>
    </row>
    <row r="133" spans="3:27" ht="14.25" x14ac:dyDescent="0.25">
      <c r="C133" s="125" t="s">
        <v>278</v>
      </c>
      <c r="D133" s="125"/>
      <c r="E133" s="117"/>
      <c r="F133" s="117"/>
      <c r="G133" s="117"/>
      <c r="H133" s="117"/>
      <c r="J133" s="126">
        <f>SUM(J127:J132)</f>
        <v>71428095.409982577</v>
      </c>
      <c r="K133" s="126">
        <f>SUM(K127:K132)</f>
        <v>0</v>
      </c>
      <c r="L133" s="126">
        <f>SUM(L127:L132)</f>
        <v>32923497.952535808</v>
      </c>
      <c r="AA133" s="117"/>
    </row>
    <row r="134" spans="3:27" ht="14.25" x14ac:dyDescent="0.25">
      <c r="C134" s="116"/>
      <c r="D134" s="117"/>
      <c r="E134" s="117"/>
      <c r="F134" s="117"/>
      <c r="G134" s="117"/>
      <c r="H134" s="117"/>
      <c r="J134" s="68"/>
      <c r="K134" s="68"/>
      <c r="L134" s="38"/>
      <c r="AA134" s="117"/>
    </row>
    <row r="135" spans="3:27" ht="14.25" x14ac:dyDescent="0.25">
      <c r="C135" s="128" t="s">
        <v>279</v>
      </c>
      <c r="D135" s="129"/>
      <c r="E135" s="117"/>
      <c r="F135" s="117"/>
      <c r="G135" s="117"/>
      <c r="H135" s="117"/>
      <c r="J135" s="130">
        <f>+J123-J133</f>
        <v>-8892174.7921514511</v>
      </c>
      <c r="K135" s="68"/>
      <c r="L135" s="121">
        <f>+L123-L133</f>
        <v>54317666.9655139</v>
      </c>
      <c r="AA135" s="117"/>
    </row>
    <row r="136" spans="3:27" ht="14.25" x14ac:dyDescent="0.25">
      <c r="C136" s="116"/>
      <c r="D136" s="117"/>
      <c r="E136" s="117"/>
      <c r="F136" s="117"/>
      <c r="G136" s="117"/>
      <c r="H136" s="117"/>
      <c r="J136" s="68"/>
      <c r="K136" s="68"/>
      <c r="L136" s="121"/>
      <c r="AA136" s="117"/>
    </row>
    <row r="137" spans="3:27" ht="14.25" x14ac:dyDescent="0.25">
      <c r="C137" s="119" t="s">
        <v>280</v>
      </c>
      <c r="D137" s="131"/>
      <c r="E137" s="117"/>
      <c r="F137" s="117"/>
      <c r="G137" s="117"/>
      <c r="H137" s="117"/>
      <c r="J137" s="130">
        <f>+H145</f>
        <v>695964812.18000007</v>
      </c>
      <c r="K137" s="68"/>
      <c r="L137" s="121">
        <f>+J145</f>
        <v>687072637.38785219</v>
      </c>
      <c r="AA137" s="117"/>
    </row>
    <row r="138" spans="3:27" ht="14.25" x14ac:dyDescent="0.25">
      <c r="C138" s="116"/>
      <c r="D138" s="116"/>
      <c r="E138" s="117"/>
      <c r="F138" s="117"/>
      <c r="G138" s="117"/>
      <c r="H138" s="117"/>
      <c r="J138" s="68"/>
      <c r="K138" s="68"/>
      <c r="L138" s="121"/>
      <c r="AA138" s="117"/>
    </row>
    <row r="139" spans="3:27" ht="14.25" x14ac:dyDescent="0.25">
      <c r="C139" s="125" t="s">
        <v>281</v>
      </c>
      <c r="D139" s="125"/>
      <c r="E139" s="117"/>
      <c r="F139" s="117"/>
      <c r="G139" s="117"/>
      <c r="H139" s="117"/>
      <c r="J139" s="130">
        <f>+J135+J137</f>
        <v>687072637.38784862</v>
      </c>
      <c r="K139" s="68"/>
      <c r="L139" s="121">
        <f>+L135+L137</f>
        <v>741390304.35336614</v>
      </c>
      <c r="AA139" s="117"/>
    </row>
    <row r="140" spans="3:27" ht="14.25" x14ac:dyDescent="0.25">
      <c r="C140" s="116"/>
      <c r="D140" s="116"/>
      <c r="E140" s="117"/>
      <c r="F140" s="117"/>
      <c r="G140" s="117"/>
      <c r="H140" s="117"/>
      <c r="J140" s="68"/>
      <c r="K140" s="68"/>
      <c r="L140" s="38"/>
      <c r="AA140" s="117"/>
    </row>
    <row r="141" spans="3:27" ht="14.25" x14ac:dyDescent="0.25">
      <c r="C141" s="116"/>
      <c r="D141" s="116"/>
      <c r="E141" s="117"/>
      <c r="F141" s="117"/>
      <c r="G141" s="117"/>
      <c r="H141" s="117"/>
      <c r="J141" s="68"/>
      <c r="K141" s="68"/>
      <c r="L141" s="38"/>
      <c r="AA141" s="117"/>
    </row>
    <row r="142" spans="3:27" ht="14.25" x14ac:dyDescent="0.25">
      <c r="C142" s="118" t="s">
        <v>282</v>
      </c>
      <c r="D142" s="116"/>
      <c r="E142" s="116"/>
      <c r="F142" s="116"/>
      <c r="G142" s="124"/>
      <c r="H142" s="116"/>
      <c r="J142" s="68"/>
      <c r="K142" s="68"/>
      <c r="L142" s="38"/>
      <c r="AA142" s="116"/>
    </row>
    <row r="143" spans="3:27" ht="14.25" x14ac:dyDescent="0.25">
      <c r="C143" s="119" t="s">
        <v>283</v>
      </c>
      <c r="D143" s="116"/>
      <c r="E143" s="116"/>
      <c r="F143" s="116"/>
      <c r="G143" s="116"/>
      <c r="H143" s="132">
        <f>+H22+H23</f>
        <v>279798820.43000001</v>
      </c>
      <c r="J143" s="132">
        <f>+J22+J23</f>
        <v>270906645.63785213</v>
      </c>
      <c r="K143" s="68"/>
      <c r="L143" s="132">
        <f>+L22+L23</f>
        <v>281742911.46336621</v>
      </c>
      <c r="AA143" s="116"/>
    </row>
    <row r="144" spans="3:27" ht="14.25" x14ac:dyDescent="0.25">
      <c r="C144" s="119" t="s">
        <v>284</v>
      </c>
      <c r="D144" s="116"/>
      <c r="E144" s="116"/>
      <c r="F144" s="116"/>
      <c r="G144" s="116"/>
      <c r="H144" s="132">
        <f>+H35</f>
        <v>416165991.75</v>
      </c>
      <c r="J144" s="132">
        <f>+J35</f>
        <v>416165991.75</v>
      </c>
      <c r="L144" s="132">
        <f>+L35</f>
        <v>459647392.88999999</v>
      </c>
      <c r="AA144" s="116"/>
    </row>
    <row r="145" spans="3:27" ht="14.25" x14ac:dyDescent="0.2">
      <c r="C145" s="133" t="s">
        <v>285</v>
      </c>
      <c r="D145" s="133"/>
      <c r="E145" s="134"/>
      <c r="F145" s="134"/>
      <c r="G145" s="134"/>
      <c r="H145" s="134">
        <f>SUM(H143:H144)</f>
        <v>695964812.18000007</v>
      </c>
      <c r="I145" s="134"/>
      <c r="J145" s="134">
        <f>SUM(J143:J144)</f>
        <v>687072637.38785219</v>
      </c>
      <c r="K145" s="134"/>
      <c r="L145" s="134">
        <f>SUM(L143:L144)</f>
        <v>741390304.35336614</v>
      </c>
      <c r="AA145" s="134"/>
    </row>
    <row r="146" spans="3:27" x14ac:dyDescent="0.2">
      <c r="L146" s="135"/>
    </row>
    <row r="147" spans="3:27" x14ac:dyDescent="0.2">
      <c r="J147" s="17">
        <f>+J139-J145</f>
        <v>-3.5762786865234375E-6</v>
      </c>
      <c r="L147" s="17">
        <f>+L139-L145</f>
        <v>0</v>
      </c>
    </row>
  </sheetData>
  <mergeCells count="6">
    <mergeCell ref="D73:D74"/>
    <mergeCell ref="I10:I11"/>
    <mergeCell ref="K10:K11"/>
    <mergeCell ref="D24:D25"/>
    <mergeCell ref="D27:D28"/>
    <mergeCell ref="D42:D53"/>
  </mergeCells>
  <pageMargins left="0.7" right="0.7" top="0.75" bottom="0.75" header="0.3" footer="0.3"/>
  <pageSetup orientation="portrait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CB887-5EC8-4650-A431-404D7B2A620C}">
  <sheetPr>
    <tabColor theme="4" tint="0.79998168889431442"/>
    <pageSetUpPr fitToPage="1"/>
  </sheetPr>
  <dimension ref="A1:AI162"/>
  <sheetViews>
    <sheetView showGridLines="0" topLeftCell="AC45" zoomScale="90" workbookViewId="0">
      <pane xSplit="3" ySplit="8" topLeftCell="AF114" activePane="bottomRight" state="frozen"/>
      <selection activeCell="J85" sqref="J85:J86"/>
      <selection pane="topRight" activeCell="J85" sqref="J85:J86"/>
      <selection pane="bottomLeft" activeCell="J85" sqref="J85:J86"/>
      <selection pane="bottomRight" activeCell="J85" sqref="J85:J86"/>
    </sheetView>
  </sheetViews>
  <sheetFormatPr defaultColWidth="8.7109375" defaultRowHeight="15" x14ac:dyDescent="0.25"/>
  <cols>
    <col min="1" max="10" width="8.85546875" style="137" customWidth="1"/>
    <col min="11" max="11" width="12.140625" style="37" bestFit="1" customWidth="1"/>
    <col min="12" max="12" width="19.28515625" style="37" bestFit="1" customWidth="1"/>
    <col min="13" max="13" width="42.140625" style="37" customWidth="1"/>
    <col min="14" max="21" width="3.7109375" style="37" customWidth="1"/>
    <col min="22" max="27" width="19.7109375" style="37" customWidth="1"/>
    <col min="28" max="28" width="7" style="37" customWidth="1"/>
    <col min="29" max="29" width="18.42578125" style="37" customWidth="1"/>
    <col min="30" max="30" width="53.5703125" style="37" customWidth="1"/>
    <col min="31" max="31" width="20" style="37" customWidth="1"/>
    <col min="32" max="33" width="20" style="138" customWidth="1"/>
    <col min="34" max="34" width="19.28515625" style="37" customWidth="1"/>
    <col min="35" max="35" width="20" style="37" customWidth="1"/>
    <col min="36" max="36" width="2.140625" style="37" customWidth="1"/>
    <col min="37" max="16384" width="8.7109375" style="37"/>
  </cols>
  <sheetData>
    <row r="1" spans="1:35" s="137" customFormat="1" x14ac:dyDescent="0.25">
      <c r="A1" s="136" t="s">
        <v>286</v>
      </c>
      <c r="AF1" s="138"/>
      <c r="AG1" s="138"/>
    </row>
    <row r="2" spans="1:35" s="137" customFormat="1" x14ac:dyDescent="0.25">
      <c r="B2" s="136" t="s">
        <v>287</v>
      </c>
      <c r="AE2" s="137" t="s">
        <v>288</v>
      </c>
      <c r="AF2" s="138" t="s">
        <v>288</v>
      </c>
      <c r="AG2" s="138" t="s">
        <v>288</v>
      </c>
    </row>
    <row r="3" spans="1:35" s="137" customFormat="1" x14ac:dyDescent="0.25">
      <c r="C3" s="136" t="s">
        <v>289</v>
      </c>
      <c r="AE3" s="137" t="s">
        <v>288</v>
      </c>
      <c r="AF3" s="138" t="s">
        <v>288</v>
      </c>
      <c r="AG3" s="138" t="s">
        <v>288</v>
      </c>
    </row>
    <row r="4" spans="1:35" s="137" customFormat="1" x14ac:dyDescent="0.25">
      <c r="D4" s="136" t="s">
        <v>290</v>
      </c>
      <c r="AE4" s="137" t="s">
        <v>288</v>
      </c>
      <c r="AF4" s="138" t="s">
        <v>288</v>
      </c>
      <c r="AG4" s="138" t="s">
        <v>288</v>
      </c>
    </row>
    <row r="5" spans="1:35" s="137" customFormat="1" x14ac:dyDescent="0.25">
      <c r="E5" s="136" t="s">
        <v>291</v>
      </c>
      <c r="AE5" s="137" t="s">
        <v>288</v>
      </c>
      <c r="AF5" s="138" t="s">
        <v>288</v>
      </c>
      <c r="AG5" s="138" t="s">
        <v>288</v>
      </c>
    </row>
    <row r="6" spans="1:35" s="137" customFormat="1" x14ac:dyDescent="0.25">
      <c r="F6" s="136" t="s">
        <v>292</v>
      </c>
      <c r="AE6" s="137" t="s">
        <v>288</v>
      </c>
      <c r="AF6" s="138" t="s">
        <v>288</v>
      </c>
      <c r="AG6" s="138" t="s">
        <v>288</v>
      </c>
    </row>
    <row r="7" spans="1:35" s="137" customFormat="1" x14ac:dyDescent="0.25">
      <c r="G7" s="136" t="s">
        <v>293</v>
      </c>
      <c r="AE7" s="137" t="s">
        <v>288</v>
      </c>
      <c r="AF7" s="138" t="s">
        <v>288</v>
      </c>
      <c r="AG7" s="138" t="s">
        <v>288</v>
      </c>
      <c r="AH7" s="137" t="s">
        <v>288</v>
      </c>
      <c r="AI7" s="137" t="s">
        <v>288</v>
      </c>
    </row>
    <row r="8" spans="1:35" s="137" customFormat="1" x14ac:dyDescent="0.25">
      <c r="H8" s="136" t="s">
        <v>294</v>
      </c>
      <c r="AE8" s="137" t="s">
        <v>288</v>
      </c>
      <c r="AF8" s="138" t="s">
        <v>288</v>
      </c>
      <c r="AG8" s="138" t="s">
        <v>288</v>
      </c>
      <c r="AH8" s="137" t="s">
        <v>288</v>
      </c>
      <c r="AI8" s="137" t="s">
        <v>288</v>
      </c>
    </row>
    <row r="9" spans="1:35" s="137" customFormat="1" x14ac:dyDescent="0.25">
      <c r="I9" s="136" t="s">
        <v>295</v>
      </c>
      <c r="AE9" s="137" t="s">
        <v>288</v>
      </c>
      <c r="AF9" s="138" t="s">
        <v>288</v>
      </c>
      <c r="AG9" s="138" t="s">
        <v>288</v>
      </c>
      <c r="AH9" s="137" t="s">
        <v>288</v>
      </c>
      <c r="AI9" s="137" t="s">
        <v>288</v>
      </c>
    </row>
    <row r="10" spans="1:35" s="137" customFormat="1" x14ac:dyDescent="0.25">
      <c r="J10" s="136" t="s">
        <v>296</v>
      </c>
      <c r="AF10" s="138" t="s">
        <v>288</v>
      </c>
      <c r="AG10" s="138" t="s">
        <v>288</v>
      </c>
    </row>
    <row r="11" spans="1:35" x14ac:dyDescent="0.25">
      <c r="K11" s="139" t="s">
        <v>297</v>
      </c>
      <c r="AE11" s="140">
        <v>2085.71</v>
      </c>
      <c r="AF11" s="141">
        <v>1565.71</v>
      </c>
      <c r="AG11" s="141">
        <v>2091.4299999999998</v>
      </c>
      <c r="AH11" s="142">
        <v>2091.4299999999998</v>
      </c>
      <c r="AI11" s="142">
        <v>2085.71</v>
      </c>
    </row>
    <row r="12" spans="1:35" x14ac:dyDescent="0.25">
      <c r="K12" s="139" t="s">
        <v>298</v>
      </c>
      <c r="AE12" s="17">
        <v>365</v>
      </c>
      <c r="AF12" s="141">
        <v>274</v>
      </c>
      <c r="AG12" s="141">
        <v>366</v>
      </c>
      <c r="AH12" s="142">
        <v>366</v>
      </c>
      <c r="AI12" s="142">
        <v>365</v>
      </c>
    </row>
    <row r="13" spans="1:35" x14ac:dyDescent="0.25">
      <c r="K13" s="139" t="s">
        <v>299</v>
      </c>
    </row>
    <row r="14" spans="1:35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139" t="s">
        <v>300</v>
      </c>
    </row>
    <row r="15" spans="1:35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139"/>
    </row>
    <row r="16" spans="1:35" s="143" customFormat="1" x14ac:dyDescent="0.25">
      <c r="V16" s="144" t="s">
        <v>301</v>
      </c>
      <c r="W16" s="144" t="s">
        <v>302</v>
      </c>
      <c r="X16" s="144" t="s">
        <v>303</v>
      </c>
      <c r="Y16" s="144"/>
      <c r="Z16" s="144"/>
      <c r="AA16" s="144"/>
      <c r="AB16" s="144"/>
      <c r="AC16" s="144"/>
      <c r="AE16" s="143" t="s">
        <v>304</v>
      </c>
      <c r="AF16" s="138" t="s">
        <v>305</v>
      </c>
      <c r="AG16" s="138"/>
      <c r="AH16" s="143" t="s">
        <v>64</v>
      </c>
      <c r="AI16" s="143" t="s">
        <v>65</v>
      </c>
    </row>
    <row r="17" spans="2:35" hidden="1" x14ac:dyDescent="0.25">
      <c r="B17" s="137" t="s">
        <v>306</v>
      </c>
      <c r="C17" s="137" t="s">
        <v>306</v>
      </c>
      <c r="D17" s="137" t="s">
        <v>306</v>
      </c>
      <c r="F17" s="137" t="s">
        <v>306</v>
      </c>
      <c r="H17" s="137" t="s">
        <v>306</v>
      </c>
      <c r="J17" s="137" t="s">
        <v>306</v>
      </c>
      <c r="K17" s="145" t="s">
        <v>307</v>
      </c>
      <c r="AB17" s="146" t="s">
        <v>308</v>
      </c>
      <c r="AC17" s="147" t="s">
        <v>308</v>
      </c>
      <c r="AD17" s="148"/>
      <c r="AE17" s="149"/>
      <c r="AF17" s="150"/>
      <c r="AG17" s="150">
        <v>0</v>
      </c>
      <c r="AH17" s="151"/>
      <c r="AI17" s="151"/>
    </row>
    <row r="18" spans="2:35" x14ac:dyDescent="0.25">
      <c r="K18" s="145" t="s">
        <v>307</v>
      </c>
      <c r="AC18" s="152"/>
      <c r="AD18" s="148"/>
    </row>
    <row r="19" spans="2:35" s="143" customFormat="1" x14ac:dyDescent="0.25">
      <c r="V19" s="143" t="s">
        <v>301</v>
      </c>
      <c r="AF19" s="138"/>
      <c r="AG19" s="138"/>
    </row>
    <row r="20" spans="2:35" ht="21" x14ac:dyDescent="0.35">
      <c r="K20" s="145" t="s">
        <v>309</v>
      </c>
      <c r="M20" s="37" t="s">
        <v>310</v>
      </c>
      <c r="AC20" s="153" t="s">
        <v>308</v>
      </c>
      <c r="AD20" s="154"/>
      <c r="AE20" s="155"/>
      <c r="AF20" s="156"/>
      <c r="AG20" s="156"/>
      <c r="AH20" s="154"/>
      <c r="AI20" s="154"/>
    </row>
    <row r="21" spans="2:35" hidden="1" x14ac:dyDescent="0.25">
      <c r="B21" s="137" t="s">
        <v>306</v>
      </c>
      <c r="C21" s="137" t="s">
        <v>306</v>
      </c>
      <c r="J21" s="137" t="s">
        <v>306</v>
      </c>
      <c r="K21" s="145" t="s">
        <v>307</v>
      </c>
      <c r="M21" s="37" t="s">
        <v>311</v>
      </c>
      <c r="AE21" s="17"/>
    </row>
    <row r="22" spans="2:35" ht="18.75" x14ac:dyDescent="0.3">
      <c r="K22" s="145" t="s">
        <v>309</v>
      </c>
      <c r="V22" s="37">
        <v>0</v>
      </c>
      <c r="AB22" s="146" t="s">
        <v>308</v>
      </c>
      <c r="AC22" s="157" t="s">
        <v>312</v>
      </c>
      <c r="AD22" s="158"/>
      <c r="AE22" s="159">
        <v>0</v>
      </c>
      <c r="AF22" s="160">
        <v>0</v>
      </c>
      <c r="AG22" s="160">
        <v>0</v>
      </c>
      <c r="AH22" s="159">
        <v>0</v>
      </c>
      <c r="AI22" s="159">
        <v>0</v>
      </c>
    </row>
    <row r="23" spans="2:35" s="143" customFormat="1" x14ac:dyDescent="0.25">
      <c r="V23" s="161" t="s">
        <v>301</v>
      </c>
      <c r="W23" s="161" t="s">
        <v>302</v>
      </c>
      <c r="X23" s="161" t="s">
        <v>303</v>
      </c>
      <c r="AE23" s="161"/>
      <c r="AF23" s="138"/>
      <c r="AG23" s="138"/>
      <c r="AH23" s="161"/>
      <c r="AI23" s="161"/>
    </row>
    <row r="24" spans="2:35" ht="18.75" x14ac:dyDescent="0.3">
      <c r="K24" s="145" t="s">
        <v>313</v>
      </c>
      <c r="N24" s="37" t="s">
        <v>314</v>
      </c>
      <c r="AB24" s="146" t="s">
        <v>308</v>
      </c>
      <c r="AC24" s="162" t="s">
        <v>308</v>
      </c>
      <c r="AD24" s="148"/>
      <c r="AE24" s="38"/>
    </row>
    <row r="25" spans="2:35" ht="18.75" hidden="1" x14ac:dyDescent="0.3">
      <c r="B25" s="137" t="s">
        <v>306</v>
      </c>
      <c r="C25" s="137" t="s">
        <v>306</v>
      </c>
      <c r="J25" s="137" t="s">
        <v>306</v>
      </c>
      <c r="K25" s="145" t="s">
        <v>309</v>
      </c>
      <c r="N25" s="37" t="s">
        <v>311</v>
      </c>
      <c r="AC25" s="152"/>
      <c r="AD25" s="163"/>
      <c r="AE25" s="17"/>
    </row>
    <row r="26" spans="2:35" ht="17.25" x14ac:dyDescent="0.3">
      <c r="K26" s="145" t="s">
        <v>313</v>
      </c>
      <c r="V26" s="37">
        <v>0</v>
      </c>
      <c r="W26" s="37">
        <v>0</v>
      </c>
      <c r="AB26" s="146" t="s">
        <v>308</v>
      </c>
      <c r="AC26" s="164" t="s">
        <v>312</v>
      </c>
      <c r="AD26" s="148"/>
      <c r="AE26" s="165">
        <v>0</v>
      </c>
      <c r="AF26" s="166">
        <v>0</v>
      </c>
      <c r="AG26" s="166">
        <v>0</v>
      </c>
      <c r="AH26" s="167">
        <v>0</v>
      </c>
      <c r="AI26" s="167">
        <v>0</v>
      </c>
    </row>
    <row r="27" spans="2:35" ht="18.75" x14ac:dyDescent="0.3">
      <c r="K27" s="145" t="s">
        <v>313</v>
      </c>
      <c r="AC27" s="152"/>
      <c r="AD27" s="168"/>
      <c r="AE27" s="169"/>
    </row>
    <row r="28" spans="2:35" s="143" customFormat="1" x14ac:dyDescent="0.25">
      <c r="V28" s="161" t="s">
        <v>301</v>
      </c>
      <c r="W28" s="161" t="s">
        <v>302</v>
      </c>
      <c r="X28" s="161" t="s">
        <v>303</v>
      </c>
      <c r="Z28" s="170"/>
      <c r="AC28" s="171" t="s">
        <v>315</v>
      </c>
      <c r="AE28" s="161" t="s">
        <v>304</v>
      </c>
      <c r="AF28" s="172" t="s">
        <v>305</v>
      </c>
      <c r="AG28" s="172"/>
      <c r="AH28" s="161" t="s">
        <v>64</v>
      </c>
      <c r="AI28" s="161" t="s">
        <v>65</v>
      </c>
    </row>
    <row r="29" spans="2:35" x14ac:dyDescent="0.25">
      <c r="K29" s="145" t="s">
        <v>316</v>
      </c>
      <c r="AB29" s="146" t="s">
        <v>308</v>
      </c>
      <c r="AC29" s="173"/>
      <c r="AD29" s="174" t="s">
        <v>78</v>
      </c>
      <c r="AE29" s="149"/>
      <c r="AF29" s="175"/>
      <c r="AG29" s="150">
        <v>0</v>
      </c>
      <c r="AH29" s="151"/>
      <c r="AI29" s="151"/>
    </row>
    <row r="30" spans="2:35" x14ac:dyDescent="0.25">
      <c r="K30" s="145" t="s">
        <v>316</v>
      </c>
      <c r="AC30" s="152"/>
      <c r="AD30" s="148"/>
    </row>
    <row r="31" spans="2:35" s="143" customFormat="1" x14ac:dyDescent="0.25">
      <c r="V31" s="161" t="s">
        <v>301</v>
      </c>
      <c r="W31" s="161" t="s">
        <v>302</v>
      </c>
      <c r="X31" s="161" t="s">
        <v>303</v>
      </c>
      <c r="Y31" s="161"/>
      <c r="Z31" s="170" t="s">
        <v>317</v>
      </c>
      <c r="AA31" s="161"/>
      <c r="AB31" s="161"/>
      <c r="AC31" s="161" t="s">
        <v>315</v>
      </c>
      <c r="AD31" s="161"/>
      <c r="AE31" s="161"/>
      <c r="AF31" s="172"/>
      <c r="AG31" s="172"/>
      <c r="AH31" s="161"/>
      <c r="AI31" s="161"/>
    </row>
    <row r="32" spans="2:35" x14ac:dyDescent="0.25">
      <c r="D32" s="137" t="s">
        <v>306</v>
      </c>
      <c r="F32" s="137" t="s">
        <v>306</v>
      </c>
      <c r="H32" s="137" t="s">
        <v>306</v>
      </c>
      <c r="K32" s="145" t="s">
        <v>318</v>
      </c>
      <c r="AC32" s="173"/>
      <c r="AD32" s="174" t="s">
        <v>78</v>
      </c>
      <c r="AE32" s="176">
        <v>0</v>
      </c>
      <c r="AF32" s="177">
        <v>0</v>
      </c>
      <c r="AG32" s="177">
        <v>0</v>
      </c>
      <c r="AH32" s="178">
        <v>0</v>
      </c>
      <c r="AI32" s="178">
        <v>0</v>
      </c>
    </row>
    <row r="33" spans="1:35" x14ac:dyDescent="0.25">
      <c r="K33" s="145" t="s">
        <v>318</v>
      </c>
      <c r="AC33" s="152"/>
      <c r="AD33" s="148"/>
    </row>
    <row r="34" spans="1:35" s="143" customFormat="1" x14ac:dyDescent="0.25">
      <c r="V34" s="161"/>
      <c r="W34" s="161" t="s">
        <v>319</v>
      </c>
      <c r="X34" s="161"/>
      <c r="Y34" s="161"/>
      <c r="Z34" s="161"/>
      <c r="AA34" s="161"/>
      <c r="AB34" s="161"/>
      <c r="AC34" s="161"/>
      <c r="AD34" s="161"/>
      <c r="AE34" s="161" t="s">
        <v>304</v>
      </c>
      <c r="AF34" s="172" t="s">
        <v>305</v>
      </c>
      <c r="AG34" s="172"/>
      <c r="AH34" s="161" t="s">
        <v>64</v>
      </c>
      <c r="AI34" s="161" t="s">
        <v>65</v>
      </c>
    </row>
    <row r="35" spans="1:35" ht="15.75" x14ac:dyDescent="0.25">
      <c r="D35" s="137" t="s">
        <v>306</v>
      </c>
      <c r="F35" s="137" t="s">
        <v>306</v>
      </c>
      <c r="H35" s="137" t="s">
        <v>306</v>
      </c>
      <c r="K35" s="145" t="s">
        <v>320</v>
      </c>
      <c r="X35" s="37">
        <v>0</v>
      </c>
      <c r="AC35" s="179" t="s">
        <v>308</v>
      </c>
      <c r="AD35" s="148"/>
      <c r="AE35" s="17"/>
      <c r="AF35" s="180"/>
      <c r="AG35" s="180">
        <v>0</v>
      </c>
      <c r="AH35" s="178"/>
      <c r="AI35" s="178"/>
    </row>
    <row r="36" spans="1:35" x14ac:dyDescent="0.25">
      <c r="K36" s="145" t="s">
        <v>320</v>
      </c>
      <c r="AC36" s="152"/>
      <c r="AD36" s="148"/>
    </row>
    <row r="37" spans="1:35" x14ac:dyDescent="0.25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61" t="s">
        <v>321</v>
      </c>
      <c r="W37" s="161" t="s">
        <v>322</v>
      </c>
      <c r="X37" s="161"/>
      <c r="Y37" s="161"/>
      <c r="Z37" s="161"/>
      <c r="AA37" s="161"/>
      <c r="AB37" s="161"/>
      <c r="AC37" s="161"/>
      <c r="AD37" s="161"/>
      <c r="AE37" s="161"/>
      <c r="AF37" s="172"/>
      <c r="AG37" s="172"/>
      <c r="AH37" s="161"/>
      <c r="AI37" s="161"/>
    </row>
    <row r="38" spans="1:35" ht="15.75" x14ac:dyDescent="0.25">
      <c r="D38" s="137" t="s">
        <v>306</v>
      </c>
      <c r="F38" s="137" t="s">
        <v>306</v>
      </c>
      <c r="H38" s="137" t="s">
        <v>306</v>
      </c>
      <c r="K38" s="145" t="s">
        <v>323</v>
      </c>
      <c r="X38" s="37">
        <v>0</v>
      </c>
      <c r="AC38" s="179" t="s">
        <v>308</v>
      </c>
      <c r="AD38" s="148"/>
      <c r="AE38" s="17">
        <v>0</v>
      </c>
      <c r="AF38" s="180">
        <v>0</v>
      </c>
      <c r="AG38" s="177">
        <v>0</v>
      </c>
      <c r="AH38" s="178">
        <v>0</v>
      </c>
      <c r="AI38" s="178">
        <v>0</v>
      </c>
    </row>
    <row r="39" spans="1:35" x14ac:dyDescent="0.25">
      <c r="K39" s="145" t="s">
        <v>323</v>
      </c>
      <c r="AC39" s="152"/>
      <c r="AD39" s="148"/>
    </row>
    <row r="40" spans="1:35" x14ac:dyDescent="0.25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61" t="s">
        <v>324</v>
      </c>
      <c r="W40" s="161" t="s">
        <v>325</v>
      </c>
      <c r="X40" s="161"/>
      <c r="Y40" s="161"/>
      <c r="Z40" s="161"/>
      <c r="AA40" s="161"/>
      <c r="AB40" s="161"/>
      <c r="AC40" s="161"/>
      <c r="AD40" s="161"/>
      <c r="AE40" s="161"/>
      <c r="AF40" s="172"/>
      <c r="AG40" s="172"/>
      <c r="AH40" s="161"/>
      <c r="AI40" s="161"/>
    </row>
    <row r="41" spans="1:35" ht="15.75" x14ac:dyDescent="0.25">
      <c r="D41" s="137" t="s">
        <v>306</v>
      </c>
      <c r="F41" s="137" t="s">
        <v>306</v>
      </c>
      <c r="H41" s="137" t="s">
        <v>306</v>
      </c>
      <c r="K41" s="145" t="s">
        <v>326</v>
      </c>
      <c r="X41" s="37">
        <v>0</v>
      </c>
      <c r="AC41" s="179" t="s">
        <v>308</v>
      </c>
      <c r="AD41" s="148"/>
      <c r="AE41" s="176">
        <v>0</v>
      </c>
      <c r="AF41" s="177">
        <v>0</v>
      </c>
      <c r="AG41" s="177">
        <v>0</v>
      </c>
      <c r="AH41" s="178">
        <v>0</v>
      </c>
      <c r="AI41" s="178">
        <v>0</v>
      </c>
    </row>
    <row r="42" spans="1:35" x14ac:dyDescent="0.25">
      <c r="AD42" s="181"/>
    </row>
    <row r="43" spans="1:35" x14ac:dyDescent="0.25">
      <c r="AC43" s="37" t="s">
        <v>327</v>
      </c>
      <c r="AD43" s="181" t="s">
        <v>328</v>
      </c>
      <c r="AE43" s="176">
        <v>119762749.26198006</v>
      </c>
      <c r="AF43" s="182">
        <v>49528480.60306406</v>
      </c>
      <c r="AG43" s="182"/>
      <c r="AH43" s="176">
        <v>121244870.05926323</v>
      </c>
      <c r="AI43" s="176">
        <v>89989536.491538048</v>
      </c>
    </row>
    <row r="44" spans="1:35" x14ac:dyDescent="0.25">
      <c r="AE44" s="183" t="s">
        <v>308</v>
      </c>
      <c r="AF44" s="184" t="s">
        <v>308</v>
      </c>
      <c r="AG44" s="141"/>
      <c r="AH44" s="183" t="s">
        <v>308</v>
      </c>
      <c r="AI44" s="183" t="s">
        <v>308</v>
      </c>
    </row>
    <row r="45" spans="1:35" ht="24.75" x14ac:dyDescent="0.3">
      <c r="V45" s="185"/>
      <c r="W45" s="185"/>
      <c r="X45" s="185"/>
      <c r="Y45" s="185"/>
      <c r="Z45" s="185"/>
      <c r="AA45" s="185"/>
      <c r="AB45" s="185"/>
      <c r="AC45" s="185" t="s">
        <v>329</v>
      </c>
    </row>
    <row r="46" spans="1:35" ht="18" x14ac:dyDescent="0.25">
      <c r="AC46" s="186" t="s">
        <v>7</v>
      </c>
      <c r="AI46" s="176"/>
    </row>
    <row r="47" spans="1:35" x14ac:dyDescent="0.25">
      <c r="AC47" s="187" t="s">
        <v>330</v>
      </c>
      <c r="AI47" s="142"/>
    </row>
    <row r="48" spans="1:35" ht="15.75" thickBot="1" x14ac:dyDescent="0.3">
      <c r="AC48" s="187"/>
    </row>
    <row r="49" spans="1:35" ht="24" thickBot="1" x14ac:dyDescent="0.4">
      <c r="AH49" s="416" t="s">
        <v>69</v>
      </c>
      <c r="AI49" s="417"/>
    </row>
    <row r="50" spans="1:35" ht="18.75" x14ac:dyDescent="0.3">
      <c r="AC50" s="188" t="s">
        <v>331</v>
      </c>
      <c r="AD50" s="189" t="s">
        <v>332</v>
      </c>
      <c r="AE50" s="190" t="s">
        <v>333</v>
      </c>
      <c r="AF50" s="191" t="s">
        <v>334</v>
      </c>
      <c r="AG50" s="191" t="s">
        <v>335</v>
      </c>
      <c r="AH50" s="192" t="s">
        <v>336</v>
      </c>
      <c r="AI50" s="193" t="s">
        <v>337</v>
      </c>
    </row>
    <row r="51" spans="1:35" ht="18.75" x14ac:dyDescent="0.3">
      <c r="AC51" s="194"/>
      <c r="AD51" s="195"/>
      <c r="AE51" s="196" t="s">
        <v>338</v>
      </c>
      <c r="AF51" s="197" t="s">
        <v>339</v>
      </c>
      <c r="AG51" s="197" t="s">
        <v>340</v>
      </c>
      <c r="AH51" s="192" t="s">
        <v>341</v>
      </c>
      <c r="AI51" s="198" t="s">
        <v>342</v>
      </c>
    </row>
    <row r="52" spans="1:35" ht="8.25" customHeight="1" x14ac:dyDescent="0.25">
      <c r="AC52" s="199"/>
      <c r="AD52" s="158"/>
      <c r="AE52" s="199"/>
      <c r="AF52" s="200"/>
      <c r="AG52" s="200"/>
      <c r="AH52" s="201"/>
    </row>
    <row r="53" spans="1:35" s="201" customFormat="1" ht="8.25" customHeight="1" x14ac:dyDescent="0.25">
      <c r="A53" s="202"/>
      <c r="B53" s="202"/>
      <c r="C53" s="202"/>
      <c r="D53" s="202"/>
      <c r="E53" s="202"/>
      <c r="F53" s="202" t="s">
        <v>306</v>
      </c>
      <c r="G53" s="202"/>
      <c r="H53" s="202"/>
      <c r="I53" s="202"/>
      <c r="J53" s="202"/>
      <c r="AF53" s="200"/>
      <c r="AG53" s="200"/>
    </row>
    <row r="54" spans="1:35" ht="16.5" x14ac:dyDescent="0.25">
      <c r="D54" s="137" t="s">
        <v>306</v>
      </c>
      <c r="F54" s="137" t="s">
        <v>306</v>
      </c>
      <c r="H54" s="137" t="s">
        <v>306</v>
      </c>
      <c r="K54" s="203" t="s">
        <v>343</v>
      </c>
      <c r="AC54" s="204" t="s">
        <v>344</v>
      </c>
      <c r="AD54" s="148"/>
      <c r="AE54" s="152"/>
    </row>
    <row r="55" spans="1:35" hidden="1" x14ac:dyDescent="0.25">
      <c r="B55" s="137" t="s">
        <v>306</v>
      </c>
      <c r="C55" s="137" t="s">
        <v>306</v>
      </c>
      <c r="D55" s="137" t="s">
        <v>306</v>
      </c>
      <c r="E55" s="137" t="s">
        <v>306</v>
      </c>
      <c r="F55" s="137" t="s">
        <v>306</v>
      </c>
      <c r="G55" s="137" t="s">
        <v>306</v>
      </c>
      <c r="H55" s="137" t="s">
        <v>306</v>
      </c>
      <c r="I55" s="137" t="s">
        <v>306</v>
      </c>
      <c r="J55" s="137" t="s">
        <v>306</v>
      </c>
      <c r="K55" s="37" t="s">
        <v>345</v>
      </c>
      <c r="AC55" s="152"/>
      <c r="AD55" s="148"/>
      <c r="AE55" s="152"/>
    </row>
    <row r="56" spans="1:35" x14ac:dyDescent="0.25">
      <c r="B56" s="205" t="s">
        <v>308</v>
      </c>
      <c r="C56" s="205" t="s">
        <v>308</v>
      </c>
      <c r="D56" s="137" t="s">
        <v>306</v>
      </c>
      <c r="F56" s="137" t="s">
        <v>306</v>
      </c>
      <c r="H56" s="137" t="s">
        <v>306</v>
      </c>
      <c r="J56" s="205" t="s">
        <v>308</v>
      </c>
      <c r="K56" s="145" t="s">
        <v>346</v>
      </c>
      <c r="V56" s="37" t="s">
        <v>343</v>
      </c>
      <c r="W56" s="37" t="s">
        <v>347</v>
      </c>
      <c r="X56" s="37">
        <v>100</v>
      </c>
      <c r="AB56" s="206" t="s">
        <v>348</v>
      </c>
      <c r="AC56" s="207" t="s">
        <v>349</v>
      </c>
      <c r="AD56" s="148"/>
      <c r="AE56" s="149">
        <v>1059327136.24</v>
      </c>
      <c r="AF56" s="150">
        <v>1107440752.019733</v>
      </c>
      <c r="AG56" s="150">
        <v>1493019037.8071432</v>
      </c>
      <c r="AH56" s="151">
        <v>1504280185.8685715</v>
      </c>
      <c r="AI56" s="151">
        <v>1607498584.3875399</v>
      </c>
    </row>
    <row r="57" spans="1:35" x14ac:dyDescent="0.25">
      <c r="B57" s="205" t="s">
        <v>308</v>
      </c>
      <c r="C57" s="205" t="s">
        <v>308</v>
      </c>
      <c r="D57" s="137" t="s">
        <v>306</v>
      </c>
      <c r="F57" s="137" t="s">
        <v>306</v>
      </c>
      <c r="H57" s="137" t="s">
        <v>306</v>
      </c>
      <c r="J57" s="205" t="s">
        <v>308</v>
      </c>
      <c r="K57" s="145" t="s">
        <v>350</v>
      </c>
      <c r="V57" s="37" t="s">
        <v>343</v>
      </c>
      <c r="W57" s="37" t="s">
        <v>351</v>
      </c>
      <c r="X57" s="37">
        <v>101</v>
      </c>
      <c r="AB57" s="206" t="s">
        <v>348</v>
      </c>
      <c r="AC57" s="207" t="s">
        <v>352</v>
      </c>
      <c r="AD57" s="148"/>
      <c r="AE57" s="149">
        <v>1423273080.0900002</v>
      </c>
      <c r="AF57" s="150">
        <v>1641080180.9444208</v>
      </c>
      <c r="AG57" s="150">
        <v>2296357456.5549459</v>
      </c>
      <c r="AH57" s="151">
        <v>2304803853.3085713</v>
      </c>
      <c r="AI57" s="151">
        <v>2511063782.5161834</v>
      </c>
    </row>
    <row r="58" spans="1:35" x14ac:dyDescent="0.25">
      <c r="B58" s="205" t="s">
        <v>308</v>
      </c>
      <c r="C58" s="205" t="s">
        <v>308</v>
      </c>
      <c r="D58" s="137" t="s">
        <v>306</v>
      </c>
      <c r="F58" s="137" t="s">
        <v>306</v>
      </c>
      <c r="H58" s="137" t="s">
        <v>306</v>
      </c>
      <c r="J58" s="205" t="s">
        <v>308</v>
      </c>
      <c r="K58" s="145" t="s">
        <v>353</v>
      </c>
      <c r="V58" s="37" t="s">
        <v>343</v>
      </c>
      <c r="W58" s="37" t="s">
        <v>354</v>
      </c>
      <c r="X58" s="37">
        <v>102</v>
      </c>
      <c r="AB58" s="206" t="s">
        <v>348</v>
      </c>
      <c r="AC58" s="207" t="s">
        <v>355</v>
      </c>
      <c r="AD58" s="148"/>
      <c r="AE58" s="149">
        <v>601148187.74000001</v>
      </c>
      <c r="AF58" s="150">
        <v>588082700.8021338</v>
      </c>
      <c r="AG58" s="150">
        <v>789562951.82823133</v>
      </c>
      <c r="AH58" s="151">
        <v>793937267.26285708</v>
      </c>
      <c r="AI58" s="151">
        <v>895039274.97617686</v>
      </c>
    </row>
    <row r="59" spans="1:35" x14ac:dyDescent="0.25">
      <c r="B59" s="137" t="s">
        <v>306</v>
      </c>
      <c r="C59" s="137" t="s">
        <v>306</v>
      </c>
      <c r="D59" s="137" t="s">
        <v>306</v>
      </c>
      <c r="E59" s="137" t="s">
        <v>306</v>
      </c>
      <c r="F59" s="137" t="s">
        <v>306</v>
      </c>
      <c r="G59" s="137" t="s">
        <v>306</v>
      </c>
      <c r="H59" s="137" t="s">
        <v>306</v>
      </c>
      <c r="I59" s="137" t="s">
        <v>306</v>
      </c>
      <c r="J59" s="137" t="s">
        <v>306</v>
      </c>
      <c r="K59" s="37" t="s">
        <v>311</v>
      </c>
      <c r="AC59" s="152"/>
      <c r="AD59" s="148"/>
      <c r="AE59" s="152"/>
    </row>
    <row r="60" spans="1:35" x14ac:dyDescent="0.25">
      <c r="AC60" s="152"/>
      <c r="AD60" s="148"/>
      <c r="AE60" s="152"/>
    </row>
    <row r="61" spans="1:35" ht="17.25" x14ac:dyDescent="0.3">
      <c r="D61" s="137" t="s">
        <v>306</v>
      </c>
      <c r="F61" s="137" t="s">
        <v>306</v>
      </c>
      <c r="H61" s="137" t="s">
        <v>306</v>
      </c>
      <c r="V61" s="37" t="s">
        <v>343</v>
      </c>
      <c r="AB61" s="206" t="s">
        <v>348</v>
      </c>
      <c r="AC61" s="208" t="s">
        <v>356</v>
      </c>
      <c r="AD61" s="148"/>
      <c r="AE61" s="209">
        <v>3083748404.0699997</v>
      </c>
      <c r="AF61" s="210">
        <v>3336603633.7662878</v>
      </c>
      <c r="AG61" s="210">
        <v>4578939446.190321</v>
      </c>
      <c r="AH61" s="211">
        <v>4603021306.4400005</v>
      </c>
      <c r="AI61" s="211">
        <v>5013601641.8799</v>
      </c>
    </row>
    <row r="62" spans="1:35" ht="6.75" customHeight="1" x14ac:dyDescent="0.3">
      <c r="D62" s="137" t="s">
        <v>306</v>
      </c>
      <c r="F62" s="137" t="s">
        <v>306</v>
      </c>
      <c r="H62" s="137" t="s">
        <v>306</v>
      </c>
      <c r="AC62" s="208"/>
      <c r="AD62" s="148"/>
      <c r="AE62" s="209"/>
    </row>
    <row r="63" spans="1:35" ht="16.5" x14ac:dyDescent="0.25">
      <c r="D63" s="137" t="s">
        <v>306</v>
      </c>
      <c r="F63" s="137" t="s">
        <v>306</v>
      </c>
      <c r="H63" s="137" t="s">
        <v>306</v>
      </c>
      <c r="K63" s="203" t="s">
        <v>357</v>
      </c>
      <c r="AC63" s="204" t="s">
        <v>358</v>
      </c>
      <c r="AD63" s="148"/>
      <c r="AE63" s="152"/>
    </row>
    <row r="64" spans="1:35" hidden="1" x14ac:dyDescent="0.25">
      <c r="B64" s="137" t="s">
        <v>306</v>
      </c>
      <c r="C64" s="137" t="s">
        <v>306</v>
      </c>
      <c r="D64" s="137" t="s">
        <v>306</v>
      </c>
      <c r="E64" s="137" t="s">
        <v>306</v>
      </c>
      <c r="F64" s="137" t="s">
        <v>306</v>
      </c>
      <c r="G64" s="137" t="s">
        <v>306</v>
      </c>
      <c r="H64" s="137" t="s">
        <v>306</v>
      </c>
      <c r="I64" s="137" t="s">
        <v>306</v>
      </c>
      <c r="J64" s="137" t="s">
        <v>306</v>
      </c>
      <c r="K64" s="37" t="s">
        <v>359</v>
      </c>
      <c r="AC64" s="152"/>
      <c r="AD64" s="148"/>
      <c r="AE64" s="152"/>
    </row>
    <row r="65" spans="2:35" x14ac:dyDescent="0.25">
      <c r="B65" s="205" t="s">
        <v>308</v>
      </c>
      <c r="C65" s="205" t="s">
        <v>308</v>
      </c>
      <c r="D65" s="137" t="s">
        <v>306</v>
      </c>
      <c r="F65" s="137" t="s">
        <v>306</v>
      </c>
      <c r="H65" s="137" t="s">
        <v>306</v>
      </c>
      <c r="J65" s="205" t="s">
        <v>308</v>
      </c>
      <c r="K65" s="145" t="s">
        <v>360</v>
      </c>
      <c r="V65" s="37" t="s">
        <v>357</v>
      </c>
      <c r="W65" s="37" t="s">
        <v>361</v>
      </c>
      <c r="X65" s="37">
        <v>150</v>
      </c>
      <c r="AB65" s="206" t="s">
        <v>362</v>
      </c>
      <c r="AC65" s="207" t="s">
        <v>363</v>
      </c>
      <c r="AD65" s="148"/>
      <c r="AE65" s="149">
        <v>25406329.709999997</v>
      </c>
      <c r="AF65" s="150">
        <v>24134543.385751493</v>
      </c>
      <c r="AG65" s="150">
        <v>43629390.567744732</v>
      </c>
      <c r="AH65" s="151">
        <v>51997047.600000039</v>
      </c>
      <c r="AI65" s="151">
        <v>51479273.728063047</v>
      </c>
    </row>
    <row r="66" spans="2:35" x14ac:dyDescent="0.25">
      <c r="B66" s="205" t="s">
        <v>308</v>
      </c>
      <c r="C66" s="205" t="s">
        <v>308</v>
      </c>
      <c r="D66" s="137" t="s">
        <v>306</v>
      </c>
      <c r="F66" s="137" t="s">
        <v>306</v>
      </c>
      <c r="H66" s="137" t="s">
        <v>306</v>
      </c>
      <c r="J66" s="205" t="s">
        <v>308</v>
      </c>
      <c r="K66" s="145" t="s">
        <v>364</v>
      </c>
      <c r="V66" s="37" t="s">
        <v>357</v>
      </c>
      <c r="W66" s="37" t="s">
        <v>365</v>
      </c>
      <c r="X66" s="37">
        <v>151</v>
      </c>
      <c r="AB66" s="206" t="s">
        <v>362</v>
      </c>
      <c r="AC66" s="207" t="s">
        <v>366</v>
      </c>
      <c r="AD66" s="148"/>
      <c r="AE66" s="149">
        <v>13208601.639999999</v>
      </c>
      <c r="AF66" s="150">
        <v>12761909.115502687</v>
      </c>
      <c r="AG66" s="150">
        <v>28202398.031804487</v>
      </c>
      <c r="AH66" s="151">
        <v>32094878.314285707</v>
      </c>
      <c r="AI66" s="151">
        <v>39932391.383861937</v>
      </c>
    </row>
    <row r="67" spans="2:35" x14ac:dyDescent="0.25">
      <c r="B67" s="205" t="s">
        <v>308</v>
      </c>
      <c r="C67" s="205" t="s">
        <v>308</v>
      </c>
      <c r="D67" s="137" t="s">
        <v>306</v>
      </c>
      <c r="F67" s="137" t="s">
        <v>306</v>
      </c>
      <c r="H67" s="137" t="s">
        <v>306</v>
      </c>
      <c r="J67" s="205" t="s">
        <v>308</v>
      </c>
      <c r="K67" s="145" t="s">
        <v>367</v>
      </c>
      <c r="V67" s="37" t="s">
        <v>357</v>
      </c>
      <c r="W67" s="37" t="s">
        <v>368</v>
      </c>
      <c r="X67" s="37">
        <v>152</v>
      </c>
      <c r="AB67" s="206" t="s">
        <v>362</v>
      </c>
      <c r="AC67" s="207" t="s">
        <v>369</v>
      </c>
      <c r="AD67" s="148"/>
      <c r="AE67" s="149">
        <v>1918430489.01</v>
      </c>
      <c r="AF67" s="150">
        <v>2110633789.8503437</v>
      </c>
      <c r="AG67" s="150">
        <v>2896069894.6077461</v>
      </c>
      <c r="AH67" s="151">
        <v>2897372111.9999995</v>
      </c>
      <c r="AI67" s="151">
        <v>3192208978.8384142</v>
      </c>
    </row>
    <row r="68" spans="2:35" x14ac:dyDescent="0.25">
      <c r="B68" s="205" t="s">
        <v>308</v>
      </c>
      <c r="C68" s="205" t="s">
        <v>308</v>
      </c>
      <c r="D68" s="137" t="s">
        <v>306</v>
      </c>
      <c r="F68" s="137" t="s">
        <v>306</v>
      </c>
      <c r="H68" s="137" t="s">
        <v>306</v>
      </c>
      <c r="J68" s="205" t="s">
        <v>308</v>
      </c>
      <c r="K68" s="145" t="s">
        <v>370</v>
      </c>
      <c r="V68" s="37" t="s">
        <v>357</v>
      </c>
      <c r="W68" s="37" t="s">
        <v>371</v>
      </c>
      <c r="X68" s="37">
        <v>153</v>
      </c>
      <c r="AB68" s="206" t="s">
        <v>362</v>
      </c>
      <c r="AC68" s="207" t="s">
        <v>372</v>
      </c>
      <c r="AD68" s="148"/>
      <c r="AE68" s="149">
        <v>34356378.32</v>
      </c>
      <c r="AF68" s="150">
        <v>30284033.699719321</v>
      </c>
      <c r="AG68" s="150">
        <v>37487711.618509024</v>
      </c>
      <c r="AH68" s="151">
        <v>37276353.874285713</v>
      </c>
      <c r="AI68" s="151">
        <v>39047692.710742183</v>
      </c>
    </row>
    <row r="69" spans="2:35" x14ac:dyDescent="0.25">
      <c r="B69" s="205" t="s">
        <v>308</v>
      </c>
      <c r="C69" s="205" t="s">
        <v>308</v>
      </c>
      <c r="D69" s="137" t="s">
        <v>306</v>
      </c>
      <c r="F69" s="137" t="s">
        <v>306</v>
      </c>
      <c r="H69" s="137" t="s">
        <v>306</v>
      </c>
      <c r="J69" s="205" t="s">
        <v>308</v>
      </c>
      <c r="K69" s="145" t="s">
        <v>373</v>
      </c>
      <c r="V69" s="37" t="s">
        <v>357</v>
      </c>
      <c r="W69" s="37" t="s">
        <v>374</v>
      </c>
      <c r="X69" s="37">
        <v>155</v>
      </c>
      <c r="AB69" s="206" t="s">
        <v>362</v>
      </c>
      <c r="AC69" s="207" t="s">
        <v>375</v>
      </c>
      <c r="AD69" s="148"/>
      <c r="AE69" s="149">
        <v>-11231757.68</v>
      </c>
      <c r="AF69" s="150">
        <v>-8394986.25</v>
      </c>
      <c r="AG69" s="150">
        <v>-15226399.359999999</v>
      </c>
      <c r="AH69" s="151">
        <v>-11293965.960000001</v>
      </c>
      <c r="AI69" s="151">
        <v>-11282310.999999993</v>
      </c>
    </row>
    <row r="70" spans="2:35" x14ac:dyDescent="0.25">
      <c r="B70" s="205" t="s">
        <v>308</v>
      </c>
      <c r="C70" s="205" t="s">
        <v>308</v>
      </c>
      <c r="D70" s="137" t="s">
        <v>306</v>
      </c>
      <c r="F70" s="137" t="s">
        <v>306</v>
      </c>
      <c r="H70" s="137" t="s">
        <v>306</v>
      </c>
      <c r="J70" s="205" t="s">
        <v>308</v>
      </c>
      <c r="K70" s="145" t="s">
        <v>376</v>
      </c>
      <c r="V70" s="37" t="s">
        <v>357</v>
      </c>
      <c r="W70" s="37" t="s">
        <v>377</v>
      </c>
      <c r="X70" s="37">
        <v>156</v>
      </c>
      <c r="AB70" s="206" t="s">
        <v>362</v>
      </c>
      <c r="AC70" s="207" t="s">
        <v>378</v>
      </c>
      <c r="AD70" s="148"/>
      <c r="AE70" s="149">
        <v>-30000000</v>
      </c>
      <c r="AF70" s="150">
        <v>0</v>
      </c>
      <c r="AG70" s="150">
        <v>-51000000</v>
      </c>
      <c r="AH70" s="151">
        <v>-51000000</v>
      </c>
      <c r="AI70" s="151">
        <v>-62364709.999999903</v>
      </c>
    </row>
    <row r="71" spans="2:35" hidden="1" x14ac:dyDescent="0.25">
      <c r="B71" s="137" t="s">
        <v>306</v>
      </c>
      <c r="C71" s="137" t="s">
        <v>306</v>
      </c>
      <c r="D71" s="137" t="s">
        <v>306</v>
      </c>
      <c r="E71" s="137" t="s">
        <v>306</v>
      </c>
      <c r="F71" s="137" t="s">
        <v>306</v>
      </c>
      <c r="G71" s="137" t="s">
        <v>306</v>
      </c>
      <c r="H71" s="137" t="s">
        <v>306</v>
      </c>
      <c r="I71" s="137" t="s">
        <v>306</v>
      </c>
      <c r="J71" s="137" t="s">
        <v>306</v>
      </c>
      <c r="K71" s="37" t="s">
        <v>311</v>
      </c>
      <c r="AC71" s="152"/>
      <c r="AD71" s="148"/>
      <c r="AE71" s="152"/>
    </row>
    <row r="72" spans="2:35" ht="17.25" x14ac:dyDescent="0.3">
      <c r="D72" s="137" t="s">
        <v>306</v>
      </c>
      <c r="F72" s="137" t="s">
        <v>306</v>
      </c>
      <c r="H72" s="137" t="s">
        <v>306</v>
      </c>
      <c r="V72" s="37" t="s">
        <v>357</v>
      </c>
      <c r="AB72" s="206" t="s">
        <v>362</v>
      </c>
      <c r="AC72" s="208" t="s">
        <v>379</v>
      </c>
      <c r="AD72" s="148"/>
      <c r="AE72" s="209">
        <v>1950170040.9999998</v>
      </c>
      <c r="AF72" s="210">
        <v>2169419289.8013172</v>
      </c>
      <c r="AG72" s="210">
        <v>2939162995.4658041</v>
      </c>
      <c r="AH72" s="211">
        <v>2956446425.8285708</v>
      </c>
      <c r="AI72" s="211">
        <v>3249021315.6610813</v>
      </c>
    </row>
    <row r="73" spans="2:35" ht="6.75" customHeight="1" x14ac:dyDescent="0.3">
      <c r="D73" s="137" t="s">
        <v>306</v>
      </c>
      <c r="F73" s="137" t="s">
        <v>306</v>
      </c>
      <c r="H73" s="137" t="s">
        <v>306</v>
      </c>
      <c r="AC73" s="208"/>
      <c r="AD73" s="148"/>
      <c r="AE73" s="209"/>
    </row>
    <row r="74" spans="2:35" ht="17.25" x14ac:dyDescent="0.3">
      <c r="D74" s="137" t="s">
        <v>306</v>
      </c>
      <c r="F74" s="137" t="s">
        <v>306</v>
      </c>
      <c r="H74" s="137" t="s">
        <v>306</v>
      </c>
      <c r="K74" s="212" t="s">
        <v>380</v>
      </c>
      <c r="V74" s="37" t="s">
        <v>343</v>
      </c>
      <c r="AB74" s="206" t="s">
        <v>348</v>
      </c>
      <c r="AC74" s="208" t="s">
        <v>380</v>
      </c>
      <c r="AD74" s="148"/>
      <c r="AE74" s="209">
        <v>1133578363.0699999</v>
      </c>
      <c r="AF74" s="210">
        <v>1167184343.9649706</v>
      </c>
      <c r="AG74" s="210">
        <v>1639776450.7245169</v>
      </c>
      <c r="AH74" s="211">
        <v>1646574880.6114297</v>
      </c>
      <c r="AI74" s="211">
        <v>1764580326.2188187</v>
      </c>
    </row>
    <row r="75" spans="2:35" x14ac:dyDescent="0.25">
      <c r="AC75" s="213" t="s">
        <v>381</v>
      </c>
      <c r="AD75" s="148"/>
      <c r="AE75" s="214">
        <v>0.36759755159463658</v>
      </c>
      <c r="AF75" s="215">
        <v>0.34981210598499457</v>
      </c>
      <c r="AG75" s="215">
        <v>0.35811271802006717</v>
      </c>
      <c r="AH75" s="216">
        <v>0.35771611100468681</v>
      </c>
      <c r="AI75" s="216">
        <v>0.35195862221657714</v>
      </c>
    </row>
    <row r="76" spans="2:35" ht="7.5" customHeight="1" x14ac:dyDescent="0.25">
      <c r="D76" s="137" t="s">
        <v>306</v>
      </c>
      <c r="F76" s="137" t="s">
        <v>306</v>
      </c>
      <c r="H76" s="137" t="s">
        <v>306</v>
      </c>
      <c r="K76" s="203" t="s">
        <v>382</v>
      </c>
      <c r="AC76" s="213"/>
      <c r="AD76" s="148"/>
      <c r="AE76" s="214"/>
      <c r="AF76" s="215"/>
      <c r="AG76" s="215"/>
      <c r="AH76" s="216"/>
      <c r="AI76" s="216"/>
    </row>
    <row r="77" spans="2:35" hidden="1" x14ac:dyDescent="0.25">
      <c r="B77" s="137" t="s">
        <v>306</v>
      </c>
      <c r="C77" s="137" t="s">
        <v>306</v>
      </c>
      <c r="D77" s="137" t="s">
        <v>306</v>
      </c>
      <c r="F77" s="137" t="s">
        <v>306</v>
      </c>
      <c r="H77" s="137" t="s">
        <v>306</v>
      </c>
      <c r="J77" s="137" t="s">
        <v>306</v>
      </c>
      <c r="K77" s="37" t="s">
        <v>383</v>
      </c>
      <c r="AC77" s="213"/>
      <c r="AD77" s="148"/>
      <c r="AE77" s="214"/>
      <c r="AF77" s="215"/>
      <c r="AG77" s="215"/>
      <c r="AH77" s="216"/>
      <c r="AI77" s="216"/>
    </row>
    <row r="78" spans="2:35" x14ac:dyDescent="0.25">
      <c r="B78" s="205" t="s">
        <v>308</v>
      </c>
      <c r="C78" s="205" t="s">
        <v>308</v>
      </c>
      <c r="D78" s="137" t="s">
        <v>306</v>
      </c>
      <c r="F78" s="137" t="s">
        <v>306</v>
      </c>
      <c r="H78" s="137" t="s">
        <v>306</v>
      </c>
      <c r="J78" s="205" t="s">
        <v>308</v>
      </c>
      <c r="K78" s="145" t="s">
        <v>384</v>
      </c>
      <c r="V78" s="37" t="s">
        <v>382</v>
      </c>
      <c r="W78" s="37" t="s">
        <v>385</v>
      </c>
      <c r="X78" s="37">
        <v>170</v>
      </c>
      <c r="AB78" s="206" t="s">
        <v>348</v>
      </c>
      <c r="AC78" s="207" t="s">
        <v>386</v>
      </c>
      <c r="AD78" s="148"/>
      <c r="AE78" s="149">
        <v>3139348.69</v>
      </c>
      <c r="AF78" s="150">
        <v>1266857.5844109531</v>
      </c>
      <c r="AG78" s="150">
        <v>1927849.0614703179</v>
      </c>
      <c r="AH78" s="151">
        <v>2195123.7257142859</v>
      </c>
      <c r="AI78" s="151">
        <v>834469.28000000038</v>
      </c>
    </row>
    <row r="79" spans="2:35" x14ac:dyDescent="0.25">
      <c r="B79" s="205" t="s">
        <v>308</v>
      </c>
      <c r="C79" s="205" t="s">
        <v>308</v>
      </c>
      <c r="D79" s="137" t="s">
        <v>306</v>
      </c>
      <c r="F79" s="137" t="s">
        <v>306</v>
      </c>
      <c r="H79" s="137" t="s">
        <v>306</v>
      </c>
      <c r="J79" s="205" t="s">
        <v>308</v>
      </c>
      <c r="K79" s="145" t="s">
        <v>387</v>
      </c>
      <c r="V79" s="37" t="s">
        <v>382</v>
      </c>
      <c r="W79" s="37" t="s">
        <v>388</v>
      </c>
      <c r="X79" s="37">
        <v>171</v>
      </c>
      <c r="AB79" s="206" t="s">
        <v>348</v>
      </c>
      <c r="AC79" s="207" t="s">
        <v>389</v>
      </c>
      <c r="AD79" s="148"/>
      <c r="AE79" s="149">
        <v>170998520.10999998</v>
      </c>
      <c r="AF79" s="150">
        <v>162266066.61696851</v>
      </c>
      <c r="AG79" s="150">
        <v>206560642.18375275</v>
      </c>
      <c r="AH79" s="151">
        <v>226270303.28571433</v>
      </c>
      <c r="AI79" s="151">
        <v>225537470.7918283</v>
      </c>
    </row>
    <row r="80" spans="2:35" hidden="1" x14ac:dyDescent="0.25">
      <c r="B80" s="137" t="s">
        <v>306</v>
      </c>
      <c r="C80" s="137" t="s">
        <v>306</v>
      </c>
      <c r="D80" s="137" t="s">
        <v>306</v>
      </c>
      <c r="F80" s="137" t="s">
        <v>306</v>
      </c>
      <c r="H80" s="137" t="s">
        <v>306</v>
      </c>
      <c r="J80" s="137" t="s">
        <v>306</v>
      </c>
      <c r="K80" s="37" t="s">
        <v>311</v>
      </c>
      <c r="AC80" s="213"/>
      <c r="AD80" s="148"/>
      <c r="AE80" s="214"/>
      <c r="AF80" s="215"/>
      <c r="AG80" s="215"/>
      <c r="AH80" s="216"/>
      <c r="AI80" s="216"/>
    </row>
    <row r="81" spans="2:35" ht="17.25" x14ac:dyDescent="0.3">
      <c r="AB81" s="37" t="s">
        <v>348</v>
      </c>
      <c r="AC81" s="208" t="s">
        <v>390</v>
      </c>
      <c r="AD81" s="148"/>
      <c r="AE81" s="209">
        <v>1307716231.8699999</v>
      </c>
      <c r="AF81" s="210">
        <v>1330717268.1663501</v>
      </c>
      <c r="AG81" s="210">
        <v>1848264941.9697399</v>
      </c>
      <c r="AH81" s="211">
        <v>1875040307.6228583</v>
      </c>
      <c r="AI81" s="211">
        <v>1990952266.290647</v>
      </c>
    </row>
    <row r="82" spans="2:35" x14ac:dyDescent="0.25">
      <c r="AC82" s="213" t="s">
        <v>391</v>
      </c>
      <c r="AD82" s="148"/>
      <c r="AE82" s="214">
        <v>0.42406709644147589</v>
      </c>
      <c r="AF82" s="215">
        <v>0.39882389825975961</v>
      </c>
      <c r="AG82" s="215">
        <v>0.40364476614939665</v>
      </c>
      <c r="AH82" s="216">
        <v>0.40734990841765706</v>
      </c>
      <c r="AI82" s="216">
        <v>0.39711018315849272</v>
      </c>
    </row>
    <row r="83" spans="2:35" ht="6.75" customHeight="1" x14ac:dyDescent="0.3">
      <c r="D83" s="137" t="s">
        <v>306</v>
      </c>
      <c r="F83" s="137" t="s">
        <v>306</v>
      </c>
      <c r="H83" s="137" t="s">
        <v>306</v>
      </c>
      <c r="AC83" s="213"/>
      <c r="AD83" s="148"/>
      <c r="AE83" s="209"/>
    </row>
    <row r="84" spans="2:35" ht="17.25" x14ac:dyDescent="0.3">
      <c r="D84" s="137" t="s">
        <v>306</v>
      </c>
      <c r="F84" s="137" t="s">
        <v>306</v>
      </c>
      <c r="H84" s="137" t="s">
        <v>306</v>
      </c>
      <c r="K84" s="203" t="s">
        <v>392</v>
      </c>
      <c r="AC84" s="204" t="s">
        <v>393</v>
      </c>
      <c r="AD84" s="148"/>
      <c r="AE84" s="209"/>
    </row>
    <row r="85" spans="2:35" hidden="1" x14ac:dyDescent="0.25">
      <c r="B85" s="137" t="s">
        <v>306</v>
      </c>
      <c r="C85" s="137" t="s">
        <v>306</v>
      </c>
      <c r="D85" s="137" t="s">
        <v>306</v>
      </c>
      <c r="E85" s="137" t="s">
        <v>306</v>
      </c>
      <c r="F85" s="137" t="s">
        <v>306</v>
      </c>
      <c r="G85" s="137" t="s">
        <v>306</v>
      </c>
      <c r="H85" s="137" t="s">
        <v>306</v>
      </c>
      <c r="I85" s="137" t="s">
        <v>306</v>
      </c>
      <c r="J85" s="137" t="s">
        <v>306</v>
      </c>
      <c r="K85" s="37" t="s">
        <v>394</v>
      </c>
      <c r="AC85" s="152"/>
      <c r="AD85" s="148"/>
      <c r="AE85" s="152"/>
    </row>
    <row r="86" spans="2:35" x14ac:dyDescent="0.25">
      <c r="B86" s="205" t="s">
        <v>308</v>
      </c>
      <c r="C86" s="205" t="s">
        <v>308</v>
      </c>
      <c r="D86" s="137" t="s">
        <v>306</v>
      </c>
      <c r="F86" s="137" t="s">
        <v>306</v>
      </c>
      <c r="H86" s="137" t="s">
        <v>306</v>
      </c>
      <c r="J86" s="205" t="s">
        <v>308</v>
      </c>
      <c r="K86" s="145" t="s">
        <v>395</v>
      </c>
      <c r="V86" s="37" t="s">
        <v>392</v>
      </c>
      <c r="W86" s="37" t="s">
        <v>396</v>
      </c>
      <c r="X86" s="37">
        <v>180</v>
      </c>
      <c r="AB86" s="206" t="s">
        <v>348</v>
      </c>
      <c r="AC86" s="207" t="s">
        <v>397</v>
      </c>
      <c r="AD86" s="148"/>
      <c r="AE86" s="149">
        <v>7703072.3600000003</v>
      </c>
      <c r="AF86" s="150">
        <v>1059956.9099999992</v>
      </c>
      <c r="AG86" s="150">
        <v>-796844.23000000021</v>
      </c>
      <c r="AH86" s="151">
        <v>2212458.1714285715</v>
      </c>
      <c r="AI86" s="151">
        <v>1150373.0000000005</v>
      </c>
    </row>
    <row r="87" spans="2:35" x14ac:dyDescent="0.25">
      <c r="B87" s="205" t="s">
        <v>308</v>
      </c>
      <c r="C87" s="205" t="s">
        <v>308</v>
      </c>
      <c r="D87" s="137" t="s">
        <v>306</v>
      </c>
      <c r="F87" s="137" t="s">
        <v>306</v>
      </c>
      <c r="H87" s="137" t="s">
        <v>306</v>
      </c>
      <c r="J87" s="205" t="s">
        <v>308</v>
      </c>
      <c r="K87" s="145" t="s">
        <v>398</v>
      </c>
      <c r="V87" s="37" t="s">
        <v>392</v>
      </c>
      <c r="W87" s="37" t="s">
        <v>399</v>
      </c>
      <c r="X87" s="37">
        <v>181</v>
      </c>
      <c r="AB87" s="206" t="s">
        <v>348</v>
      </c>
      <c r="AC87" s="207" t="s">
        <v>400</v>
      </c>
      <c r="AD87" s="148"/>
      <c r="AE87" s="149">
        <v>121217145.2</v>
      </c>
      <c r="AF87" s="150">
        <v>178691386.54118109</v>
      </c>
      <c r="AG87" s="150">
        <v>267426338.54920995</v>
      </c>
      <c r="AH87" s="151">
        <v>275521264.32571459</v>
      </c>
      <c r="AI87" s="151">
        <v>289619507.72999972</v>
      </c>
    </row>
    <row r="88" spans="2:35" x14ac:dyDescent="0.25">
      <c r="B88" s="205" t="s">
        <v>308</v>
      </c>
      <c r="C88" s="205" t="s">
        <v>308</v>
      </c>
      <c r="D88" s="137" t="s">
        <v>306</v>
      </c>
      <c r="F88" s="137" t="s">
        <v>306</v>
      </c>
      <c r="H88" s="137" t="s">
        <v>306</v>
      </c>
      <c r="J88" s="205" t="s">
        <v>308</v>
      </c>
      <c r="K88" s="145" t="s">
        <v>401</v>
      </c>
      <c r="V88" s="37" t="s">
        <v>392</v>
      </c>
      <c r="W88" s="37" t="s">
        <v>402</v>
      </c>
      <c r="X88" s="37">
        <v>182</v>
      </c>
      <c r="AB88" s="206" t="s">
        <v>348</v>
      </c>
      <c r="AC88" s="207" t="s">
        <v>403</v>
      </c>
      <c r="AD88" s="148"/>
      <c r="AE88" s="149">
        <v>36547699.410000011</v>
      </c>
      <c r="AF88" s="150">
        <v>25950907.405096348</v>
      </c>
      <c r="AG88" s="150">
        <v>23631203.634903628</v>
      </c>
      <c r="AH88" s="151">
        <v>20517153.763142925</v>
      </c>
      <c r="AI88" s="151">
        <v>22909574.999999989</v>
      </c>
    </row>
    <row r="89" spans="2:35" x14ac:dyDescent="0.25">
      <c r="B89" s="205" t="s">
        <v>308</v>
      </c>
      <c r="C89" s="205" t="s">
        <v>308</v>
      </c>
      <c r="D89" s="137" t="s">
        <v>306</v>
      </c>
      <c r="F89" s="137" t="s">
        <v>306</v>
      </c>
      <c r="H89" s="137" t="s">
        <v>306</v>
      </c>
      <c r="J89" s="205" t="s">
        <v>308</v>
      </c>
      <c r="K89" s="145" t="s">
        <v>404</v>
      </c>
      <c r="V89" s="37" t="s">
        <v>392</v>
      </c>
      <c r="W89" s="37" t="s">
        <v>405</v>
      </c>
      <c r="X89" s="37">
        <v>183</v>
      </c>
      <c r="AB89" s="206" t="s">
        <v>348</v>
      </c>
      <c r="AC89" s="207" t="s">
        <v>406</v>
      </c>
      <c r="AD89" s="148"/>
      <c r="AE89" s="149">
        <v>4486923.51</v>
      </c>
      <c r="AF89" s="150">
        <v>4248050.8290212695</v>
      </c>
      <c r="AG89" s="150">
        <v>5911984.7730070893</v>
      </c>
      <c r="AH89" s="151">
        <v>5884314.9771428565</v>
      </c>
      <c r="AI89" s="151">
        <v>5884919.7879999969</v>
      </c>
    </row>
    <row r="90" spans="2:35" x14ac:dyDescent="0.25">
      <c r="B90" s="205" t="s">
        <v>308</v>
      </c>
      <c r="C90" s="205" t="s">
        <v>308</v>
      </c>
      <c r="D90" s="137" t="s">
        <v>306</v>
      </c>
      <c r="F90" s="137" t="s">
        <v>306</v>
      </c>
      <c r="H90" s="137" t="s">
        <v>306</v>
      </c>
      <c r="J90" s="205" t="s">
        <v>308</v>
      </c>
      <c r="K90" s="145" t="s">
        <v>407</v>
      </c>
      <c r="V90" s="37" t="s">
        <v>392</v>
      </c>
      <c r="W90" s="37" t="s">
        <v>408</v>
      </c>
      <c r="X90" s="37">
        <v>184</v>
      </c>
      <c r="AB90" s="206" t="s">
        <v>348</v>
      </c>
      <c r="AC90" s="207" t="s">
        <v>409</v>
      </c>
      <c r="AD90" s="148"/>
      <c r="AE90" s="149">
        <v>13404343.590000002</v>
      </c>
      <c r="AF90" s="150">
        <v>7131995.9871956324</v>
      </c>
      <c r="AG90" s="150">
        <v>11277958.27573188</v>
      </c>
      <c r="AH90" s="151">
        <v>12237097.337142853</v>
      </c>
      <c r="AI90" s="151">
        <v>12164177.041275194</v>
      </c>
    </row>
    <row r="91" spans="2:35" x14ac:dyDescent="0.25">
      <c r="B91" s="205" t="s">
        <v>308</v>
      </c>
      <c r="C91" s="205" t="s">
        <v>308</v>
      </c>
      <c r="D91" s="137" t="s">
        <v>306</v>
      </c>
      <c r="F91" s="137" t="s">
        <v>306</v>
      </c>
      <c r="H91" s="137" t="s">
        <v>306</v>
      </c>
      <c r="J91" s="205" t="s">
        <v>308</v>
      </c>
      <c r="K91" s="145" t="s">
        <v>410</v>
      </c>
      <c r="V91" s="37" t="s">
        <v>392</v>
      </c>
      <c r="W91" s="37" t="s">
        <v>392</v>
      </c>
      <c r="X91" s="37">
        <v>185</v>
      </c>
      <c r="AB91" s="206" t="s">
        <v>348</v>
      </c>
      <c r="AC91" s="207" t="s">
        <v>393</v>
      </c>
      <c r="AD91" s="148"/>
      <c r="AE91" s="149">
        <v>31240456.66</v>
      </c>
      <c r="AF91" s="150">
        <v>39000211.468989693</v>
      </c>
      <c r="AG91" s="150">
        <v>62768828.909663223</v>
      </c>
      <c r="AH91" s="151">
        <v>65815406.32571435</v>
      </c>
      <c r="AI91" s="151">
        <v>61572089.544999972</v>
      </c>
    </row>
    <row r="92" spans="2:35" x14ac:dyDescent="0.25">
      <c r="B92" s="205" t="s">
        <v>308</v>
      </c>
      <c r="C92" s="205" t="s">
        <v>308</v>
      </c>
      <c r="D92" s="137" t="s">
        <v>306</v>
      </c>
      <c r="F92" s="137" t="s">
        <v>306</v>
      </c>
      <c r="H92" s="137" t="s">
        <v>306</v>
      </c>
      <c r="J92" s="205" t="s">
        <v>308</v>
      </c>
      <c r="K92" s="145" t="s">
        <v>411</v>
      </c>
      <c r="V92" s="37" t="s">
        <v>392</v>
      </c>
      <c r="W92" s="37" t="s">
        <v>412</v>
      </c>
      <c r="X92" s="37">
        <v>186</v>
      </c>
      <c r="AB92" s="206" t="s">
        <v>348</v>
      </c>
      <c r="AC92" s="207" t="s">
        <v>413</v>
      </c>
      <c r="AD92" s="148"/>
      <c r="AE92" s="149">
        <v>86430801.819999993</v>
      </c>
      <c r="AF92" s="150">
        <v>1519528.232035412</v>
      </c>
      <c r="AG92" s="150">
        <v>9818822.9106784705</v>
      </c>
      <c r="AH92" s="151">
        <v>10356146.085714314</v>
      </c>
      <c r="AI92" s="151">
        <v>3003599.2642817521</v>
      </c>
    </row>
    <row r="93" spans="2:35" hidden="1" x14ac:dyDescent="0.25">
      <c r="B93" s="137" t="s">
        <v>306</v>
      </c>
      <c r="C93" s="137" t="s">
        <v>306</v>
      </c>
      <c r="D93" s="137" t="s">
        <v>306</v>
      </c>
      <c r="E93" s="137" t="s">
        <v>306</v>
      </c>
      <c r="F93" s="137" t="s">
        <v>306</v>
      </c>
      <c r="G93" s="137" t="s">
        <v>306</v>
      </c>
      <c r="H93" s="137" t="s">
        <v>306</v>
      </c>
      <c r="I93" s="137" t="s">
        <v>306</v>
      </c>
      <c r="J93" s="137" t="s">
        <v>306</v>
      </c>
      <c r="K93" s="37" t="s">
        <v>311</v>
      </c>
      <c r="AC93" s="152"/>
      <c r="AD93" s="148"/>
      <c r="AE93" s="152"/>
      <c r="AF93" s="217"/>
      <c r="AG93" s="217"/>
      <c r="AH93" s="218"/>
      <c r="AI93" s="218"/>
    </row>
    <row r="94" spans="2:35" ht="17.25" x14ac:dyDescent="0.3">
      <c r="D94" s="137" t="s">
        <v>306</v>
      </c>
      <c r="F94" s="137" t="s">
        <v>306</v>
      </c>
      <c r="H94" s="137" t="s">
        <v>306</v>
      </c>
      <c r="AB94" s="37" t="s">
        <v>348</v>
      </c>
      <c r="AC94" s="219" t="s">
        <v>414</v>
      </c>
      <c r="AD94" s="220"/>
      <c r="AE94" s="221">
        <v>301030442.55000001</v>
      </c>
      <c r="AF94" s="222">
        <v>257602037.37351945</v>
      </c>
      <c r="AG94" s="222">
        <v>380038292.82319421</v>
      </c>
      <c r="AH94" s="223">
        <v>392543840.98600048</v>
      </c>
      <c r="AI94" s="223">
        <v>396304241.36855662</v>
      </c>
    </row>
    <row r="95" spans="2:35" ht="17.25" x14ac:dyDescent="0.3">
      <c r="D95" s="137" t="s">
        <v>306</v>
      </c>
      <c r="F95" s="137" t="s">
        <v>306</v>
      </c>
      <c r="H95" s="137" t="s">
        <v>306</v>
      </c>
      <c r="K95" s="212" t="s">
        <v>415</v>
      </c>
      <c r="V95" s="37" t="s">
        <v>392</v>
      </c>
      <c r="AB95" s="206" t="s">
        <v>348</v>
      </c>
      <c r="AC95" s="208" t="s">
        <v>415</v>
      </c>
      <c r="AD95" s="148"/>
      <c r="AE95" s="209">
        <v>1608746674.4199998</v>
      </c>
      <c r="AF95" s="210">
        <v>1588319305.5398695</v>
      </c>
      <c r="AG95" s="210">
        <v>2228303234.7929339</v>
      </c>
      <c r="AH95" s="211">
        <v>2267584148.6088586</v>
      </c>
      <c r="AI95" s="211">
        <v>2387256507.6592035</v>
      </c>
    </row>
    <row r="96" spans="2:35" ht="10.5" customHeight="1" x14ac:dyDescent="0.3">
      <c r="D96" s="137" t="s">
        <v>306</v>
      </c>
      <c r="F96" s="137" t="s">
        <v>306</v>
      </c>
      <c r="H96" s="137" t="s">
        <v>306</v>
      </c>
      <c r="AC96" s="208"/>
      <c r="AD96" s="148"/>
      <c r="AE96" s="209"/>
    </row>
    <row r="97" spans="2:35" ht="17.25" x14ac:dyDescent="0.3">
      <c r="D97" s="137" t="s">
        <v>306</v>
      </c>
      <c r="F97" s="137" t="s">
        <v>306</v>
      </c>
      <c r="H97" s="137" t="s">
        <v>306</v>
      </c>
      <c r="V97" s="37" t="s">
        <v>416</v>
      </c>
      <c r="W97" s="203" t="s">
        <v>417</v>
      </c>
      <c r="AB97" s="206" t="s">
        <v>362</v>
      </c>
      <c r="AC97" s="224" t="s">
        <v>418</v>
      </c>
      <c r="AD97" s="148"/>
      <c r="AE97" s="225">
        <v>628.15830996575801</v>
      </c>
      <c r="AF97" s="226">
        <v>711.31660138040411</v>
      </c>
      <c r="AG97" s="226">
        <v>689.03534148524716</v>
      </c>
      <c r="AH97" s="227">
        <v>682.59782571993821</v>
      </c>
      <c r="AI97" s="227">
        <v>737.79607529625491</v>
      </c>
    </row>
    <row r="98" spans="2:35" ht="17.25" x14ac:dyDescent="0.3">
      <c r="D98" s="137" t="s">
        <v>306</v>
      </c>
      <c r="F98" s="137" t="s">
        <v>306</v>
      </c>
      <c r="H98" s="137" t="s">
        <v>306</v>
      </c>
      <c r="V98" s="37" t="s">
        <v>416</v>
      </c>
      <c r="W98" s="203" t="s">
        <v>419</v>
      </c>
      <c r="AB98" s="206" t="s">
        <v>362</v>
      </c>
      <c r="AC98" s="224" t="s">
        <v>420</v>
      </c>
      <c r="AD98" s="148"/>
      <c r="AE98" s="225">
        <v>6792.0978104909345</v>
      </c>
      <c r="AF98" s="226">
        <v>7442.660305167411</v>
      </c>
      <c r="AG98" s="226">
        <v>7469.7748071752658</v>
      </c>
      <c r="AH98" s="227">
        <v>7465.9931319044608</v>
      </c>
      <c r="AI98" s="227">
        <v>7708.4307909078143</v>
      </c>
    </row>
    <row r="99" spans="2:35" ht="10.5" customHeight="1" x14ac:dyDescent="0.3">
      <c r="D99" s="137" t="s">
        <v>306</v>
      </c>
      <c r="F99" s="137" t="s">
        <v>306</v>
      </c>
      <c r="H99" s="137" t="s">
        <v>306</v>
      </c>
      <c r="AC99" s="208"/>
      <c r="AD99" s="148"/>
      <c r="AE99" s="209"/>
    </row>
    <row r="100" spans="2:35" ht="17.25" x14ac:dyDescent="0.3">
      <c r="D100" s="137" t="s">
        <v>306</v>
      </c>
      <c r="F100" s="137" t="s">
        <v>306</v>
      </c>
      <c r="H100" s="137" t="s">
        <v>306</v>
      </c>
      <c r="K100" s="203" t="s">
        <v>421</v>
      </c>
      <c r="AC100" s="204" t="s">
        <v>53</v>
      </c>
      <c r="AD100" s="148"/>
      <c r="AE100" s="209"/>
    </row>
    <row r="101" spans="2:35" hidden="1" x14ac:dyDescent="0.25">
      <c r="B101" s="137" t="s">
        <v>306</v>
      </c>
      <c r="C101" s="137" t="s">
        <v>306</v>
      </c>
      <c r="D101" s="137" t="s">
        <v>306</v>
      </c>
      <c r="E101" s="137" t="s">
        <v>306</v>
      </c>
      <c r="F101" s="137" t="s">
        <v>306</v>
      </c>
      <c r="G101" s="137" t="s">
        <v>306</v>
      </c>
      <c r="H101" s="137" t="s">
        <v>306</v>
      </c>
      <c r="I101" s="137" t="s">
        <v>306</v>
      </c>
      <c r="J101" s="137" t="s">
        <v>306</v>
      </c>
      <c r="K101" s="37" t="s">
        <v>422</v>
      </c>
      <c r="AC101" s="152"/>
      <c r="AD101" s="148"/>
      <c r="AE101" s="152"/>
    </row>
    <row r="102" spans="2:35" x14ac:dyDescent="0.25">
      <c r="B102" s="205" t="s">
        <v>308</v>
      </c>
      <c r="C102" s="205" t="s">
        <v>308</v>
      </c>
      <c r="D102" s="137" t="s">
        <v>306</v>
      </c>
      <c r="F102" s="137" t="s">
        <v>306</v>
      </c>
      <c r="H102" s="137" t="s">
        <v>306</v>
      </c>
      <c r="J102" s="205" t="s">
        <v>308</v>
      </c>
      <c r="K102" s="145" t="s">
        <v>423</v>
      </c>
      <c r="V102" s="37" t="s">
        <v>421</v>
      </c>
      <c r="W102" s="37" t="s">
        <v>424</v>
      </c>
      <c r="X102" s="37">
        <v>220</v>
      </c>
      <c r="AB102" s="146" t="s">
        <v>308</v>
      </c>
      <c r="AC102" s="207" t="s">
        <v>425</v>
      </c>
      <c r="AD102" s="148"/>
      <c r="AE102" s="149">
        <v>170317774.5</v>
      </c>
      <c r="AF102" s="150">
        <v>171003578.75652826</v>
      </c>
      <c r="AG102" s="150">
        <v>221060486.46599516</v>
      </c>
      <c r="AH102" s="151">
        <v>222000871.83428568</v>
      </c>
      <c r="AI102" s="151">
        <v>248283038.93670061</v>
      </c>
    </row>
    <row r="103" spans="2:35" x14ac:dyDescent="0.25">
      <c r="B103" s="205" t="s">
        <v>308</v>
      </c>
      <c r="C103" s="205" t="s">
        <v>308</v>
      </c>
      <c r="D103" s="137" t="s">
        <v>306</v>
      </c>
      <c r="F103" s="137" t="s">
        <v>306</v>
      </c>
      <c r="H103" s="137" t="s">
        <v>306</v>
      </c>
      <c r="J103" s="205" t="s">
        <v>308</v>
      </c>
      <c r="K103" s="145" t="s">
        <v>426</v>
      </c>
      <c r="V103" s="37" t="s">
        <v>421</v>
      </c>
      <c r="W103" s="37" t="s">
        <v>427</v>
      </c>
      <c r="X103" s="37">
        <v>221</v>
      </c>
      <c r="AB103" s="146" t="s">
        <v>308</v>
      </c>
      <c r="AC103" s="207" t="s">
        <v>428</v>
      </c>
      <c r="AD103" s="148"/>
      <c r="AE103" s="149">
        <v>530686977.34669995</v>
      </c>
      <c r="AF103" s="150">
        <v>529339132.88779831</v>
      </c>
      <c r="AG103" s="150">
        <v>709578538.52012908</v>
      </c>
      <c r="AH103" s="151">
        <v>707920013.14388144</v>
      </c>
      <c r="AI103" s="151">
        <v>763893064.64693511</v>
      </c>
    </row>
    <row r="104" spans="2:35" x14ac:dyDescent="0.25">
      <c r="B104" s="205" t="s">
        <v>308</v>
      </c>
      <c r="C104" s="205" t="s">
        <v>308</v>
      </c>
      <c r="D104" s="137" t="s">
        <v>306</v>
      </c>
      <c r="F104" s="137" t="s">
        <v>306</v>
      </c>
      <c r="H104" s="137" t="s">
        <v>306</v>
      </c>
      <c r="J104" s="205" t="s">
        <v>308</v>
      </c>
      <c r="K104" s="145" t="s">
        <v>429</v>
      </c>
      <c r="V104" s="37" t="s">
        <v>421</v>
      </c>
      <c r="W104" s="37" t="s">
        <v>430</v>
      </c>
      <c r="X104" s="37">
        <v>230</v>
      </c>
      <c r="AB104" s="146" t="s">
        <v>308</v>
      </c>
      <c r="AC104" s="207" t="s">
        <v>431</v>
      </c>
      <c r="AD104" s="148"/>
      <c r="AE104" s="149">
        <v>24842539.420120001</v>
      </c>
      <c r="AF104" s="150">
        <v>16938892.796304584</v>
      </c>
      <c r="AG104" s="150">
        <v>31221411.118768193</v>
      </c>
      <c r="AH104" s="151">
        <v>35326298.914285712</v>
      </c>
      <c r="AI104" s="151">
        <v>21281853.725132141</v>
      </c>
    </row>
    <row r="105" spans="2:35" x14ac:dyDescent="0.25">
      <c r="B105" s="205" t="s">
        <v>308</v>
      </c>
      <c r="C105" s="205" t="s">
        <v>308</v>
      </c>
      <c r="D105" s="137" t="s">
        <v>306</v>
      </c>
      <c r="F105" s="137" t="s">
        <v>306</v>
      </c>
      <c r="H105" s="137" t="s">
        <v>306</v>
      </c>
      <c r="J105" s="205" t="s">
        <v>308</v>
      </c>
      <c r="K105" s="145" t="s">
        <v>432</v>
      </c>
      <c r="V105" s="37" t="s">
        <v>421</v>
      </c>
      <c r="W105" s="37" t="s">
        <v>433</v>
      </c>
      <c r="X105" s="37">
        <v>231</v>
      </c>
      <c r="AB105" s="146" t="s">
        <v>308</v>
      </c>
      <c r="AC105" s="207" t="s">
        <v>434</v>
      </c>
      <c r="AD105" s="148"/>
      <c r="AE105" s="149">
        <v>16327114.9212</v>
      </c>
      <c r="AF105" s="150">
        <v>12340059.38734735</v>
      </c>
      <c r="AG105" s="150">
        <v>18392005.906313106</v>
      </c>
      <c r="AH105" s="151">
        <v>32067865.582857098</v>
      </c>
      <c r="AI105" s="151">
        <v>14147893.489901068</v>
      </c>
    </row>
    <row r="106" spans="2:35" hidden="1" x14ac:dyDescent="0.25">
      <c r="B106" s="137" t="s">
        <v>306</v>
      </c>
      <c r="C106" s="137" t="s">
        <v>306</v>
      </c>
      <c r="D106" s="137" t="s">
        <v>306</v>
      </c>
      <c r="E106" s="137" t="s">
        <v>306</v>
      </c>
      <c r="F106" s="137" t="s">
        <v>306</v>
      </c>
      <c r="G106" s="137" t="s">
        <v>306</v>
      </c>
      <c r="H106" s="137" t="s">
        <v>306</v>
      </c>
      <c r="I106" s="137" t="s">
        <v>306</v>
      </c>
      <c r="J106" s="137" t="s">
        <v>306</v>
      </c>
      <c r="K106" s="37" t="s">
        <v>311</v>
      </c>
      <c r="AC106" s="152"/>
      <c r="AD106" s="148"/>
      <c r="AE106" s="152"/>
    </row>
    <row r="107" spans="2:35" ht="17.25" x14ac:dyDescent="0.3">
      <c r="D107" s="137" t="s">
        <v>306</v>
      </c>
      <c r="F107" s="137" t="s">
        <v>306</v>
      </c>
      <c r="H107" s="137" t="s">
        <v>306</v>
      </c>
      <c r="V107" s="37" t="s">
        <v>421</v>
      </c>
      <c r="AB107" s="146" t="s">
        <v>308</v>
      </c>
      <c r="AC107" s="208" t="s">
        <v>435</v>
      </c>
      <c r="AD107" s="148"/>
      <c r="AE107" s="209">
        <v>742174406.18801999</v>
      </c>
      <c r="AF107" s="210">
        <v>729621663.82797849</v>
      </c>
      <c r="AG107" s="210">
        <v>980252442.01120555</v>
      </c>
      <c r="AH107" s="211">
        <v>997315049.47530985</v>
      </c>
      <c r="AI107" s="211">
        <v>1047605850.7986689</v>
      </c>
    </row>
    <row r="108" spans="2:35" ht="17.25" hidden="1" x14ac:dyDescent="0.3">
      <c r="B108" s="137" t="s">
        <v>306</v>
      </c>
      <c r="C108" s="137" t="s">
        <v>306</v>
      </c>
      <c r="D108" s="137" t="s">
        <v>306</v>
      </c>
      <c r="E108" s="137" t="s">
        <v>306</v>
      </c>
      <c r="F108" s="137" t="s">
        <v>306</v>
      </c>
      <c r="G108" s="137" t="s">
        <v>306</v>
      </c>
      <c r="H108" s="137" t="s">
        <v>306</v>
      </c>
      <c r="I108" s="137" t="s">
        <v>306</v>
      </c>
      <c r="J108" s="137" t="s">
        <v>306</v>
      </c>
      <c r="K108" s="203" t="s">
        <v>436</v>
      </c>
      <c r="AC108" s="204"/>
      <c r="AD108" s="148"/>
      <c r="AE108" s="209"/>
    </row>
    <row r="109" spans="2:35" hidden="1" x14ac:dyDescent="0.25">
      <c r="B109" s="137" t="s">
        <v>306</v>
      </c>
      <c r="C109" s="137" t="s">
        <v>306</v>
      </c>
      <c r="D109" s="137" t="s">
        <v>306</v>
      </c>
      <c r="E109" s="137" t="s">
        <v>306</v>
      </c>
      <c r="F109" s="137" t="s">
        <v>306</v>
      </c>
      <c r="G109" s="137" t="s">
        <v>306</v>
      </c>
      <c r="H109" s="137" t="s">
        <v>306</v>
      </c>
      <c r="I109" s="137" t="s">
        <v>306</v>
      </c>
      <c r="J109" s="137" t="s">
        <v>306</v>
      </c>
      <c r="K109" s="37" t="s">
        <v>437</v>
      </c>
      <c r="AC109" s="152"/>
      <c r="AD109" s="148"/>
      <c r="AE109" s="152"/>
    </row>
    <row r="110" spans="2:35" x14ac:dyDescent="0.25">
      <c r="B110" s="205" t="s">
        <v>308</v>
      </c>
      <c r="C110" s="205" t="s">
        <v>308</v>
      </c>
      <c r="D110" s="137" t="s">
        <v>306</v>
      </c>
      <c r="F110" s="137" t="s">
        <v>306</v>
      </c>
      <c r="H110" s="137" t="s">
        <v>306</v>
      </c>
      <c r="J110" s="205" t="s">
        <v>308</v>
      </c>
      <c r="K110" s="145" t="s">
        <v>438</v>
      </c>
      <c r="V110" s="37" t="s">
        <v>436</v>
      </c>
      <c r="W110" s="37" t="s">
        <v>436</v>
      </c>
      <c r="X110" s="37">
        <v>240</v>
      </c>
      <c r="AB110" s="206" t="s">
        <v>362</v>
      </c>
      <c r="AC110" s="207" t="s">
        <v>439</v>
      </c>
      <c r="AD110" s="148"/>
      <c r="AE110" s="149">
        <v>168312723.74999997</v>
      </c>
      <c r="AF110" s="150">
        <v>160865538.92149407</v>
      </c>
      <c r="AG110" s="150">
        <v>209111846.92434317</v>
      </c>
      <c r="AH110" s="151">
        <v>213944894.86285719</v>
      </c>
      <c r="AI110" s="151">
        <v>230431057.61700609</v>
      </c>
    </row>
    <row r="111" spans="2:35" hidden="1" x14ac:dyDescent="0.25">
      <c r="B111" s="137" t="s">
        <v>306</v>
      </c>
      <c r="C111" s="137" t="s">
        <v>306</v>
      </c>
      <c r="D111" s="137" t="s">
        <v>306</v>
      </c>
      <c r="E111" s="137" t="s">
        <v>306</v>
      </c>
      <c r="F111" s="137" t="s">
        <v>306</v>
      </c>
      <c r="G111" s="137" t="s">
        <v>306</v>
      </c>
      <c r="H111" s="137" t="s">
        <v>306</v>
      </c>
      <c r="I111" s="137" t="s">
        <v>306</v>
      </c>
      <c r="J111" s="137" t="s">
        <v>306</v>
      </c>
      <c r="K111" s="37" t="s">
        <v>311</v>
      </c>
      <c r="AC111" s="152"/>
      <c r="AD111" s="148"/>
      <c r="AE111" s="152"/>
    </row>
    <row r="112" spans="2:35" ht="17.25" x14ac:dyDescent="0.3">
      <c r="D112" s="137" t="s">
        <v>306</v>
      </c>
      <c r="F112" s="137" t="s">
        <v>306</v>
      </c>
      <c r="H112" s="137" t="s">
        <v>306</v>
      </c>
      <c r="K112" s="212" t="s">
        <v>440</v>
      </c>
      <c r="V112" s="37" t="s">
        <v>436</v>
      </c>
      <c r="AB112" s="206" t="s">
        <v>362</v>
      </c>
      <c r="AC112" s="208" t="s">
        <v>440</v>
      </c>
      <c r="AD112" s="148"/>
      <c r="AE112" s="209">
        <v>910487129.93801999</v>
      </c>
      <c r="AF112" s="210">
        <v>890487202.74947262</v>
      </c>
      <c r="AG112" s="210">
        <v>1189364288.9355488</v>
      </c>
      <c r="AH112" s="211">
        <v>1211259944.338167</v>
      </c>
      <c r="AI112" s="211">
        <v>1278036908.4156749</v>
      </c>
    </row>
    <row r="113" spans="2:35" ht="11.25" customHeight="1" x14ac:dyDescent="0.25">
      <c r="D113" s="137" t="s">
        <v>306</v>
      </c>
      <c r="F113" s="137" t="s">
        <v>306</v>
      </c>
      <c r="H113" s="137" t="s">
        <v>306</v>
      </c>
      <c r="AC113" s="152"/>
      <c r="AD113" s="148"/>
      <c r="AE113" s="152"/>
    </row>
    <row r="114" spans="2:35" ht="17.25" x14ac:dyDescent="0.3">
      <c r="D114" s="137" t="s">
        <v>306</v>
      </c>
      <c r="F114" s="137" t="s">
        <v>306</v>
      </c>
      <c r="H114" s="137" t="s">
        <v>306</v>
      </c>
      <c r="K114" s="203" t="s">
        <v>441</v>
      </c>
      <c r="AC114" s="204" t="s">
        <v>442</v>
      </c>
      <c r="AD114" s="148"/>
      <c r="AE114" s="209"/>
    </row>
    <row r="115" spans="2:35" ht="5.25" customHeight="1" x14ac:dyDescent="0.25">
      <c r="D115" s="137" t="s">
        <v>306</v>
      </c>
      <c r="F115" s="137" t="s">
        <v>306</v>
      </c>
      <c r="H115" s="137" t="s">
        <v>306</v>
      </c>
      <c r="K115" s="37" t="s">
        <v>443</v>
      </c>
      <c r="AC115" s="152"/>
      <c r="AD115" s="148"/>
      <c r="AE115" s="152"/>
    </row>
    <row r="116" spans="2:35" x14ac:dyDescent="0.25">
      <c r="B116" s="205" t="s">
        <v>308</v>
      </c>
      <c r="C116" s="205" t="s">
        <v>308</v>
      </c>
      <c r="D116" s="137" t="s">
        <v>306</v>
      </c>
      <c r="F116" s="137" t="s">
        <v>306</v>
      </c>
      <c r="H116" s="137" t="s">
        <v>306</v>
      </c>
      <c r="J116" s="205" t="s">
        <v>308</v>
      </c>
      <c r="K116" s="145" t="s">
        <v>444</v>
      </c>
      <c r="V116" s="37" t="s">
        <v>441</v>
      </c>
      <c r="W116" s="37" t="s">
        <v>445</v>
      </c>
      <c r="X116" s="37">
        <v>300</v>
      </c>
      <c r="AB116" s="206" t="s">
        <v>362</v>
      </c>
      <c r="AC116" s="207" t="s">
        <v>446</v>
      </c>
      <c r="AD116" s="148"/>
      <c r="AE116" s="149">
        <v>118634288.05</v>
      </c>
      <c r="AF116" s="150">
        <v>100475824.97372036</v>
      </c>
      <c r="AG116" s="150">
        <v>142941630.03243339</v>
      </c>
      <c r="AH116" s="151">
        <v>147118808.07428578</v>
      </c>
      <c r="AI116" s="151">
        <v>143757988.84141797</v>
      </c>
    </row>
    <row r="117" spans="2:35" x14ac:dyDescent="0.25">
      <c r="B117" s="205" t="s">
        <v>308</v>
      </c>
      <c r="C117" s="205" t="s">
        <v>308</v>
      </c>
      <c r="D117" s="137" t="s">
        <v>306</v>
      </c>
      <c r="F117" s="137" t="s">
        <v>306</v>
      </c>
      <c r="H117" s="137" t="s">
        <v>306</v>
      </c>
      <c r="J117" s="205" t="s">
        <v>308</v>
      </c>
      <c r="K117" s="145" t="s">
        <v>447</v>
      </c>
      <c r="V117" s="37" t="s">
        <v>441</v>
      </c>
      <c r="W117" s="37" t="s">
        <v>448</v>
      </c>
      <c r="X117" s="37">
        <v>301</v>
      </c>
      <c r="AB117" s="206" t="s">
        <v>362</v>
      </c>
      <c r="AC117" s="207" t="s">
        <v>449</v>
      </c>
      <c r="AD117" s="148"/>
      <c r="AE117" s="149">
        <v>74588960.439999998</v>
      </c>
      <c r="AF117" s="150">
        <v>126881194.32861145</v>
      </c>
      <c r="AG117" s="150">
        <v>186922784.4144398</v>
      </c>
      <c r="AH117" s="151">
        <v>192467817.56999981</v>
      </c>
      <c r="AI117" s="151">
        <v>202361677.81301036</v>
      </c>
    </row>
    <row r="118" spans="2:35" x14ac:dyDescent="0.25">
      <c r="B118" s="205" t="s">
        <v>308</v>
      </c>
      <c r="C118" s="205" t="s">
        <v>308</v>
      </c>
      <c r="D118" s="137" t="s">
        <v>306</v>
      </c>
      <c r="F118" s="137" t="s">
        <v>306</v>
      </c>
      <c r="H118" s="137" t="s">
        <v>306</v>
      </c>
      <c r="J118" s="205" t="s">
        <v>308</v>
      </c>
      <c r="K118" s="145" t="s">
        <v>450</v>
      </c>
      <c r="V118" s="37" t="s">
        <v>441</v>
      </c>
      <c r="W118" s="37" t="s">
        <v>451</v>
      </c>
      <c r="X118" s="37">
        <v>302</v>
      </c>
      <c r="AB118" s="206" t="s">
        <v>362</v>
      </c>
      <c r="AC118" s="207" t="s">
        <v>452</v>
      </c>
      <c r="AD118" s="148"/>
      <c r="AE118" s="149">
        <v>92253492.540000007</v>
      </c>
      <c r="AF118" s="150">
        <v>90900273.37467663</v>
      </c>
      <c r="AG118" s="150">
        <v>127294896.65825231</v>
      </c>
      <c r="AH118" s="151">
        <v>138647939.53714284</v>
      </c>
      <c r="AI118" s="151">
        <v>142202919.56922919</v>
      </c>
    </row>
    <row r="119" spans="2:35" x14ac:dyDescent="0.25">
      <c r="B119" s="205" t="s">
        <v>308</v>
      </c>
      <c r="C119" s="205" t="s">
        <v>308</v>
      </c>
      <c r="D119" s="137" t="s">
        <v>306</v>
      </c>
      <c r="F119" s="137" t="s">
        <v>306</v>
      </c>
      <c r="H119" s="137" t="s">
        <v>306</v>
      </c>
      <c r="J119" s="205" t="s">
        <v>308</v>
      </c>
      <c r="K119" s="145" t="s">
        <v>453</v>
      </c>
      <c r="V119" s="37" t="s">
        <v>441</v>
      </c>
      <c r="W119" s="37" t="s">
        <v>454</v>
      </c>
      <c r="X119" s="37">
        <v>303</v>
      </c>
      <c r="AB119" s="206" t="s">
        <v>362</v>
      </c>
      <c r="AC119" s="207" t="s">
        <v>455</v>
      </c>
      <c r="AD119" s="148"/>
      <c r="AE119" s="149">
        <v>4632283.6399999997</v>
      </c>
      <c r="AF119" s="150">
        <v>4313657.9884817936</v>
      </c>
      <c r="AG119" s="150">
        <v>6061197.1428131722</v>
      </c>
      <c r="AH119" s="151">
        <v>6104703.6514285719</v>
      </c>
      <c r="AI119" s="151">
        <v>5942239.7945958432</v>
      </c>
    </row>
    <row r="120" spans="2:35" x14ac:dyDescent="0.25">
      <c r="B120" s="205" t="s">
        <v>308</v>
      </c>
      <c r="C120" s="205" t="s">
        <v>308</v>
      </c>
      <c r="D120" s="137" t="s">
        <v>306</v>
      </c>
      <c r="F120" s="137" t="s">
        <v>306</v>
      </c>
      <c r="H120" s="137" t="s">
        <v>306</v>
      </c>
      <c r="J120" s="205" t="s">
        <v>308</v>
      </c>
      <c r="K120" s="145" t="s">
        <v>456</v>
      </c>
      <c r="V120" s="37" t="s">
        <v>441</v>
      </c>
      <c r="W120" s="37" t="s">
        <v>457</v>
      </c>
      <c r="X120" s="37">
        <v>304</v>
      </c>
      <c r="AB120" s="206" t="s">
        <v>362</v>
      </c>
      <c r="AC120" s="207" t="s">
        <v>458</v>
      </c>
      <c r="AD120" s="148"/>
      <c r="AE120" s="149">
        <v>3263419.09</v>
      </c>
      <c r="AF120" s="150">
        <v>2527658.0137517313</v>
      </c>
      <c r="AG120" s="150">
        <v>3772036.6980811777</v>
      </c>
      <c r="AH120" s="151">
        <v>3991114.4228571435</v>
      </c>
      <c r="AI120" s="151">
        <v>3691198.5151619003</v>
      </c>
    </row>
    <row r="121" spans="2:35" x14ac:dyDescent="0.25">
      <c r="B121" s="205" t="s">
        <v>308</v>
      </c>
      <c r="C121" s="205" t="s">
        <v>308</v>
      </c>
      <c r="D121" s="137" t="s">
        <v>306</v>
      </c>
      <c r="F121" s="137" t="s">
        <v>306</v>
      </c>
      <c r="H121" s="137" t="s">
        <v>306</v>
      </c>
      <c r="J121" s="205" t="s">
        <v>308</v>
      </c>
      <c r="K121" s="145" t="s">
        <v>459</v>
      </c>
      <c r="V121" s="37" t="s">
        <v>441</v>
      </c>
      <c r="W121" s="37" t="s">
        <v>460</v>
      </c>
      <c r="X121" s="37">
        <v>305</v>
      </c>
      <c r="AB121" s="206" t="s">
        <v>362</v>
      </c>
      <c r="AC121" s="207" t="s">
        <v>461</v>
      </c>
      <c r="AD121" s="148"/>
      <c r="AE121" s="149">
        <v>62144464.860000007</v>
      </c>
      <c r="AF121" s="150">
        <v>56586793.673200257</v>
      </c>
      <c r="AG121" s="150">
        <v>74491463.616400078</v>
      </c>
      <c r="AH121" s="151">
        <v>82142646.354285702</v>
      </c>
      <c r="AI121" s="151">
        <v>95897298.671109498</v>
      </c>
    </row>
    <row r="122" spans="2:35" x14ac:dyDescent="0.25">
      <c r="B122" s="205" t="s">
        <v>308</v>
      </c>
      <c r="C122" s="205" t="s">
        <v>308</v>
      </c>
      <c r="D122" s="137" t="s">
        <v>306</v>
      </c>
      <c r="F122" s="137" t="s">
        <v>306</v>
      </c>
      <c r="H122" s="137" t="s">
        <v>306</v>
      </c>
      <c r="J122" s="205" t="s">
        <v>308</v>
      </c>
      <c r="K122" s="145" t="s">
        <v>462</v>
      </c>
      <c r="V122" s="37" t="s">
        <v>441</v>
      </c>
      <c r="W122" s="37" t="s">
        <v>463</v>
      </c>
      <c r="X122" s="37">
        <v>306</v>
      </c>
      <c r="AB122" s="206" t="s">
        <v>362</v>
      </c>
      <c r="AC122" s="207" t="s">
        <v>464</v>
      </c>
      <c r="AD122" s="148"/>
      <c r="AE122" s="149">
        <v>24408380.610000003</v>
      </c>
      <c r="AF122" s="150">
        <v>43019407.432625778</v>
      </c>
      <c r="AG122" s="150">
        <v>55281391.234089851</v>
      </c>
      <c r="AH122" s="151">
        <v>54009003.685714282</v>
      </c>
      <c r="AI122" s="151">
        <v>65437399.264390819</v>
      </c>
    </row>
    <row r="123" spans="2:35" x14ac:dyDescent="0.25">
      <c r="B123" s="205" t="s">
        <v>308</v>
      </c>
      <c r="C123" s="205" t="s">
        <v>308</v>
      </c>
      <c r="D123" s="137" t="s">
        <v>306</v>
      </c>
      <c r="F123" s="137" t="s">
        <v>306</v>
      </c>
      <c r="H123" s="137" t="s">
        <v>306</v>
      </c>
      <c r="J123" s="205" t="s">
        <v>308</v>
      </c>
      <c r="K123" s="145" t="s">
        <v>465</v>
      </c>
      <c r="V123" s="37" t="s">
        <v>441</v>
      </c>
      <c r="W123" s="37" t="s">
        <v>466</v>
      </c>
      <c r="X123" s="37">
        <v>307</v>
      </c>
      <c r="AB123" s="206" t="s">
        <v>362</v>
      </c>
      <c r="AC123" s="207" t="s">
        <v>467</v>
      </c>
      <c r="AD123" s="148"/>
      <c r="AE123" s="149">
        <v>26579085.049999997</v>
      </c>
      <c r="AF123" s="150">
        <v>27335897.235732753</v>
      </c>
      <c r="AG123" s="150">
        <v>33179403.660051383</v>
      </c>
      <c r="AH123" s="151">
        <v>33184353.805714287</v>
      </c>
      <c r="AI123" s="151">
        <v>36055340.475410275</v>
      </c>
    </row>
    <row r="124" spans="2:35" x14ac:dyDescent="0.25">
      <c r="B124" s="205" t="s">
        <v>308</v>
      </c>
      <c r="C124" s="205" t="s">
        <v>308</v>
      </c>
      <c r="D124" s="137" t="s">
        <v>306</v>
      </c>
      <c r="F124" s="137" t="s">
        <v>306</v>
      </c>
      <c r="H124" s="137" t="s">
        <v>306</v>
      </c>
      <c r="J124" s="205" t="s">
        <v>308</v>
      </c>
      <c r="K124" s="145" t="s">
        <v>468</v>
      </c>
      <c r="V124" s="37" t="s">
        <v>441</v>
      </c>
      <c r="W124" s="37" t="s">
        <v>469</v>
      </c>
      <c r="X124" s="37">
        <v>308</v>
      </c>
      <c r="AB124" s="206" t="s">
        <v>362</v>
      </c>
      <c r="AC124" s="207" t="s">
        <v>470</v>
      </c>
      <c r="AD124" s="148"/>
      <c r="AE124" s="149">
        <v>14399796.109999999</v>
      </c>
      <c r="AF124" s="150">
        <v>13063567.403070992</v>
      </c>
      <c r="AG124" s="150">
        <v>17295158.924356993</v>
      </c>
      <c r="AH124" s="151">
        <v>16009617.188571427</v>
      </c>
      <c r="AI124" s="151">
        <v>19044619.718606666</v>
      </c>
    </row>
    <row r="125" spans="2:35" x14ac:dyDescent="0.25">
      <c r="B125" s="205" t="s">
        <v>308</v>
      </c>
      <c r="C125" s="205" t="s">
        <v>308</v>
      </c>
      <c r="D125" s="137" t="s">
        <v>306</v>
      </c>
      <c r="F125" s="137" t="s">
        <v>306</v>
      </c>
      <c r="H125" s="137" t="s">
        <v>306</v>
      </c>
      <c r="J125" s="205" t="s">
        <v>308</v>
      </c>
      <c r="K125" s="145" t="s">
        <v>471</v>
      </c>
      <c r="V125" s="37" t="s">
        <v>441</v>
      </c>
      <c r="W125" s="37" t="s">
        <v>472</v>
      </c>
      <c r="X125" s="37">
        <v>309</v>
      </c>
      <c r="AB125" s="206" t="s">
        <v>362</v>
      </c>
      <c r="AC125" s="207" t="s">
        <v>473</v>
      </c>
      <c r="AD125" s="148"/>
      <c r="AE125" s="149">
        <v>12933488.92</v>
      </c>
      <c r="AF125" s="150">
        <v>10416512.082169075</v>
      </c>
      <c r="AG125" s="150">
        <v>13718932.162165018</v>
      </c>
      <c r="AH125" s="151">
        <v>13759030.800000012</v>
      </c>
      <c r="AI125" s="151">
        <v>15231618.340371564</v>
      </c>
    </row>
    <row r="126" spans="2:35" x14ac:dyDescent="0.25">
      <c r="B126" s="205" t="s">
        <v>308</v>
      </c>
      <c r="C126" s="205" t="s">
        <v>308</v>
      </c>
      <c r="D126" s="137" t="s">
        <v>306</v>
      </c>
      <c r="F126" s="137" t="s">
        <v>306</v>
      </c>
      <c r="H126" s="137" t="s">
        <v>306</v>
      </c>
      <c r="J126" s="205" t="s">
        <v>308</v>
      </c>
      <c r="K126" s="145" t="s">
        <v>474</v>
      </c>
      <c r="V126" s="37" t="s">
        <v>441</v>
      </c>
      <c r="W126" s="37" t="s">
        <v>475</v>
      </c>
      <c r="X126" s="37">
        <v>311</v>
      </c>
      <c r="AB126" s="206" t="s">
        <v>362</v>
      </c>
      <c r="AC126" s="207" t="s">
        <v>476</v>
      </c>
      <c r="AD126" s="148"/>
      <c r="AE126" s="149">
        <v>65758404.700000003</v>
      </c>
      <c r="AF126" s="150">
        <v>49460375.240417749</v>
      </c>
      <c r="AG126" s="150">
        <v>125665044.15363887</v>
      </c>
      <c r="AH126" s="151">
        <v>119913981.15428564</v>
      </c>
      <c r="AI126" s="151">
        <v>119580533.47068961</v>
      </c>
    </row>
    <row r="127" spans="2:35" x14ac:dyDescent="0.25">
      <c r="B127" s="205" t="s">
        <v>308</v>
      </c>
      <c r="C127" s="205" t="s">
        <v>308</v>
      </c>
      <c r="D127" s="137" t="s">
        <v>306</v>
      </c>
      <c r="F127" s="137" t="s">
        <v>306</v>
      </c>
      <c r="H127" s="137" t="s">
        <v>306</v>
      </c>
      <c r="J127" s="205" t="s">
        <v>308</v>
      </c>
      <c r="K127" s="145" t="s">
        <v>477</v>
      </c>
      <c r="V127" s="37" t="s">
        <v>441</v>
      </c>
      <c r="W127" s="37" t="s">
        <v>478</v>
      </c>
      <c r="X127" s="37">
        <v>312</v>
      </c>
      <c r="AB127" s="206" t="s">
        <v>362</v>
      </c>
      <c r="AC127" s="207" t="s">
        <v>479</v>
      </c>
      <c r="AD127" s="148"/>
      <c r="AE127" s="149">
        <v>8159788.5700000012</v>
      </c>
      <c r="AF127" s="150">
        <v>11240939.673546271</v>
      </c>
      <c r="AG127" s="150">
        <v>11492807.378489373</v>
      </c>
      <c r="AH127" s="151">
        <v>14277086.70857143</v>
      </c>
      <c r="AI127" s="151">
        <v>14651763.37700001</v>
      </c>
    </row>
    <row r="128" spans="2:35" x14ac:dyDescent="0.25">
      <c r="B128" s="205" t="s">
        <v>308</v>
      </c>
      <c r="C128" s="205" t="s">
        <v>308</v>
      </c>
      <c r="D128" s="137" t="s">
        <v>306</v>
      </c>
      <c r="F128" s="137" t="s">
        <v>306</v>
      </c>
      <c r="H128" s="137" t="s">
        <v>306</v>
      </c>
      <c r="J128" s="205" t="s">
        <v>308</v>
      </c>
      <c r="K128" s="145" t="s">
        <v>480</v>
      </c>
      <c r="V128" s="37" t="s">
        <v>441</v>
      </c>
      <c r="W128" s="37" t="s">
        <v>481</v>
      </c>
      <c r="X128" s="37">
        <v>313</v>
      </c>
      <c r="AB128" s="206" t="s">
        <v>362</v>
      </c>
      <c r="AC128" s="207" t="s">
        <v>482</v>
      </c>
      <c r="AD128" s="148"/>
      <c r="AE128" s="149">
        <v>62290230.589999996</v>
      </c>
      <c r="AF128" s="150">
        <v>52230018.53662958</v>
      </c>
      <c r="AG128" s="150">
        <v>63422398.60161031</v>
      </c>
      <c r="AH128" s="151">
        <v>69597137.708571419</v>
      </c>
      <c r="AI128" s="151">
        <v>69821033.862057388</v>
      </c>
    </row>
    <row r="129" spans="1:35" x14ac:dyDescent="0.25">
      <c r="B129" s="205" t="s">
        <v>308</v>
      </c>
      <c r="C129" s="205" t="s">
        <v>308</v>
      </c>
      <c r="D129" s="137" t="s">
        <v>306</v>
      </c>
      <c r="F129" s="137" t="s">
        <v>306</v>
      </c>
      <c r="H129" s="137" t="s">
        <v>306</v>
      </c>
      <c r="J129" s="205" t="s">
        <v>308</v>
      </c>
      <c r="K129" s="145" t="s">
        <v>483</v>
      </c>
      <c r="V129" s="37" t="s">
        <v>441</v>
      </c>
      <c r="W129" s="37" t="s">
        <v>484</v>
      </c>
      <c r="X129" s="37">
        <v>314</v>
      </c>
      <c r="AB129" s="206" t="s">
        <v>362</v>
      </c>
      <c r="AC129" s="207" t="s">
        <v>485</v>
      </c>
      <c r="AD129" s="148"/>
      <c r="AE129" s="149">
        <v>15972409.399999999</v>
      </c>
      <c r="AF129" s="150">
        <v>11754666.05602294</v>
      </c>
      <c r="AG129" s="150">
        <v>15041143.711597819</v>
      </c>
      <c r="AH129" s="151">
        <v>16188410.4685714</v>
      </c>
      <c r="AI129" s="151">
        <v>16912209.856511429</v>
      </c>
    </row>
    <row r="130" spans="1:35" x14ac:dyDescent="0.25">
      <c r="B130" s="205" t="s">
        <v>308</v>
      </c>
      <c r="C130" s="205" t="s">
        <v>308</v>
      </c>
      <c r="D130" s="137" t="s">
        <v>306</v>
      </c>
      <c r="F130" s="137" t="s">
        <v>306</v>
      </c>
      <c r="H130" s="137" t="s">
        <v>306</v>
      </c>
      <c r="J130" s="205" t="s">
        <v>308</v>
      </c>
      <c r="K130" s="145" t="s">
        <v>486</v>
      </c>
      <c r="V130" s="37" t="s">
        <v>441</v>
      </c>
      <c r="W130" s="37" t="s">
        <v>487</v>
      </c>
      <c r="X130" s="37">
        <v>315</v>
      </c>
      <c r="AB130" s="206" t="s">
        <v>362</v>
      </c>
      <c r="AC130" s="207" t="s">
        <v>488</v>
      </c>
      <c r="AD130" s="148"/>
      <c r="AE130" s="149">
        <v>-608803.78</v>
      </c>
      <c r="AF130" s="150">
        <v>0</v>
      </c>
      <c r="AG130" s="150">
        <v>571724.57999999996</v>
      </c>
      <c r="AH130" s="151">
        <v>222756.72000000044</v>
      </c>
      <c r="AI130" s="151">
        <v>0</v>
      </c>
    </row>
    <row r="131" spans="1:35" x14ac:dyDescent="0.25">
      <c r="B131" s="205" t="s">
        <v>308</v>
      </c>
      <c r="C131" s="205" t="s">
        <v>308</v>
      </c>
      <c r="D131" s="137" t="s">
        <v>306</v>
      </c>
      <c r="F131" s="137" t="s">
        <v>306</v>
      </c>
      <c r="H131" s="137" t="s">
        <v>306</v>
      </c>
      <c r="J131" s="205" t="s">
        <v>308</v>
      </c>
      <c r="K131" s="145" t="s">
        <v>489</v>
      </c>
      <c r="V131" s="37" t="s">
        <v>441</v>
      </c>
      <c r="W131" s="37" t="s">
        <v>490</v>
      </c>
      <c r="X131" s="37">
        <v>316</v>
      </c>
      <c r="AB131" s="206" t="s">
        <v>362</v>
      </c>
      <c r="AC131" s="207" t="s">
        <v>491</v>
      </c>
      <c r="AD131" s="148"/>
      <c r="AE131" s="149">
        <v>76060715.730000004</v>
      </c>
      <c r="AF131" s="150">
        <v>78730296.553991035</v>
      </c>
      <c r="AG131" s="150">
        <v>91068493.626703963</v>
      </c>
      <c r="AH131" s="151">
        <v>107752921.2</v>
      </c>
      <c r="AI131" s="151">
        <v>113683620.11321944</v>
      </c>
    </row>
    <row r="132" spans="1:35" x14ac:dyDescent="0.25">
      <c r="B132" s="205" t="s">
        <v>308</v>
      </c>
      <c r="C132" s="205" t="s">
        <v>308</v>
      </c>
      <c r="D132" s="137" t="s">
        <v>306</v>
      </c>
      <c r="F132" s="137" t="s">
        <v>306</v>
      </c>
      <c r="H132" s="137" t="s">
        <v>306</v>
      </c>
      <c r="J132" s="205" t="s">
        <v>308</v>
      </c>
      <c r="K132" s="145" t="s">
        <v>492</v>
      </c>
      <c r="V132" s="37" t="s">
        <v>441</v>
      </c>
      <c r="W132" s="37" t="s">
        <v>493</v>
      </c>
      <c r="X132" s="37">
        <v>317</v>
      </c>
      <c r="AB132" s="206" t="s">
        <v>362</v>
      </c>
      <c r="AC132" s="207" t="s">
        <v>494</v>
      </c>
      <c r="AD132" s="148"/>
      <c r="AE132" s="149">
        <v>1.9945239999999999E-9</v>
      </c>
      <c r="AF132" s="150">
        <v>-4.4779687858012904</v>
      </c>
      <c r="AG132" s="150">
        <v>-1.4926562622381447</v>
      </c>
      <c r="AH132" s="151">
        <v>4.1219208E-8</v>
      </c>
      <c r="AI132" s="151">
        <v>612717.00000003295</v>
      </c>
    </row>
    <row r="133" spans="1:35" x14ac:dyDescent="0.25">
      <c r="B133" s="205" t="s">
        <v>308</v>
      </c>
      <c r="C133" s="205" t="s">
        <v>308</v>
      </c>
      <c r="D133" s="137" t="s">
        <v>306</v>
      </c>
      <c r="F133" s="137" t="s">
        <v>306</v>
      </c>
      <c r="H133" s="137" t="s">
        <v>306</v>
      </c>
      <c r="J133" s="205" t="s">
        <v>308</v>
      </c>
      <c r="K133" s="145" t="s">
        <v>495</v>
      </c>
      <c r="V133" s="37" t="s">
        <v>441</v>
      </c>
      <c r="W133" s="37" t="s">
        <v>496</v>
      </c>
      <c r="X133" s="37">
        <v>318</v>
      </c>
      <c r="AB133" s="206" t="s">
        <v>362</v>
      </c>
      <c r="AC133" s="207" t="s">
        <v>497</v>
      </c>
      <c r="AD133" s="148"/>
      <c r="AE133" s="149">
        <v>131343611.11000001</v>
      </c>
      <c r="AF133" s="150">
        <v>214886029.80914554</v>
      </c>
      <c r="AG133" s="150">
        <v>269605387.53304851</v>
      </c>
      <c r="AH133" s="151">
        <v>293446973.82857102</v>
      </c>
      <c r="AI133" s="151">
        <v>339600152.29742509</v>
      </c>
    </row>
    <row r="134" spans="1:35" x14ac:dyDescent="0.25">
      <c r="B134" s="205" t="s">
        <v>308</v>
      </c>
      <c r="C134" s="205" t="s">
        <v>308</v>
      </c>
      <c r="D134" s="137" t="s">
        <v>306</v>
      </c>
      <c r="F134" s="137" t="s">
        <v>306</v>
      </c>
      <c r="H134" s="137" t="s">
        <v>306</v>
      </c>
      <c r="J134" s="205" t="s">
        <v>308</v>
      </c>
      <c r="K134" s="145" t="s">
        <v>498</v>
      </c>
      <c r="V134" s="37" t="s">
        <v>441</v>
      </c>
      <c r="W134" s="37" t="s">
        <v>499</v>
      </c>
      <c r="X134" s="37">
        <v>319</v>
      </c>
      <c r="AB134" s="206" t="s">
        <v>362</v>
      </c>
      <c r="AC134" s="207" t="s">
        <v>500</v>
      </c>
      <c r="AD134" s="148"/>
      <c r="AE134" s="149">
        <v>-131077028.29000001</v>
      </c>
      <c r="AF134" s="150">
        <v>-232418566.26742855</v>
      </c>
      <c r="AG134" s="150">
        <v>-293543189.59247625</v>
      </c>
      <c r="AH134" s="151">
        <v>-320696240.41714299</v>
      </c>
      <c r="AI134" s="151">
        <v>-364580762.69821566</v>
      </c>
    </row>
    <row r="135" spans="1:35" hidden="1" x14ac:dyDescent="0.25">
      <c r="B135" s="137" t="s">
        <v>306</v>
      </c>
      <c r="C135" s="137" t="s">
        <v>306</v>
      </c>
      <c r="D135" s="137" t="s">
        <v>306</v>
      </c>
      <c r="E135" s="137" t="s">
        <v>306</v>
      </c>
      <c r="F135" s="137" t="s">
        <v>306</v>
      </c>
      <c r="G135" s="137" t="s">
        <v>306</v>
      </c>
      <c r="H135" s="137" t="s">
        <v>306</v>
      </c>
      <c r="I135" s="137" t="s">
        <v>306</v>
      </c>
      <c r="J135" s="137" t="s">
        <v>306</v>
      </c>
      <c r="K135" s="37" t="s">
        <v>311</v>
      </c>
      <c r="AB135" s="228"/>
      <c r="AC135" s="152"/>
      <c r="AD135" s="148"/>
      <c r="AE135" s="152"/>
      <c r="AF135" s="217"/>
      <c r="AG135" s="217"/>
      <c r="AH135" s="218"/>
      <c r="AI135" s="218"/>
    </row>
    <row r="136" spans="1:35" ht="17.25" x14ac:dyDescent="0.3">
      <c r="D136" s="137" t="s">
        <v>306</v>
      </c>
      <c r="F136" s="137" t="s">
        <v>306</v>
      </c>
      <c r="H136" s="137" t="s">
        <v>306</v>
      </c>
      <c r="V136" s="37" t="s">
        <v>441</v>
      </c>
      <c r="AB136" s="206" t="s">
        <v>362</v>
      </c>
      <c r="AC136" s="219" t="s">
        <v>501</v>
      </c>
      <c r="AD136" s="220"/>
      <c r="AE136" s="221">
        <v>661736987.34000015</v>
      </c>
      <c r="AF136" s="222">
        <v>661404541.6303966</v>
      </c>
      <c r="AG136" s="222">
        <v>944282703.04303944</v>
      </c>
      <c r="AH136" s="223">
        <v>988138062.46142805</v>
      </c>
      <c r="AI136" s="223">
        <v>1039903568.2819912</v>
      </c>
    </row>
    <row r="137" spans="1:35" ht="17.25" x14ac:dyDescent="0.3">
      <c r="D137" s="137" t="s">
        <v>306</v>
      </c>
      <c r="F137" s="137" t="s">
        <v>306</v>
      </c>
      <c r="H137" s="137" t="s">
        <v>306</v>
      </c>
      <c r="K137" s="212" t="s">
        <v>502</v>
      </c>
      <c r="AB137" s="206" t="s">
        <v>362</v>
      </c>
      <c r="AC137" s="208" t="s">
        <v>502</v>
      </c>
      <c r="AD137" s="148"/>
      <c r="AE137" s="209">
        <v>1572224117.2780199</v>
      </c>
      <c r="AF137" s="210">
        <v>1551891744.3798692</v>
      </c>
      <c r="AG137" s="210">
        <v>2133646991.9785881</v>
      </c>
      <c r="AH137" s="211">
        <v>2199398006.7995944</v>
      </c>
      <c r="AI137" s="211">
        <v>2317940476.6976666</v>
      </c>
    </row>
    <row r="138" spans="1:35" ht="11.25" customHeight="1" x14ac:dyDescent="0.3">
      <c r="D138" s="137" t="s">
        <v>306</v>
      </c>
      <c r="F138" s="137" t="s">
        <v>306</v>
      </c>
      <c r="H138" s="137" t="s">
        <v>306</v>
      </c>
      <c r="AC138" s="208"/>
      <c r="AD138" s="148"/>
      <c r="AE138" s="209"/>
    </row>
    <row r="139" spans="1:35" ht="17.25" x14ac:dyDescent="0.3">
      <c r="D139" s="137" t="s">
        <v>306</v>
      </c>
      <c r="F139" s="137" t="s">
        <v>306</v>
      </c>
      <c r="H139" s="137" t="s">
        <v>306</v>
      </c>
      <c r="K139" s="212" t="s">
        <v>503</v>
      </c>
      <c r="AB139" s="206" t="s">
        <v>348</v>
      </c>
      <c r="AC139" s="229" t="s">
        <v>503</v>
      </c>
      <c r="AD139" s="230"/>
      <c r="AE139" s="231">
        <v>36522557.141979933</v>
      </c>
      <c r="AF139" s="232">
        <v>36427561.160000324</v>
      </c>
      <c r="AG139" s="232">
        <v>94656242.814345837</v>
      </c>
      <c r="AH139" s="233">
        <v>68186141.809264183</v>
      </c>
      <c r="AI139" s="233">
        <v>69316030.961536884</v>
      </c>
    </row>
    <row r="140" spans="1:35" ht="12.75" customHeight="1" x14ac:dyDescent="0.25">
      <c r="D140" s="137" t="s">
        <v>306</v>
      </c>
      <c r="F140" s="137" t="s">
        <v>306</v>
      </c>
      <c r="H140" s="137" t="s">
        <v>306</v>
      </c>
      <c r="AC140" s="213" t="s">
        <v>504</v>
      </c>
      <c r="AD140" s="148"/>
      <c r="AE140" s="214">
        <v>2.2702491152093527E-2</v>
      </c>
      <c r="AF140" s="215">
        <v>2.2934658687925852E-2</v>
      </c>
      <c r="AG140" s="215">
        <v>4.2479067182766894E-2</v>
      </c>
      <c r="AH140" s="216">
        <v>3.0069949929353551E-2</v>
      </c>
      <c r="AI140" s="216">
        <v>2.9035853809234732E-2</v>
      </c>
    </row>
    <row r="141" spans="1:35" ht="6" customHeight="1" x14ac:dyDescent="0.25">
      <c r="AC141" s="213"/>
      <c r="AD141" s="148"/>
      <c r="AE141" s="214"/>
      <c r="AF141" s="216"/>
      <c r="AG141" s="216"/>
      <c r="AH141" s="216"/>
      <c r="AI141" s="216"/>
    </row>
    <row r="142" spans="1:35" s="235" customFormat="1" ht="12.75" customHeight="1" x14ac:dyDescent="0.25">
      <c r="A142" s="234"/>
      <c r="B142" s="234"/>
      <c r="C142" s="234"/>
      <c r="D142" s="234" t="s">
        <v>306</v>
      </c>
      <c r="E142" s="234"/>
      <c r="F142" s="234" t="s">
        <v>306</v>
      </c>
      <c r="G142" s="234"/>
      <c r="H142" s="234" t="s">
        <v>306</v>
      </c>
      <c r="I142" s="234"/>
      <c r="J142" s="234" t="s">
        <v>306</v>
      </c>
      <c r="AC142" s="236" t="s">
        <v>505</v>
      </c>
      <c r="AD142" s="237"/>
      <c r="AE142" s="238">
        <v>7.1350697382708411E-2</v>
      </c>
      <c r="AF142" s="239">
        <v>6.3219181056621832E-2</v>
      </c>
      <c r="AG142" s="239">
        <v>7.7691304497720756E-2</v>
      </c>
      <c r="AH142" s="239">
        <v>6.7901202290934687E-2</v>
      </c>
      <c r="AI142" s="239">
        <v>6.5367619348587716E-2</v>
      </c>
    </row>
    <row r="143" spans="1:35" ht="11.25" customHeight="1" x14ac:dyDescent="0.25">
      <c r="D143" s="137" t="s">
        <v>306</v>
      </c>
      <c r="F143" s="137" t="s">
        <v>306</v>
      </c>
      <c r="H143" s="137" t="s">
        <v>306</v>
      </c>
      <c r="AC143" s="152"/>
      <c r="AD143" s="148"/>
      <c r="AE143" s="152"/>
    </row>
    <row r="144" spans="1:35" ht="17.25" x14ac:dyDescent="0.3">
      <c r="D144" s="137" t="s">
        <v>306</v>
      </c>
      <c r="F144" s="137" t="s">
        <v>306</v>
      </c>
      <c r="H144" s="137" t="s">
        <v>306</v>
      </c>
      <c r="K144" s="203" t="s">
        <v>506</v>
      </c>
      <c r="AC144" s="204" t="s">
        <v>507</v>
      </c>
      <c r="AD144" s="148"/>
      <c r="AE144" s="209"/>
    </row>
    <row r="145" spans="2:35" hidden="1" x14ac:dyDescent="0.25">
      <c r="B145" s="137" t="s">
        <v>306</v>
      </c>
      <c r="C145" s="137" t="s">
        <v>306</v>
      </c>
      <c r="D145" s="137" t="s">
        <v>306</v>
      </c>
      <c r="E145" s="137" t="s">
        <v>306</v>
      </c>
      <c r="F145" s="137" t="s">
        <v>306</v>
      </c>
      <c r="G145" s="137" t="s">
        <v>306</v>
      </c>
      <c r="H145" s="137" t="s">
        <v>306</v>
      </c>
      <c r="I145" s="137" t="s">
        <v>306</v>
      </c>
      <c r="J145" s="137" t="s">
        <v>306</v>
      </c>
      <c r="K145" s="37" t="s">
        <v>508</v>
      </c>
      <c r="AC145" s="152"/>
      <c r="AD145" s="148"/>
      <c r="AE145" s="152"/>
    </row>
    <row r="146" spans="2:35" x14ac:dyDescent="0.25">
      <c r="B146" s="205" t="s">
        <v>308</v>
      </c>
      <c r="C146" s="205" t="s">
        <v>308</v>
      </c>
      <c r="D146" s="137" t="s">
        <v>306</v>
      </c>
      <c r="F146" s="137" t="s">
        <v>306</v>
      </c>
      <c r="H146" s="137" t="s">
        <v>306</v>
      </c>
      <c r="J146" s="205" t="s">
        <v>308</v>
      </c>
      <c r="K146" s="145" t="s">
        <v>509</v>
      </c>
      <c r="V146" s="37" t="s">
        <v>506</v>
      </c>
      <c r="W146" s="37" t="s">
        <v>510</v>
      </c>
      <c r="X146" s="37">
        <v>401</v>
      </c>
      <c r="AB146" s="206" t="s">
        <v>348</v>
      </c>
      <c r="AC146" s="207" t="s">
        <v>511</v>
      </c>
      <c r="AD146" s="148"/>
      <c r="AE146" s="149">
        <v>705423.22</v>
      </c>
      <c r="AF146" s="150">
        <v>0</v>
      </c>
      <c r="AG146" s="150">
        <v>6618000.5300000003</v>
      </c>
      <c r="AH146" s="151">
        <v>5522171.3000000026</v>
      </c>
      <c r="AI146" s="151">
        <v>-926485.97000000009</v>
      </c>
    </row>
    <row r="147" spans="2:35" x14ac:dyDescent="0.25">
      <c r="B147" s="205" t="s">
        <v>308</v>
      </c>
      <c r="C147" s="205" t="s">
        <v>308</v>
      </c>
      <c r="D147" s="137" t="s">
        <v>306</v>
      </c>
      <c r="F147" s="137" t="s">
        <v>306</v>
      </c>
      <c r="H147" s="137" t="s">
        <v>306</v>
      </c>
      <c r="J147" s="205" t="s">
        <v>308</v>
      </c>
      <c r="K147" s="145" t="s">
        <v>512</v>
      </c>
      <c r="V147" s="37" t="s">
        <v>506</v>
      </c>
      <c r="W147" s="37" t="s">
        <v>513</v>
      </c>
      <c r="X147" s="37">
        <v>402</v>
      </c>
      <c r="AB147" s="206" t="s">
        <v>348</v>
      </c>
      <c r="AC147" s="207" t="s">
        <v>514</v>
      </c>
      <c r="AD147" s="148"/>
      <c r="AE147" s="149">
        <v>4104817.1200000006</v>
      </c>
      <c r="AF147" s="150">
        <v>0</v>
      </c>
      <c r="AG147" s="150">
        <v>-453169.07000000007</v>
      </c>
      <c r="AH147" s="151">
        <v>203794.96999999901</v>
      </c>
      <c r="AI147" s="151">
        <v>892097.19</v>
      </c>
    </row>
    <row r="148" spans="2:35" x14ac:dyDescent="0.25">
      <c r="B148" s="205" t="s">
        <v>308</v>
      </c>
      <c r="C148" s="205" t="s">
        <v>308</v>
      </c>
      <c r="D148" s="137" t="s">
        <v>306</v>
      </c>
      <c r="F148" s="137" t="s">
        <v>306</v>
      </c>
      <c r="H148" s="137" t="s">
        <v>306</v>
      </c>
      <c r="J148" s="205" t="s">
        <v>308</v>
      </c>
      <c r="K148" s="145" t="s">
        <v>515</v>
      </c>
      <c r="V148" s="37" t="s">
        <v>506</v>
      </c>
      <c r="W148" s="37" t="s">
        <v>516</v>
      </c>
      <c r="X148" s="37">
        <v>403</v>
      </c>
      <c r="AB148" s="206" t="s">
        <v>348</v>
      </c>
      <c r="AC148" s="207" t="s">
        <v>517</v>
      </c>
      <c r="AD148" s="148"/>
      <c r="AE148" s="149">
        <v>0</v>
      </c>
      <c r="AF148" s="150">
        <v>0</v>
      </c>
      <c r="AG148" s="150">
        <v>0</v>
      </c>
      <c r="AH148" s="151">
        <v>0</v>
      </c>
      <c r="AI148" s="151">
        <v>-0.22999999999592499</v>
      </c>
    </row>
    <row r="149" spans="2:35" x14ac:dyDescent="0.25">
      <c r="B149" s="205" t="s">
        <v>308</v>
      </c>
      <c r="C149" s="205" t="s">
        <v>308</v>
      </c>
      <c r="D149" s="137" t="s">
        <v>306</v>
      </c>
      <c r="F149" s="137" t="s">
        <v>306</v>
      </c>
      <c r="H149" s="137" t="s">
        <v>306</v>
      </c>
      <c r="J149" s="205" t="s">
        <v>308</v>
      </c>
      <c r="K149" s="145" t="s">
        <v>518</v>
      </c>
      <c r="V149" s="37" t="s">
        <v>506</v>
      </c>
      <c r="W149" s="37" t="s">
        <v>519</v>
      </c>
      <c r="X149" s="37">
        <v>405</v>
      </c>
      <c r="AB149" s="206" t="s">
        <v>348</v>
      </c>
      <c r="AC149" s="207" t="s">
        <v>520</v>
      </c>
      <c r="AD149" s="148"/>
      <c r="AE149" s="149">
        <v>83540149.709999993</v>
      </c>
      <c r="AF149" s="150">
        <v>13992090.291666685</v>
      </c>
      <c r="AG149" s="150">
        <v>69017485.937222213</v>
      </c>
      <c r="AH149" s="151">
        <v>48727544.089999966</v>
      </c>
      <c r="AI149" s="151">
        <v>21213135.520000011</v>
      </c>
    </row>
    <row r="150" spans="2:35" x14ac:dyDescent="0.25">
      <c r="B150" s="205" t="s">
        <v>308</v>
      </c>
      <c r="C150" s="205" t="s">
        <v>308</v>
      </c>
      <c r="D150" s="137" t="s">
        <v>306</v>
      </c>
      <c r="F150" s="137" t="s">
        <v>306</v>
      </c>
      <c r="H150" s="137" t="s">
        <v>306</v>
      </c>
      <c r="J150" s="137" t="s">
        <v>306</v>
      </c>
      <c r="K150" s="145" t="s">
        <v>521</v>
      </c>
      <c r="V150" s="37" t="s">
        <v>506</v>
      </c>
      <c r="W150" s="37" t="s">
        <v>522</v>
      </c>
      <c r="X150" s="37">
        <v>406</v>
      </c>
      <c r="AB150" s="206" t="s">
        <v>348</v>
      </c>
      <c r="AC150" s="207" t="s">
        <v>523</v>
      </c>
      <c r="AD150" s="148"/>
      <c r="AE150" s="149">
        <v>0</v>
      </c>
      <c r="AF150" s="150">
        <v>0</v>
      </c>
      <c r="AG150" s="150">
        <v>0</v>
      </c>
      <c r="AH150" s="151">
        <v>0</v>
      </c>
      <c r="AI150" s="151">
        <v>0</v>
      </c>
    </row>
    <row r="151" spans="2:35" x14ac:dyDescent="0.25">
      <c r="B151" s="205" t="s">
        <v>308</v>
      </c>
      <c r="C151" s="205" t="s">
        <v>308</v>
      </c>
      <c r="D151" s="137" t="s">
        <v>306</v>
      </c>
      <c r="F151" s="137" t="s">
        <v>306</v>
      </c>
      <c r="H151" s="137" t="s">
        <v>306</v>
      </c>
      <c r="J151" s="205" t="s">
        <v>308</v>
      </c>
      <c r="K151" s="145" t="s">
        <v>524</v>
      </c>
      <c r="V151" s="37" t="s">
        <v>506</v>
      </c>
      <c r="W151" s="37" t="s">
        <v>506</v>
      </c>
      <c r="X151" s="37">
        <v>407</v>
      </c>
      <c r="AB151" s="206" t="s">
        <v>348</v>
      </c>
      <c r="AC151" s="207" t="s">
        <v>525</v>
      </c>
      <c r="AD151" s="148"/>
      <c r="AE151" s="149">
        <v>-6066539.629999999</v>
      </c>
      <c r="AF151" s="150">
        <v>-1125000</v>
      </c>
      <c r="AG151" s="150">
        <v>-128464.81</v>
      </c>
      <c r="AH151" s="151">
        <v>245835.02</v>
      </c>
      <c r="AI151" s="151">
        <v>0</v>
      </c>
    </row>
    <row r="152" spans="2:35" x14ac:dyDescent="0.25">
      <c r="B152" s="205" t="s">
        <v>308</v>
      </c>
      <c r="C152" s="205" t="s">
        <v>308</v>
      </c>
      <c r="D152" s="137" t="s">
        <v>306</v>
      </c>
      <c r="F152" s="137" t="s">
        <v>306</v>
      </c>
      <c r="H152" s="137" t="s">
        <v>306</v>
      </c>
      <c r="J152" s="205" t="s">
        <v>308</v>
      </c>
      <c r="K152" s="145" t="s">
        <v>526</v>
      </c>
      <c r="V152" s="37" t="s">
        <v>506</v>
      </c>
      <c r="W152" s="37" t="s">
        <v>527</v>
      </c>
      <c r="X152" s="37">
        <v>408</v>
      </c>
      <c r="AB152" s="206" t="s">
        <v>348</v>
      </c>
      <c r="AC152" s="207" t="s">
        <v>528</v>
      </c>
      <c r="AD152" s="148"/>
      <c r="AE152" s="149">
        <v>3229849.51</v>
      </c>
      <c r="AF152" s="150">
        <v>0</v>
      </c>
      <c r="AG152" s="150">
        <v>1979763.91</v>
      </c>
      <c r="AH152" s="151">
        <v>1477894.9100000018</v>
      </c>
      <c r="AI152" s="151">
        <v>755776.85000000009</v>
      </c>
    </row>
    <row r="153" spans="2:35" x14ac:dyDescent="0.25">
      <c r="B153" s="205" t="s">
        <v>308</v>
      </c>
      <c r="C153" s="205" t="s">
        <v>308</v>
      </c>
      <c r="D153" s="137" t="s">
        <v>306</v>
      </c>
      <c r="F153" s="137" t="s">
        <v>306</v>
      </c>
      <c r="H153" s="137" t="s">
        <v>306</v>
      </c>
      <c r="J153" s="205" t="s">
        <v>308</v>
      </c>
      <c r="K153" s="145" t="s">
        <v>529</v>
      </c>
      <c r="V153" s="37" t="s">
        <v>506</v>
      </c>
      <c r="W153" s="37" t="s">
        <v>530</v>
      </c>
      <c r="X153" s="37">
        <v>409</v>
      </c>
      <c r="AB153" s="206" t="s">
        <v>348</v>
      </c>
      <c r="AC153" s="207" t="s">
        <v>531</v>
      </c>
      <c r="AD153" s="148"/>
      <c r="AE153" s="149">
        <v>-49623706</v>
      </c>
      <c r="AF153" s="150">
        <v>0</v>
      </c>
      <c r="AG153" s="150">
        <v>0</v>
      </c>
      <c r="AH153" s="151">
        <v>0</v>
      </c>
      <c r="AI153" s="151">
        <v>0</v>
      </c>
    </row>
    <row r="154" spans="2:35" hidden="1" x14ac:dyDescent="0.25">
      <c r="B154" s="137" t="s">
        <v>306</v>
      </c>
      <c r="C154" s="137" t="s">
        <v>306</v>
      </c>
      <c r="D154" s="137" t="s">
        <v>306</v>
      </c>
      <c r="E154" s="137" t="s">
        <v>306</v>
      </c>
      <c r="F154" s="137" t="s">
        <v>306</v>
      </c>
      <c r="G154" s="137" t="s">
        <v>306</v>
      </c>
      <c r="H154" s="137" t="s">
        <v>306</v>
      </c>
      <c r="I154" s="137" t="s">
        <v>306</v>
      </c>
      <c r="J154" s="137" t="s">
        <v>306</v>
      </c>
      <c r="K154" s="37" t="s">
        <v>311</v>
      </c>
      <c r="AC154" s="152"/>
      <c r="AD154" s="148"/>
      <c r="AE154" s="152"/>
    </row>
    <row r="155" spans="2:35" ht="17.25" x14ac:dyDescent="0.3">
      <c r="D155" s="137" t="s">
        <v>306</v>
      </c>
      <c r="F155" s="137" t="s">
        <v>306</v>
      </c>
      <c r="H155" s="137" t="s">
        <v>306</v>
      </c>
      <c r="K155" s="212" t="s">
        <v>532</v>
      </c>
      <c r="AB155" s="206" t="s">
        <v>348</v>
      </c>
      <c r="AC155" s="240" t="s">
        <v>532</v>
      </c>
      <c r="AD155" s="241"/>
      <c r="AE155" s="242">
        <v>72412551.07197994</v>
      </c>
      <c r="AF155" s="243">
        <v>49294651.451667011</v>
      </c>
      <c r="AG155" s="243">
        <v>171689859.31156802</v>
      </c>
      <c r="AH155" s="244">
        <v>124363382.09926416</v>
      </c>
      <c r="AI155" s="244">
        <v>91250554.321536899</v>
      </c>
    </row>
    <row r="156" spans="2:35" ht="17.25" hidden="1" x14ac:dyDescent="0.3">
      <c r="B156" s="137" t="s">
        <v>306</v>
      </c>
      <c r="C156" s="137" t="s">
        <v>306</v>
      </c>
      <c r="D156" s="137" t="s">
        <v>306</v>
      </c>
      <c r="E156" s="137" t="s">
        <v>306</v>
      </c>
      <c r="F156" s="137" t="s">
        <v>306</v>
      </c>
      <c r="G156" s="137" t="s">
        <v>306</v>
      </c>
      <c r="H156" s="137" t="s">
        <v>306</v>
      </c>
      <c r="I156" s="137" t="s">
        <v>306</v>
      </c>
      <c r="J156" s="137" t="s">
        <v>306</v>
      </c>
      <c r="K156" s="203" t="s">
        <v>533</v>
      </c>
      <c r="AC156" s="204"/>
      <c r="AD156" s="148"/>
      <c r="AE156" s="209"/>
    </row>
    <row r="157" spans="2:35" hidden="1" x14ac:dyDescent="0.25">
      <c r="B157" s="137" t="s">
        <v>306</v>
      </c>
      <c r="C157" s="137" t="s">
        <v>306</v>
      </c>
      <c r="D157" s="137" t="s">
        <v>306</v>
      </c>
      <c r="E157" s="137" t="s">
        <v>306</v>
      </c>
      <c r="F157" s="137" t="s">
        <v>306</v>
      </c>
      <c r="G157" s="137" t="s">
        <v>306</v>
      </c>
      <c r="H157" s="137" t="s">
        <v>306</v>
      </c>
      <c r="I157" s="137" t="s">
        <v>306</v>
      </c>
      <c r="J157" s="137" t="s">
        <v>306</v>
      </c>
      <c r="K157" s="37" t="s">
        <v>534</v>
      </c>
      <c r="AC157" s="152"/>
      <c r="AD157" s="148"/>
      <c r="AE157" s="152"/>
    </row>
    <row r="158" spans="2:35" x14ac:dyDescent="0.25">
      <c r="B158" s="205" t="s">
        <v>308</v>
      </c>
      <c r="C158" s="205" t="s">
        <v>308</v>
      </c>
      <c r="D158" s="137" t="s">
        <v>306</v>
      </c>
      <c r="F158" s="137" t="s">
        <v>306</v>
      </c>
      <c r="H158" s="137" t="s">
        <v>306</v>
      </c>
      <c r="J158" s="205" t="s">
        <v>308</v>
      </c>
      <c r="K158" s="145" t="s">
        <v>535</v>
      </c>
      <c r="V158" s="37" t="s">
        <v>533</v>
      </c>
      <c r="W158" s="37" t="s">
        <v>533</v>
      </c>
      <c r="X158" s="37">
        <v>412</v>
      </c>
      <c r="AB158" s="206" t="s">
        <v>348</v>
      </c>
      <c r="AC158" s="207" t="s">
        <v>536</v>
      </c>
      <c r="AD158" s="148"/>
      <c r="AE158" s="149">
        <v>47350198.190000005</v>
      </c>
      <c r="AF158" s="150">
        <v>233829.15139674611</v>
      </c>
      <c r="AG158" s="150">
        <v>-11122482.009534419</v>
      </c>
      <c r="AH158" s="151">
        <v>-3118512.0400000019</v>
      </c>
      <c r="AI158" s="151">
        <v>-1261017.8300000005</v>
      </c>
    </row>
    <row r="159" spans="2:35" hidden="1" x14ac:dyDescent="0.25">
      <c r="B159" s="137" t="s">
        <v>306</v>
      </c>
      <c r="C159" s="137" t="s">
        <v>306</v>
      </c>
      <c r="D159" s="137" t="s">
        <v>306</v>
      </c>
      <c r="E159" s="137" t="s">
        <v>306</v>
      </c>
      <c r="F159" s="137" t="s">
        <v>306</v>
      </c>
      <c r="G159" s="137" t="s">
        <v>306</v>
      </c>
      <c r="H159" s="137" t="s">
        <v>306</v>
      </c>
      <c r="I159" s="137" t="s">
        <v>306</v>
      </c>
      <c r="J159" s="137" t="s">
        <v>306</v>
      </c>
      <c r="K159" s="37" t="s">
        <v>311</v>
      </c>
      <c r="AC159" s="152"/>
      <c r="AD159" s="148"/>
      <c r="AE159" s="152"/>
      <c r="AF159" s="217"/>
      <c r="AG159" s="217"/>
      <c r="AH159" s="218"/>
      <c r="AI159" s="218"/>
    </row>
    <row r="160" spans="2:35" ht="12.75" hidden="1" customHeight="1" x14ac:dyDescent="0.25">
      <c r="B160" s="137" t="s">
        <v>306</v>
      </c>
      <c r="C160" s="137" t="s">
        <v>306</v>
      </c>
      <c r="D160" s="137" t="s">
        <v>306</v>
      </c>
      <c r="E160" s="137" t="s">
        <v>306</v>
      </c>
      <c r="F160" s="137" t="s">
        <v>306</v>
      </c>
      <c r="G160" s="137" t="s">
        <v>306</v>
      </c>
      <c r="H160" s="137" t="s">
        <v>306</v>
      </c>
      <c r="I160" s="137" t="s">
        <v>306</v>
      </c>
      <c r="J160" s="137" t="s">
        <v>306</v>
      </c>
      <c r="AC160" s="152"/>
      <c r="AD160" s="148"/>
      <c r="AE160" s="152"/>
      <c r="AF160" s="217"/>
      <c r="AG160" s="217"/>
      <c r="AH160" s="218"/>
      <c r="AI160" s="218"/>
    </row>
    <row r="161" spans="4:35" ht="17.25" x14ac:dyDescent="0.3">
      <c r="D161" s="137" t="s">
        <v>306</v>
      </c>
      <c r="F161" s="137" t="s">
        <v>306</v>
      </c>
      <c r="H161" s="137" t="s">
        <v>306</v>
      </c>
      <c r="K161" s="212" t="s">
        <v>58</v>
      </c>
      <c r="AB161" s="206" t="s">
        <v>348</v>
      </c>
      <c r="AC161" s="20" t="s">
        <v>58</v>
      </c>
      <c r="AD161" s="245"/>
      <c r="AE161" s="246">
        <v>119762749.26197994</v>
      </c>
      <c r="AF161" s="247">
        <v>49528480.603063755</v>
      </c>
      <c r="AG161" s="247">
        <v>160567377.3020336</v>
      </c>
      <c r="AH161" s="248">
        <v>121244870.05926415</v>
      </c>
      <c r="AI161" s="248">
        <v>89989536.4915369</v>
      </c>
    </row>
    <row r="162" spans="4:35" ht="17.25" x14ac:dyDescent="0.3">
      <c r="D162" s="137" t="s">
        <v>306</v>
      </c>
      <c r="F162" s="137" t="s">
        <v>306</v>
      </c>
      <c r="H162" s="137" t="s">
        <v>306</v>
      </c>
      <c r="AC162" s="249"/>
      <c r="AE162" s="211"/>
    </row>
  </sheetData>
  <sheetProtection formatCells="0" autoFilter="0"/>
  <mergeCells count="1">
    <mergeCell ref="AH49:AI49"/>
  </mergeCells>
  <dataValidations count="1">
    <dataValidation type="list" allowBlank="1" showInputMessage="1" showErrorMessage="1" sqref="AH51" xr:uid="{436A940A-EA83-41AC-A412-9EB6975903C9}">
      <formula1>"Projection,GMCB Proj"</formula1>
    </dataValidation>
  </dataValidations>
  <printOptions headings="1" gridLines="1"/>
  <pageMargins left="0.25" right="0.25" top="0.25" bottom="0.35" header="0.3" footer="0.2"/>
  <pageSetup scale="43" fitToHeight="100" orientation="landscape" horizontalDpi="360" verticalDpi="360"/>
  <headerFooter>
    <oddFooter>&amp;L&amp;8File: &amp;F &amp;C&amp;8&amp;D &amp;T&amp;R&amp;8Page &amp;P of &amp;N</oddFooter>
  </headerFooter>
  <rowBreaks count="1" manualBreakCount="1">
    <brk id="161" min="28" max="5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501E-D7FA-4D0A-A63F-AB6727FCC260}">
  <dimension ref="A1:W44"/>
  <sheetViews>
    <sheetView showGridLines="0" topLeftCell="E8" workbookViewId="0">
      <pane xSplit="3" ySplit="4" topLeftCell="H12" activePane="bottomRight" state="frozen"/>
      <selection activeCell="J85" sqref="J85:J86"/>
      <selection pane="topRight" activeCell="J85" sqref="J85:J86"/>
      <selection pane="bottomLeft" activeCell="J85" sqref="J85:J86"/>
      <selection pane="bottomRight" activeCell="J85" sqref="J85:J86"/>
    </sheetView>
  </sheetViews>
  <sheetFormatPr defaultColWidth="8.7109375" defaultRowHeight="15" x14ac:dyDescent="0.25"/>
  <cols>
    <col min="1" max="2" width="70.28515625" style="37" customWidth="1"/>
    <col min="3" max="3" width="8.7109375" style="37"/>
    <col min="4" max="4" width="40" style="37" customWidth="1"/>
    <col min="5" max="5" width="46.7109375" style="37" customWidth="1"/>
    <col min="6" max="6" width="12" style="37" customWidth="1"/>
    <col min="7" max="7" width="25" style="37" customWidth="1"/>
    <col min="8" max="19" width="15" style="37" customWidth="1"/>
    <col min="20" max="20" width="23.28515625" style="37" bestFit="1" customWidth="1"/>
    <col min="21" max="16384" width="8.7109375" style="37"/>
  </cols>
  <sheetData>
    <row r="1" spans="1:23" x14ac:dyDescent="0.25">
      <c r="C1" s="37" t="s">
        <v>537</v>
      </c>
      <c r="H1" s="37">
        <v>1</v>
      </c>
      <c r="I1" s="37">
        <v>2</v>
      </c>
      <c r="J1" s="37">
        <v>3</v>
      </c>
      <c r="K1" s="37">
        <v>4</v>
      </c>
      <c r="L1" s="37">
        <v>5</v>
      </c>
      <c r="M1" s="37">
        <v>6</v>
      </c>
      <c r="N1" s="37">
        <v>7</v>
      </c>
      <c r="O1" s="37">
        <v>8</v>
      </c>
      <c r="P1" s="37">
        <v>9</v>
      </c>
      <c r="Q1" s="37">
        <v>10</v>
      </c>
      <c r="R1" s="37">
        <v>11</v>
      </c>
      <c r="S1" s="37">
        <v>12</v>
      </c>
    </row>
    <row r="3" spans="1:23" s="250" customFormat="1" x14ac:dyDescent="0.25">
      <c r="D3" s="250" t="s">
        <v>538</v>
      </c>
      <c r="H3" s="250" t="s">
        <v>308</v>
      </c>
      <c r="I3" s="250" t="s">
        <v>308</v>
      </c>
      <c r="J3" s="250" t="s">
        <v>308</v>
      </c>
      <c r="K3" s="250" t="s">
        <v>308</v>
      </c>
      <c r="L3" s="250" t="s">
        <v>308</v>
      </c>
      <c r="M3" s="250" t="s">
        <v>308</v>
      </c>
      <c r="N3" s="250" t="s">
        <v>308</v>
      </c>
      <c r="O3" s="250" t="s">
        <v>308</v>
      </c>
      <c r="P3" s="250" t="s">
        <v>308</v>
      </c>
      <c r="Q3" s="250" t="s">
        <v>308</v>
      </c>
      <c r="R3" s="250" t="s">
        <v>308</v>
      </c>
      <c r="S3" s="250" t="s">
        <v>308</v>
      </c>
      <c r="T3" s="250" t="s">
        <v>64</v>
      </c>
    </row>
    <row r="4" spans="1:23" x14ac:dyDescent="0.25">
      <c r="E4" s="37" t="e">
        <v>#N/A</v>
      </c>
      <c r="F4" s="37" t="s">
        <v>69</v>
      </c>
      <c r="H4" s="251">
        <v>0</v>
      </c>
      <c r="I4" s="251">
        <v>0</v>
      </c>
      <c r="J4" s="251">
        <v>0</v>
      </c>
      <c r="K4" s="251">
        <v>0</v>
      </c>
      <c r="L4" s="251">
        <v>0</v>
      </c>
      <c r="M4" s="251">
        <v>0</v>
      </c>
      <c r="N4" s="251">
        <v>0</v>
      </c>
      <c r="O4" s="251">
        <v>0</v>
      </c>
      <c r="P4" s="251">
        <v>0</v>
      </c>
      <c r="Q4" s="251">
        <v>0</v>
      </c>
      <c r="R4" s="251">
        <v>0</v>
      </c>
      <c r="S4" s="251">
        <v>0</v>
      </c>
      <c r="T4" s="251"/>
    </row>
    <row r="5" spans="1:23" x14ac:dyDescent="0.25">
      <c r="A5" s="250"/>
      <c r="B5" s="250"/>
      <c r="C5" s="250"/>
      <c r="D5" s="250" t="s">
        <v>538</v>
      </c>
      <c r="E5" s="250"/>
      <c r="F5" s="250"/>
      <c r="G5" s="250"/>
      <c r="H5" s="250" t="s">
        <v>308</v>
      </c>
      <c r="I5" s="250" t="s">
        <v>308</v>
      </c>
      <c r="J5" s="250" t="s">
        <v>308</v>
      </c>
      <c r="K5" s="250" t="s">
        <v>308</v>
      </c>
      <c r="L5" s="250" t="s">
        <v>308</v>
      </c>
      <c r="M5" s="250" t="s">
        <v>308</v>
      </c>
      <c r="N5" s="250" t="s">
        <v>308</v>
      </c>
      <c r="O5" s="250" t="s">
        <v>308</v>
      </c>
      <c r="P5" s="250" t="s">
        <v>308</v>
      </c>
      <c r="Q5" s="250" t="s">
        <v>308</v>
      </c>
      <c r="R5" s="250" t="s">
        <v>308</v>
      </c>
      <c r="S5" s="250" t="s">
        <v>308</v>
      </c>
      <c r="T5" s="250" t="s">
        <v>64</v>
      </c>
    </row>
    <row r="6" spans="1:23" x14ac:dyDescent="0.25">
      <c r="E6" s="37" t="e">
        <v>#N/A</v>
      </c>
      <c r="F6" s="37" t="s">
        <v>69</v>
      </c>
      <c r="H6" s="251">
        <v>0</v>
      </c>
      <c r="I6" s="251">
        <v>0</v>
      </c>
      <c r="J6" s="251">
        <v>0</v>
      </c>
      <c r="K6" s="251">
        <v>0</v>
      </c>
      <c r="L6" s="251">
        <v>0</v>
      </c>
      <c r="M6" s="251">
        <v>0</v>
      </c>
      <c r="N6" s="251">
        <v>0</v>
      </c>
      <c r="O6" s="251">
        <v>0</v>
      </c>
      <c r="P6" s="251">
        <v>0</v>
      </c>
      <c r="Q6" s="251">
        <v>0</v>
      </c>
      <c r="R6" s="251">
        <v>0</v>
      </c>
      <c r="S6" s="251">
        <v>0</v>
      </c>
      <c r="T6" s="251"/>
    </row>
    <row r="8" spans="1:23" ht="22.5" x14ac:dyDescent="0.3">
      <c r="E8" s="252" t="s">
        <v>329</v>
      </c>
      <c r="H8" s="253" t="s">
        <v>539</v>
      </c>
      <c r="I8" s="254" t="s">
        <v>540</v>
      </c>
      <c r="J8" s="253">
        <v>1200</v>
      </c>
    </row>
    <row r="9" spans="1:23" ht="18" x14ac:dyDescent="0.25">
      <c r="D9" s="186"/>
      <c r="E9" s="186"/>
      <c r="H9" s="418" t="s">
        <v>539</v>
      </c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</row>
    <row r="11" spans="1:23" x14ac:dyDescent="0.25">
      <c r="D11" s="255" t="s">
        <v>538</v>
      </c>
      <c r="E11" s="256" t="s">
        <v>541</v>
      </c>
      <c r="F11" s="257" t="s">
        <v>542</v>
      </c>
      <c r="G11" s="257" t="s">
        <v>543</v>
      </c>
      <c r="H11" s="257" t="s">
        <v>544</v>
      </c>
      <c r="I11" s="257" t="s">
        <v>545</v>
      </c>
      <c r="J11" s="257" t="s">
        <v>546</v>
      </c>
      <c r="K11" s="257" t="s">
        <v>547</v>
      </c>
      <c r="L11" s="257" t="s">
        <v>548</v>
      </c>
      <c r="M11" s="257" t="s">
        <v>549</v>
      </c>
      <c r="N11" s="257" t="s">
        <v>550</v>
      </c>
      <c r="O11" s="257" t="s">
        <v>551</v>
      </c>
      <c r="P11" s="257" t="s">
        <v>552</v>
      </c>
      <c r="Q11" s="257" t="s">
        <v>553</v>
      </c>
      <c r="R11" s="257" t="s">
        <v>554</v>
      </c>
      <c r="S11" s="257" t="s">
        <v>555</v>
      </c>
      <c r="T11" s="257" t="s">
        <v>556</v>
      </c>
      <c r="W11" s="257" t="s">
        <v>89</v>
      </c>
    </row>
    <row r="12" spans="1:23" x14ac:dyDescent="0.25">
      <c r="A12" s="37" t="s">
        <v>557</v>
      </c>
    </row>
    <row r="13" spans="1:23" x14ac:dyDescent="0.25">
      <c r="A13" s="37" t="s">
        <v>105</v>
      </c>
      <c r="D13" s="37" t="s">
        <v>105</v>
      </c>
      <c r="E13" s="37" t="s">
        <v>107</v>
      </c>
      <c r="F13" s="37" t="s">
        <v>69</v>
      </c>
      <c r="H13" s="251">
        <v>4921940.8671428589</v>
      </c>
      <c r="I13" s="251">
        <v>4921940.8671428589</v>
      </c>
      <c r="J13" s="251">
        <v>4921940.8671428589</v>
      </c>
      <c r="K13" s="251">
        <v>4921940.8671428589</v>
      </c>
      <c r="L13" s="251">
        <v>4921940.8671428589</v>
      </c>
      <c r="M13" s="251">
        <v>4921940.8671428589</v>
      </c>
      <c r="N13" s="251">
        <v>4921940.8671428589</v>
      </c>
      <c r="O13" s="251">
        <v>4921940.8671428589</v>
      </c>
      <c r="P13" s="251">
        <v>4921940.8671428589</v>
      </c>
      <c r="Q13" s="251">
        <v>4921940.8671428589</v>
      </c>
      <c r="R13" s="251">
        <v>4921940.8671428589</v>
      </c>
      <c r="S13" s="251">
        <v>4921940.8671428589</v>
      </c>
      <c r="T13" s="251">
        <v>59063290.405714311</v>
      </c>
    </row>
    <row r="14" spans="1:23" x14ac:dyDescent="0.25">
      <c r="A14" s="37" t="s">
        <v>97</v>
      </c>
      <c r="D14" s="37" t="s">
        <v>97</v>
      </c>
      <c r="E14" s="37" t="s">
        <v>47</v>
      </c>
      <c r="F14" s="37" t="s">
        <v>69</v>
      </c>
      <c r="H14" s="251">
        <v>258558107.30857146</v>
      </c>
      <c r="I14" s="251">
        <v>258558107.30857146</v>
      </c>
      <c r="J14" s="251">
        <v>258558107.30857146</v>
      </c>
      <c r="K14" s="251">
        <v>258558107.30857146</v>
      </c>
      <c r="L14" s="251">
        <v>258558107.30857146</v>
      </c>
      <c r="M14" s="251">
        <v>258558107.30857146</v>
      </c>
      <c r="N14" s="251">
        <v>258558107.30857146</v>
      </c>
      <c r="O14" s="251">
        <v>258558107.30857146</v>
      </c>
      <c r="P14" s="251">
        <v>258558107.30857146</v>
      </c>
      <c r="Q14" s="251">
        <v>258558107.30857146</v>
      </c>
      <c r="R14" s="251">
        <v>258558107.30857146</v>
      </c>
      <c r="S14" s="251">
        <v>258558107.30857146</v>
      </c>
      <c r="T14" s="251">
        <v>3102697287.7028575</v>
      </c>
    </row>
    <row r="15" spans="1:23" x14ac:dyDescent="0.25">
      <c r="A15" s="37" t="s">
        <v>100</v>
      </c>
      <c r="D15" s="37" t="s">
        <v>100</v>
      </c>
      <c r="E15" s="37" t="s">
        <v>558</v>
      </c>
      <c r="F15" s="37" t="s">
        <v>69</v>
      </c>
      <c r="H15" s="251">
        <v>-42074138.418571472</v>
      </c>
      <c r="I15" s="251">
        <v>-42074138.418571472</v>
      </c>
      <c r="J15" s="251">
        <v>-42074138.418571472</v>
      </c>
      <c r="K15" s="251">
        <v>-42074138.418571472</v>
      </c>
      <c r="L15" s="251">
        <v>-42074138.418571472</v>
      </c>
      <c r="M15" s="251">
        <v>-42074138.418571472</v>
      </c>
      <c r="N15" s="251">
        <v>-42074138.418571472</v>
      </c>
      <c r="O15" s="251">
        <v>-42074138.418571472</v>
      </c>
      <c r="P15" s="251">
        <v>-42074138.418571472</v>
      </c>
      <c r="Q15" s="251">
        <v>-42074138.418571472</v>
      </c>
      <c r="R15" s="251">
        <v>-42074138.418571472</v>
      </c>
      <c r="S15" s="251">
        <v>-42074138.418571472</v>
      </c>
      <c r="T15" s="251">
        <v>-504889661.02285767</v>
      </c>
    </row>
    <row r="16" spans="1:23" x14ac:dyDescent="0.25">
      <c r="A16" s="37" t="s">
        <v>123</v>
      </c>
      <c r="D16" s="37" t="s">
        <v>123</v>
      </c>
      <c r="E16" s="37" t="s">
        <v>559</v>
      </c>
      <c r="F16" s="37" t="s">
        <v>69</v>
      </c>
      <c r="H16" s="251">
        <v>406636360.42428607</v>
      </c>
      <c r="I16" s="251">
        <v>406636360.42428607</v>
      </c>
      <c r="J16" s="251">
        <v>406636360.42428607</v>
      </c>
      <c r="K16" s="251">
        <v>406636360.42428607</v>
      </c>
      <c r="L16" s="251">
        <v>406636360.42428607</v>
      </c>
      <c r="M16" s="251">
        <v>406636360.42428607</v>
      </c>
      <c r="N16" s="251">
        <v>406636360.42428607</v>
      </c>
      <c r="O16" s="251">
        <v>406636360.42428607</v>
      </c>
      <c r="P16" s="251">
        <v>406636360.42428607</v>
      </c>
      <c r="Q16" s="251">
        <v>406636360.42428607</v>
      </c>
      <c r="R16" s="251">
        <v>406636360.42428607</v>
      </c>
      <c r="S16" s="251">
        <v>406636360.42428607</v>
      </c>
      <c r="T16" s="251">
        <v>4879636325.0914326</v>
      </c>
    </row>
    <row r="17" spans="1:20" x14ac:dyDescent="0.25">
      <c r="A17" s="37" t="s">
        <v>90</v>
      </c>
      <c r="D17" s="37" t="s">
        <v>90</v>
      </c>
      <c r="E17" s="37" t="s">
        <v>91</v>
      </c>
      <c r="F17" s="37" t="s">
        <v>69</v>
      </c>
      <c r="H17" s="251">
        <v>150565713.94000003</v>
      </c>
      <c r="I17" s="251">
        <v>150565713.94000003</v>
      </c>
      <c r="J17" s="251">
        <v>150565713.94000003</v>
      </c>
      <c r="K17" s="251">
        <v>150565713.94000003</v>
      </c>
      <c r="L17" s="251">
        <v>150565713.94000003</v>
      </c>
      <c r="M17" s="251">
        <v>150565713.94000003</v>
      </c>
      <c r="N17" s="251">
        <v>150565713.94000003</v>
      </c>
      <c r="O17" s="251">
        <v>150565713.94000003</v>
      </c>
      <c r="P17" s="251">
        <v>150565713.94000003</v>
      </c>
      <c r="Q17" s="251">
        <v>150565713.94000003</v>
      </c>
      <c r="R17" s="251">
        <v>150565713.94000003</v>
      </c>
      <c r="S17" s="251">
        <v>150565713.94000003</v>
      </c>
      <c r="T17" s="251">
        <v>1806788567.2800004</v>
      </c>
    </row>
    <row r="18" spans="1:20" x14ac:dyDescent="0.25">
      <c r="A18" s="37" t="s">
        <v>560</v>
      </c>
      <c r="D18" s="37" t="s">
        <v>560</v>
      </c>
      <c r="E18" s="37" t="s">
        <v>91</v>
      </c>
      <c r="F18" s="37" t="s">
        <v>69</v>
      </c>
      <c r="H18" s="251">
        <v>106454959.56857108</v>
      </c>
      <c r="I18" s="251">
        <v>106454959.56857108</v>
      </c>
      <c r="J18" s="251">
        <v>106454959.56857108</v>
      </c>
      <c r="K18" s="251">
        <v>106454959.56857108</v>
      </c>
      <c r="L18" s="251">
        <v>106454959.56857108</v>
      </c>
      <c r="M18" s="251">
        <v>106454959.56857108</v>
      </c>
      <c r="N18" s="251">
        <v>106454959.56857108</v>
      </c>
      <c r="O18" s="251">
        <v>106454959.56857108</v>
      </c>
      <c r="P18" s="251">
        <v>106454959.56857108</v>
      </c>
      <c r="Q18" s="251">
        <v>106454959.56857108</v>
      </c>
      <c r="R18" s="251">
        <v>106454959.56857108</v>
      </c>
      <c r="S18" s="251">
        <v>106454959.56857108</v>
      </c>
      <c r="T18" s="251">
        <v>1277459514.8228528</v>
      </c>
    </row>
    <row r="19" spans="1:20" x14ac:dyDescent="0.25">
      <c r="A19" s="37" t="s">
        <v>110</v>
      </c>
      <c r="D19" s="37" t="s">
        <v>110</v>
      </c>
      <c r="E19" s="37" t="s">
        <v>111</v>
      </c>
      <c r="F19" s="37" t="s">
        <v>69</v>
      </c>
      <c r="H19" s="251">
        <v>128219875.2099999</v>
      </c>
      <c r="I19" s="251">
        <v>128219875.2099999</v>
      </c>
      <c r="J19" s="251">
        <v>128219875.2099999</v>
      </c>
      <c r="K19" s="251">
        <v>128219875.2099999</v>
      </c>
      <c r="L19" s="251">
        <v>128219875.2099999</v>
      </c>
      <c r="M19" s="251">
        <v>128219875.2099999</v>
      </c>
      <c r="N19" s="251">
        <v>128219875.2099999</v>
      </c>
      <c r="O19" s="251">
        <v>128219875.2099999</v>
      </c>
      <c r="P19" s="251">
        <v>128219875.2099999</v>
      </c>
      <c r="Q19" s="251">
        <v>128219875.2099999</v>
      </c>
      <c r="R19" s="251">
        <v>128219875.2099999</v>
      </c>
      <c r="S19" s="251">
        <v>128219875.2099999</v>
      </c>
      <c r="T19" s="251">
        <v>1538638502.5199988</v>
      </c>
    </row>
    <row r="20" spans="1:20" x14ac:dyDescent="0.25">
      <c r="A20" s="37" t="s">
        <v>101</v>
      </c>
      <c r="D20" s="37" t="s">
        <v>101</v>
      </c>
      <c r="E20" s="37" t="s">
        <v>102</v>
      </c>
      <c r="F20" s="37" t="s">
        <v>69</v>
      </c>
      <c r="H20" s="251">
        <v>86112258.892857507</v>
      </c>
      <c r="I20" s="251">
        <v>86112258.892857507</v>
      </c>
      <c r="J20" s="251">
        <v>86112258.892857507</v>
      </c>
      <c r="K20" s="251">
        <v>86112258.892857507</v>
      </c>
      <c r="L20" s="251">
        <v>86112258.892857507</v>
      </c>
      <c r="M20" s="251">
        <v>86112258.892857507</v>
      </c>
      <c r="N20" s="251">
        <v>86112258.892857507</v>
      </c>
      <c r="O20" s="251">
        <v>86112258.892857507</v>
      </c>
      <c r="P20" s="251">
        <v>86112258.892857507</v>
      </c>
      <c r="Q20" s="251">
        <v>86112258.892857507</v>
      </c>
      <c r="R20" s="251">
        <v>86112258.892857507</v>
      </c>
      <c r="S20" s="251">
        <v>86112258.892857507</v>
      </c>
      <c r="T20" s="251">
        <v>1033347106.71429</v>
      </c>
    </row>
    <row r="21" spans="1:20" x14ac:dyDescent="0.25">
      <c r="A21" s="37" t="s">
        <v>561</v>
      </c>
      <c r="D21" s="37" t="s">
        <v>561</v>
      </c>
      <c r="E21" s="37" t="s">
        <v>562</v>
      </c>
      <c r="F21" s="37" t="s">
        <v>69</v>
      </c>
      <c r="H21" s="251">
        <v>1115720.6128571436</v>
      </c>
      <c r="I21" s="251">
        <v>1115720.6128571436</v>
      </c>
      <c r="J21" s="251">
        <v>1115720.6128571436</v>
      </c>
      <c r="K21" s="251">
        <v>1115720.6128571436</v>
      </c>
      <c r="L21" s="251">
        <v>1115720.6128571436</v>
      </c>
      <c r="M21" s="251">
        <v>1115720.6128571436</v>
      </c>
      <c r="N21" s="251">
        <v>1115720.6128571436</v>
      </c>
      <c r="O21" s="251">
        <v>1115720.6128571436</v>
      </c>
      <c r="P21" s="251">
        <v>1115720.6128571436</v>
      </c>
      <c r="Q21" s="251">
        <v>1115720.6128571436</v>
      </c>
      <c r="R21" s="251">
        <v>1115720.6128571436</v>
      </c>
      <c r="S21" s="251">
        <v>1115720.6128571436</v>
      </c>
      <c r="T21" s="251">
        <v>13388647.354285724</v>
      </c>
    </row>
    <row r="22" spans="1:20" x14ac:dyDescent="0.25">
      <c r="A22" s="37" t="s">
        <v>165</v>
      </c>
      <c r="D22" s="37" t="s">
        <v>165</v>
      </c>
      <c r="E22" s="37" t="s">
        <v>167</v>
      </c>
      <c r="F22" s="37" t="s">
        <v>69</v>
      </c>
      <c r="H22" s="251">
        <v>81035771.822857171</v>
      </c>
      <c r="I22" s="251">
        <v>81035771.822857171</v>
      </c>
      <c r="J22" s="251">
        <v>81035771.822857171</v>
      </c>
      <c r="K22" s="251">
        <v>81035771.822857171</v>
      </c>
      <c r="L22" s="251">
        <v>81035771.822857171</v>
      </c>
      <c r="M22" s="251">
        <v>81035771.822857171</v>
      </c>
      <c r="N22" s="251">
        <v>81035771.822857171</v>
      </c>
      <c r="O22" s="251">
        <v>81035771.822857171</v>
      </c>
      <c r="P22" s="251">
        <v>81035771.822857171</v>
      </c>
      <c r="Q22" s="251">
        <v>81035771.822857171</v>
      </c>
      <c r="R22" s="251">
        <v>81035771.822857171</v>
      </c>
      <c r="S22" s="251">
        <v>81035771.822857171</v>
      </c>
      <c r="T22" s="251">
        <v>972429261.87428606</v>
      </c>
    </row>
    <row r="23" spans="1:20" x14ac:dyDescent="0.25">
      <c r="A23" s="37" t="s">
        <v>178</v>
      </c>
      <c r="D23" s="37" t="s">
        <v>178</v>
      </c>
      <c r="E23" s="37" t="e">
        <v>#N/A</v>
      </c>
      <c r="F23" s="37" t="s">
        <v>69</v>
      </c>
      <c r="H23" s="251">
        <v>2979933.5585714248</v>
      </c>
      <c r="I23" s="251">
        <v>2979933.5585714248</v>
      </c>
      <c r="J23" s="251">
        <v>2979933.5585714248</v>
      </c>
      <c r="K23" s="251">
        <v>2979933.5585714248</v>
      </c>
      <c r="L23" s="251">
        <v>2979933.5585714248</v>
      </c>
      <c r="M23" s="251">
        <v>2979933.5585714248</v>
      </c>
      <c r="N23" s="251">
        <v>2979933.5585714248</v>
      </c>
      <c r="O23" s="251">
        <v>2979933.5585714248</v>
      </c>
      <c r="P23" s="251">
        <v>2979933.5585714248</v>
      </c>
      <c r="Q23" s="251">
        <v>2979933.5585714248</v>
      </c>
      <c r="R23" s="251">
        <v>2979933.5585714248</v>
      </c>
      <c r="S23" s="251">
        <v>2979933.5585714248</v>
      </c>
      <c r="T23" s="251">
        <v>35759202.702857099</v>
      </c>
    </row>
    <row r="24" spans="1:20" x14ac:dyDescent="0.25">
      <c r="A24" s="37" t="s">
        <v>147</v>
      </c>
      <c r="D24" s="37" t="s">
        <v>147</v>
      </c>
      <c r="E24" s="37" t="s">
        <v>563</v>
      </c>
      <c r="F24" s="37" t="s">
        <v>69</v>
      </c>
      <c r="H24" s="251">
        <v>11616389.267140558</v>
      </c>
      <c r="I24" s="251">
        <v>11616389.267140558</v>
      </c>
      <c r="J24" s="251">
        <v>11616389.267140558</v>
      </c>
      <c r="K24" s="251">
        <v>11616389.267140558</v>
      </c>
      <c r="L24" s="251">
        <v>11616389.267140558</v>
      </c>
      <c r="M24" s="251">
        <v>11616389.267140558</v>
      </c>
      <c r="N24" s="251">
        <v>11616389.267140558</v>
      </c>
      <c r="O24" s="251">
        <v>11616389.267140558</v>
      </c>
      <c r="P24" s="251">
        <v>11616389.267140558</v>
      </c>
      <c r="Q24" s="251">
        <v>11616389.267140558</v>
      </c>
      <c r="R24" s="251">
        <v>11616389.267140558</v>
      </c>
      <c r="S24" s="251">
        <v>11616389.267140558</v>
      </c>
      <c r="T24" s="251">
        <v>139396671.20568669</v>
      </c>
    </row>
    <row r="25" spans="1:20" x14ac:dyDescent="0.25">
      <c r="A25" s="37" t="s">
        <v>155</v>
      </c>
      <c r="D25" s="37" t="s">
        <v>155</v>
      </c>
      <c r="E25" s="37" t="s">
        <v>564</v>
      </c>
      <c r="F25" s="37" t="s">
        <v>69</v>
      </c>
      <c r="H25" s="251">
        <v>-480335290.37857109</v>
      </c>
      <c r="I25" s="251">
        <v>-480335290.37857109</v>
      </c>
      <c r="J25" s="251">
        <v>-480335290.37857109</v>
      </c>
      <c r="K25" s="251">
        <v>-480335290.37857109</v>
      </c>
      <c r="L25" s="251">
        <v>-480335290.37857109</v>
      </c>
      <c r="M25" s="251">
        <v>-480335290.37857109</v>
      </c>
      <c r="N25" s="251">
        <v>-480335290.37857109</v>
      </c>
      <c r="O25" s="251">
        <v>-480335290.37857109</v>
      </c>
      <c r="P25" s="251">
        <v>-480335290.37857109</v>
      </c>
      <c r="Q25" s="251">
        <v>-480335290.37857109</v>
      </c>
      <c r="R25" s="251">
        <v>-480335290.37857109</v>
      </c>
      <c r="S25" s="251">
        <v>-480335290.37857109</v>
      </c>
      <c r="T25" s="251">
        <v>-5764023484.5428534</v>
      </c>
    </row>
    <row r="26" spans="1:20" x14ac:dyDescent="0.25">
      <c r="A26" s="37" t="s">
        <v>158</v>
      </c>
      <c r="D26" s="37" t="s">
        <v>158</v>
      </c>
      <c r="E26" s="37" t="s">
        <v>565</v>
      </c>
      <c r="F26" s="37" t="s">
        <v>69</v>
      </c>
      <c r="H26" s="251">
        <v>-410840763.95428544</v>
      </c>
      <c r="I26" s="251">
        <v>-410840763.95428544</v>
      </c>
      <c r="J26" s="251">
        <v>-410840763.95428544</v>
      </c>
      <c r="K26" s="251">
        <v>-410840763.95428544</v>
      </c>
      <c r="L26" s="251">
        <v>-410840763.95428544</v>
      </c>
      <c r="M26" s="251">
        <v>-410840763.95428544</v>
      </c>
      <c r="N26" s="251">
        <v>-410840763.95428544</v>
      </c>
      <c r="O26" s="251">
        <v>-410840763.95428544</v>
      </c>
      <c r="P26" s="251">
        <v>-410840763.95428544</v>
      </c>
      <c r="Q26" s="251">
        <v>-410840763.95428544</v>
      </c>
      <c r="R26" s="251">
        <v>-410840763.95428544</v>
      </c>
      <c r="S26" s="251">
        <v>-410840763.95428544</v>
      </c>
      <c r="T26" s="251">
        <v>-4930089167.4514256</v>
      </c>
    </row>
    <row r="27" spans="1:20" x14ac:dyDescent="0.25">
      <c r="A27" s="37" t="s">
        <v>143</v>
      </c>
      <c r="D27" s="37" t="s">
        <v>143</v>
      </c>
      <c r="E27" s="37" t="s">
        <v>566</v>
      </c>
      <c r="F27" s="37" t="s">
        <v>69</v>
      </c>
      <c r="H27" s="251">
        <v>912327047.8499999</v>
      </c>
      <c r="I27" s="251">
        <v>912327047.8499999</v>
      </c>
      <c r="J27" s="251">
        <v>912327047.8499999</v>
      </c>
      <c r="K27" s="251">
        <v>912327047.8499999</v>
      </c>
      <c r="L27" s="251">
        <v>912327047.8499999</v>
      </c>
      <c r="M27" s="251">
        <v>912327047.8499999</v>
      </c>
      <c r="N27" s="251">
        <v>912327047.8499999</v>
      </c>
      <c r="O27" s="251">
        <v>912327047.8499999</v>
      </c>
      <c r="P27" s="251">
        <v>912327047.8499999</v>
      </c>
      <c r="Q27" s="251">
        <v>912327047.8499999</v>
      </c>
      <c r="R27" s="251">
        <v>912327047.8499999</v>
      </c>
      <c r="S27" s="251">
        <v>912327047.8499999</v>
      </c>
      <c r="T27" s="251">
        <v>10947924574.199999</v>
      </c>
    </row>
    <row r="28" spans="1:20" x14ac:dyDescent="0.25">
      <c r="A28" s="37" t="s">
        <v>149</v>
      </c>
      <c r="D28" s="37" t="s">
        <v>149</v>
      </c>
      <c r="E28" s="37" t="s">
        <v>567</v>
      </c>
      <c r="F28" s="37" t="s">
        <v>69</v>
      </c>
      <c r="H28" s="251">
        <v>541143490.01571429</v>
      </c>
      <c r="I28" s="251">
        <v>541143490.01571429</v>
      </c>
      <c r="J28" s="251">
        <v>541143490.01571429</v>
      </c>
      <c r="K28" s="251">
        <v>541143490.01571429</v>
      </c>
      <c r="L28" s="251">
        <v>541143490.01571429</v>
      </c>
      <c r="M28" s="251">
        <v>541143490.01571429</v>
      </c>
      <c r="N28" s="251">
        <v>541143490.01571429</v>
      </c>
      <c r="O28" s="251">
        <v>541143490.01571429</v>
      </c>
      <c r="P28" s="251">
        <v>541143490.01571429</v>
      </c>
      <c r="Q28" s="251">
        <v>541143490.01571429</v>
      </c>
      <c r="R28" s="251">
        <v>541143490.01571429</v>
      </c>
      <c r="S28" s="251">
        <v>541143490.01571429</v>
      </c>
      <c r="T28" s="251">
        <v>6493721880.188571</v>
      </c>
    </row>
    <row r="29" spans="1:20" x14ac:dyDescent="0.25">
      <c r="A29" s="37" t="s">
        <v>126</v>
      </c>
      <c r="D29" s="37" t="s">
        <v>126</v>
      </c>
      <c r="E29" s="37" t="s">
        <v>128</v>
      </c>
      <c r="F29" s="37" t="s">
        <v>69</v>
      </c>
      <c r="H29" s="251">
        <v>92356561.037142828</v>
      </c>
      <c r="I29" s="251">
        <v>92356561.037142828</v>
      </c>
      <c r="J29" s="251">
        <v>92356561.037142828</v>
      </c>
      <c r="K29" s="251">
        <v>92356561.037142828</v>
      </c>
      <c r="L29" s="251">
        <v>92356561.037142828</v>
      </c>
      <c r="M29" s="251">
        <v>92356561.037142828</v>
      </c>
      <c r="N29" s="251">
        <v>92356561.037142828</v>
      </c>
      <c r="O29" s="251">
        <v>92356561.037142828</v>
      </c>
      <c r="P29" s="251">
        <v>92356561.037142828</v>
      </c>
      <c r="Q29" s="251">
        <v>92356561.037142828</v>
      </c>
      <c r="R29" s="251">
        <v>92356561.037142828</v>
      </c>
      <c r="S29" s="251">
        <v>92356561.037142828</v>
      </c>
      <c r="T29" s="251">
        <v>1108278732.445714</v>
      </c>
    </row>
    <row r="30" spans="1:20" x14ac:dyDescent="0.25">
      <c r="A30" s="37" t="s">
        <v>203</v>
      </c>
      <c r="D30" s="37" t="s">
        <v>203</v>
      </c>
      <c r="E30" s="37" t="s">
        <v>204</v>
      </c>
      <c r="F30" s="37" t="s">
        <v>69</v>
      </c>
      <c r="H30" s="251">
        <v>95299436.568571761</v>
      </c>
      <c r="I30" s="251">
        <v>95299436.568571761</v>
      </c>
      <c r="J30" s="251">
        <v>95299436.568571761</v>
      </c>
      <c r="K30" s="251">
        <v>95299436.568571761</v>
      </c>
      <c r="L30" s="251">
        <v>95299436.568571761</v>
      </c>
      <c r="M30" s="251">
        <v>95299436.568571761</v>
      </c>
      <c r="N30" s="251">
        <v>95299436.568571761</v>
      </c>
      <c r="O30" s="251">
        <v>95299436.568571761</v>
      </c>
      <c r="P30" s="251">
        <v>95299436.568571761</v>
      </c>
      <c r="Q30" s="251">
        <v>95299436.568571761</v>
      </c>
      <c r="R30" s="251">
        <v>95299436.568571761</v>
      </c>
      <c r="S30" s="251">
        <v>95299436.568571761</v>
      </c>
      <c r="T30" s="251">
        <v>1143593238.8228612</v>
      </c>
    </row>
    <row r="31" spans="1:20" x14ac:dyDescent="0.25">
      <c r="A31" s="37" t="s">
        <v>191</v>
      </c>
      <c r="D31" s="37" t="s">
        <v>191</v>
      </c>
      <c r="E31" s="37" t="s">
        <v>192</v>
      </c>
      <c r="F31" s="37" t="s">
        <v>69</v>
      </c>
      <c r="H31" s="251">
        <v>101510882.85571428</v>
      </c>
      <c r="I31" s="251">
        <v>101510882.85571428</v>
      </c>
      <c r="J31" s="251">
        <v>101510882.85571428</v>
      </c>
      <c r="K31" s="251">
        <v>101510882.85571428</v>
      </c>
      <c r="L31" s="251">
        <v>101510882.85571428</v>
      </c>
      <c r="M31" s="251">
        <v>101510882.85571428</v>
      </c>
      <c r="N31" s="251">
        <v>101510882.85571428</v>
      </c>
      <c r="O31" s="251">
        <v>101510882.85571428</v>
      </c>
      <c r="P31" s="251">
        <v>101510882.85571428</v>
      </c>
      <c r="Q31" s="251">
        <v>101510882.85571428</v>
      </c>
      <c r="R31" s="251">
        <v>101510882.85571428</v>
      </c>
      <c r="S31" s="251">
        <v>101510882.85571428</v>
      </c>
      <c r="T31" s="251">
        <v>1218130594.2685714</v>
      </c>
    </row>
    <row r="32" spans="1:20" x14ac:dyDescent="0.25">
      <c r="A32" s="37" t="s">
        <v>201</v>
      </c>
      <c r="D32" s="37" t="s">
        <v>201</v>
      </c>
      <c r="E32" s="37" t="s">
        <v>202</v>
      </c>
      <c r="F32" s="37" t="s">
        <v>69</v>
      </c>
      <c r="H32" s="251">
        <v>3093184.42</v>
      </c>
      <c r="I32" s="251">
        <v>3093184.42</v>
      </c>
      <c r="J32" s="251">
        <v>3093184.42</v>
      </c>
      <c r="K32" s="251">
        <v>3093184.42</v>
      </c>
      <c r="L32" s="251">
        <v>3093184.42</v>
      </c>
      <c r="M32" s="251">
        <v>3093184.42</v>
      </c>
      <c r="N32" s="251">
        <v>3093184.42</v>
      </c>
      <c r="O32" s="251">
        <v>3093184.42</v>
      </c>
      <c r="P32" s="251">
        <v>3093184.42</v>
      </c>
      <c r="Q32" s="251">
        <v>3093184.42</v>
      </c>
      <c r="R32" s="251">
        <v>3093184.42</v>
      </c>
      <c r="S32" s="251">
        <v>3093184.42</v>
      </c>
      <c r="T32" s="251">
        <v>37118213.039999999</v>
      </c>
    </row>
    <row r="33" spans="1:20" x14ac:dyDescent="0.25">
      <c r="A33" s="37" t="s">
        <v>185</v>
      </c>
      <c r="D33" s="37" t="s">
        <v>185</v>
      </c>
      <c r="E33" s="37" t="s">
        <v>186</v>
      </c>
      <c r="F33" s="37" t="s">
        <v>69</v>
      </c>
      <c r="H33" s="251">
        <v>33782691.941428542</v>
      </c>
      <c r="I33" s="251">
        <v>33782691.941428542</v>
      </c>
      <c r="J33" s="251">
        <v>33782691.941428542</v>
      </c>
      <c r="K33" s="251">
        <v>33782691.941428542</v>
      </c>
      <c r="L33" s="251">
        <v>33782691.941428542</v>
      </c>
      <c r="M33" s="251">
        <v>33782691.941428542</v>
      </c>
      <c r="N33" s="251">
        <v>33782691.941428542</v>
      </c>
      <c r="O33" s="251">
        <v>33782691.941428542</v>
      </c>
      <c r="P33" s="251">
        <v>33782691.941428542</v>
      </c>
      <c r="Q33" s="251">
        <v>33782691.941428542</v>
      </c>
      <c r="R33" s="251">
        <v>33782691.941428542</v>
      </c>
      <c r="S33" s="251">
        <v>33782691.941428542</v>
      </c>
      <c r="T33" s="251">
        <v>405392303.29714251</v>
      </c>
    </row>
    <row r="34" spans="1:20" x14ac:dyDescent="0.25">
      <c r="A34" s="37" t="s">
        <v>212</v>
      </c>
      <c r="D34" s="37" t="s">
        <v>212</v>
      </c>
      <c r="E34" s="37" t="s">
        <v>214</v>
      </c>
      <c r="F34" s="37" t="s">
        <v>69</v>
      </c>
      <c r="H34" s="251">
        <v>21430055.02714286</v>
      </c>
      <c r="I34" s="251">
        <v>21430055.02714286</v>
      </c>
      <c r="J34" s="251">
        <v>21430055.02714286</v>
      </c>
      <c r="K34" s="251">
        <v>21430055.02714286</v>
      </c>
      <c r="L34" s="251">
        <v>21430055.02714286</v>
      </c>
      <c r="M34" s="251">
        <v>21430055.02714286</v>
      </c>
      <c r="N34" s="251">
        <v>21430055.02714286</v>
      </c>
      <c r="O34" s="251">
        <v>21430055.02714286</v>
      </c>
      <c r="P34" s="251">
        <v>21430055.02714286</v>
      </c>
      <c r="Q34" s="251">
        <v>21430055.02714286</v>
      </c>
      <c r="R34" s="251">
        <v>21430055.02714286</v>
      </c>
      <c r="S34" s="251">
        <v>21430055.02714286</v>
      </c>
      <c r="T34" s="251">
        <v>257160660.32571432</v>
      </c>
    </row>
    <row r="35" spans="1:20" x14ac:dyDescent="0.25">
      <c r="A35" s="37" t="s">
        <v>221</v>
      </c>
      <c r="D35" s="37" t="s">
        <v>221</v>
      </c>
      <c r="E35" s="37" t="s">
        <v>222</v>
      </c>
      <c r="F35" s="37" t="s">
        <v>69</v>
      </c>
      <c r="H35" s="251">
        <v>375430612.82857174</v>
      </c>
      <c r="I35" s="251">
        <v>375430612.82857174</v>
      </c>
      <c r="J35" s="251">
        <v>375430612.82857174</v>
      </c>
      <c r="K35" s="251">
        <v>375430612.82857174</v>
      </c>
      <c r="L35" s="251">
        <v>375430612.82857174</v>
      </c>
      <c r="M35" s="251">
        <v>375430612.82857174</v>
      </c>
      <c r="N35" s="251">
        <v>375430612.82857174</v>
      </c>
      <c r="O35" s="251">
        <v>375430612.82857174</v>
      </c>
      <c r="P35" s="251">
        <v>375430612.82857174</v>
      </c>
      <c r="Q35" s="251">
        <v>375430612.82857174</v>
      </c>
      <c r="R35" s="251">
        <v>375430612.82857174</v>
      </c>
      <c r="S35" s="251">
        <v>375430612.82857174</v>
      </c>
      <c r="T35" s="251">
        <v>4505167353.9428606</v>
      </c>
    </row>
    <row r="36" spans="1:20" x14ac:dyDescent="0.25">
      <c r="A36" s="37" t="s">
        <v>225</v>
      </c>
      <c r="D36" s="37" t="s">
        <v>225</v>
      </c>
      <c r="E36" s="37" t="s">
        <v>232</v>
      </c>
      <c r="F36" s="37" t="s">
        <v>69</v>
      </c>
      <c r="H36" s="251">
        <v>1214067.271428575</v>
      </c>
      <c r="I36" s="251">
        <v>1214067.271428575</v>
      </c>
      <c r="J36" s="251">
        <v>1214067.271428575</v>
      </c>
      <c r="K36" s="251">
        <v>1214067.271428575</v>
      </c>
      <c r="L36" s="251">
        <v>1214067.271428575</v>
      </c>
      <c r="M36" s="251">
        <v>1214067.271428575</v>
      </c>
      <c r="N36" s="251">
        <v>1214067.271428575</v>
      </c>
      <c r="O36" s="251">
        <v>1214067.271428575</v>
      </c>
      <c r="P36" s="251">
        <v>1214067.271428575</v>
      </c>
      <c r="Q36" s="251">
        <v>1214067.271428575</v>
      </c>
      <c r="R36" s="251">
        <v>1214067.271428575</v>
      </c>
      <c r="S36" s="251">
        <v>1214067.271428575</v>
      </c>
      <c r="T36" s="251">
        <v>14568807.2571429</v>
      </c>
    </row>
    <row r="37" spans="1:20" x14ac:dyDescent="0.25">
      <c r="A37" s="37" t="s">
        <v>234</v>
      </c>
      <c r="D37" s="37" t="s">
        <v>234</v>
      </c>
      <c r="E37" s="37" t="s">
        <v>232</v>
      </c>
      <c r="F37" s="37" t="s">
        <v>69</v>
      </c>
      <c r="H37" s="251">
        <v>48718843.515714318</v>
      </c>
      <c r="I37" s="251">
        <v>48718843.515714318</v>
      </c>
      <c r="J37" s="251">
        <v>48718843.515714318</v>
      </c>
      <c r="K37" s="251">
        <v>48718843.515714318</v>
      </c>
      <c r="L37" s="251">
        <v>48718843.515714318</v>
      </c>
      <c r="M37" s="251">
        <v>48718843.515714318</v>
      </c>
      <c r="N37" s="251">
        <v>48718843.515714318</v>
      </c>
      <c r="O37" s="251">
        <v>48718843.515714318</v>
      </c>
      <c r="P37" s="251">
        <v>48718843.515714318</v>
      </c>
      <c r="Q37" s="251">
        <v>48718843.515714318</v>
      </c>
      <c r="R37" s="251">
        <v>48718843.515714318</v>
      </c>
      <c r="S37" s="251">
        <v>48718843.515714318</v>
      </c>
      <c r="T37" s="251">
        <v>584626122.18857181</v>
      </c>
    </row>
    <row r="38" spans="1:20" x14ac:dyDescent="0.25">
      <c r="A38" s="37" t="s">
        <v>198</v>
      </c>
      <c r="D38" s="37" t="s">
        <v>198</v>
      </c>
      <c r="E38" s="37" t="s">
        <v>568</v>
      </c>
      <c r="F38" s="37" t="s">
        <v>69</v>
      </c>
      <c r="H38" s="251">
        <v>14828672.915714249</v>
      </c>
      <c r="I38" s="251">
        <v>14828672.915714249</v>
      </c>
      <c r="J38" s="251">
        <v>14828672.915714249</v>
      </c>
      <c r="K38" s="251">
        <v>14828672.915714249</v>
      </c>
      <c r="L38" s="251">
        <v>14828672.915714249</v>
      </c>
      <c r="M38" s="251">
        <v>14828672.915714249</v>
      </c>
      <c r="N38" s="251">
        <v>14828672.915714249</v>
      </c>
      <c r="O38" s="251">
        <v>14828672.915714249</v>
      </c>
      <c r="P38" s="251">
        <v>14828672.915714249</v>
      </c>
      <c r="Q38" s="251">
        <v>14828672.915714249</v>
      </c>
      <c r="R38" s="251">
        <v>14828672.915714249</v>
      </c>
      <c r="S38" s="251">
        <v>14828672.915714249</v>
      </c>
      <c r="T38" s="251">
        <v>177944074.98857099</v>
      </c>
    </row>
    <row r="39" spans="1:20" x14ac:dyDescent="0.25">
      <c r="A39" s="37" t="s">
        <v>250</v>
      </c>
      <c r="D39" s="37" t="s">
        <v>250</v>
      </c>
      <c r="E39" s="37" t="s">
        <v>569</v>
      </c>
      <c r="F39" s="37" t="s">
        <v>69</v>
      </c>
      <c r="H39" s="251">
        <v>1093458540.7428572</v>
      </c>
      <c r="I39" s="251">
        <v>1093458540.7428572</v>
      </c>
      <c r="J39" s="251">
        <v>1093458540.7428572</v>
      </c>
      <c r="K39" s="251">
        <v>1093458540.7428572</v>
      </c>
      <c r="L39" s="251">
        <v>1093458540.7428572</v>
      </c>
      <c r="M39" s="251">
        <v>1093458540.7428572</v>
      </c>
      <c r="N39" s="251">
        <v>1093458540.7428572</v>
      </c>
      <c r="O39" s="251">
        <v>1093458540.7428572</v>
      </c>
      <c r="P39" s="251">
        <v>1093458540.7428572</v>
      </c>
      <c r="Q39" s="251">
        <v>1093458540.7428572</v>
      </c>
      <c r="R39" s="251">
        <v>1093458540.7428572</v>
      </c>
      <c r="S39" s="251">
        <v>1093458540.7428572</v>
      </c>
      <c r="T39" s="251">
        <v>13121502488.914286</v>
      </c>
    </row>
    <row r="40" spans="1:20" x14ac:dyDescent="0.25">
      <c r="A40" s="37" t="s">
        <v>311</v>
      </c>
    </row>
    <row r="42" spans="1:20" x14ac:dyDescent="0.25">
      <c r="E42" s="203" t="s">
        <v>570</v>
      </c>
      <c r="F42" s="203"/>
      <c r="G42" s="203"/>
    </row>
    <row r="43" spans="1:20" x14ac:dyDescent="0.25">
      <c r="F43" s="258"/>
    </row>
    <row r="44" spans="1:20" x14ac:dyDescent="0.25">
      <c r="B44" s="37" t="s">
        <v>311</v>
      </c>
      <c r="F44" s="258"/>
    </row>
  </sheetData>
  <mergeCells count="1">
    <mergeCell ref="H9:T9"/>
  </mergeCells>
  <dataValidations count="1">
    <dataValidation type="list" allowBlank="1" showInputMessage="1" showErrorMessage="1" sqref="H8 J8" xr:uid="{38F2DB65-FDDD-4A89-B06D-151F1E396A8D}">
      <formula1>#REF!</formula1>
    </dataValidation>
  </dataValidation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D15FA-1A75-476C-A39C-84B3DE046219}">
  <sheetPr>
    <pageSetUpPr fitToPage="1"/>
  </sheetPr>
  <dimension ref="A1:EG1860"/>
  <sheetViews>
    <sheetView showGridLines="0" topLeftCell="AC45" zoomScale="90" workbookViewId="0">
      <pane xSplit="2" ySplit="8" topLeftCell="AE1690" activePane="bottomRight" state="frozen"/>
      <selection activeCell="J85" sqref="J85:J86"/>
      <selection pane="topRight" activeCell="J85" sqref="J85:J86"/>
      <selection pane="bottomLeft" activeCell="J85" sqref="J85:J86"/>
      <selection pane="bottomRight" activeCell="J85" sqref="J85:J86"/>
    </sheetView>
  </sheetViews>
  <sheetFormatPr defaultColWidth="8.7109375" defaultRowHeight="15" x14ac:dyDescent="0.25"/>
  <cols>
    <col min="1" max="10" width="8.85546875" style="137" customWidth="1"/>
    <col min="11" max="11" width="12.140625" style="37" bestFit="1" customWidth="1"/>
    <col min="12" max="12" width="19.28515625" style="37" bestFit="1" customWidth="1"/>
    <col min="13" max="13" width="42.140625" style="37" customWidth="1"/>
    <col min="14" max="21" width="3.7109375" style="37" customWidth="1"/>
    <col min="22" max="27" width="19.7109375" style="37" customWidth="1"/>
    <col min="28" max="28" width="7" style="37" customWidth="1"/>
    <col min="29" max="29" width="18.42578125" style="37" customWidth="1"/>
    <col min="30" max="30" width="53.5703125" style="37" customWidth="1"/>
    <col min="31" max="31" width="20" style="37" hidden="1" customWidth="1"/>
    <col min="32" max="33" width="20" style="37" customWidth="1"/>
    <col min="34" max="34" width="20" style="37" hidden="1" customWidth="1"/>
    <col min="35" max="35" width="20" style="138" hidden="1" customWidth="1"/>
    <col min="36" max="36" width="20" style="37" hidden="1" customWidth="1"/>
    <col min="37" max="37" width="20" style="138" hidden="1" customWidth="1"/>
    <col min="38" max="38" width="20" style="37" hidden="1" customWidth="1"/>
    <col min="39" max="40" width="20" style="138" hidden="1" customWidth="1"/>
    <col min="41" max="41" width="19.28515625" style="37" customWidth="1"/>
    <col min="42" max="43" width="20" style="37" customWidth="1"/>
    <col min="44" max="44" width="18.140625" style="37" hidden="1" customWidth="1"/>
    <col min="45" max="45" width="9" style="33" hidden="1" customWidth="1"/>
    <col min="46" max="46" width="18.140625" style="37" hidden="1" customWidth="1"/>
    <col min="47" max="47" width="9" style="33" hidden="1" customWidth="1"/>
    <col min="48" max="48" width="18.140625" style="37" hidden="1" customWidth="1"/>
    <col min="49" max="49" width="9" style="33" hidden="1" customWidth="1"/>
    <col min="50" max="50" width="18.140625" style="37" customWidth="1"/>
    <col min="51" max="51" width="11" style="33" customWidth="1"/>
    <col min="52" max="52" width="18.140625" style="37" customWidth="1"/>
    <col min="53" max="53" width="12.28515625" style="33" customWidth="1"/>
    <col min="54" max="54" width="18.140625" style="33" customWidth="1"/>
    <col min="55" max="55" width="9" style="33" customWidth="1"/>
    <col min="56" max="56" width="0.85546875" style="143" customWidth="1"/>
    <col min="57" max="68" width="18.42578125" style="37" customWidth="1"/>
    <col min="69" max="69" width="19.85546875" style="37" customWidth="1"/>
    <col min="70" max="70" width="0.85546875" style="143" customWidth="1"/>
    <col min="71" max="83" width="13.42578125" style="37" hidden="1" customWidth="1"/>
    <col min="84" max="84" width="1.7109375" style="37" hidden="1" customWidth="1"/>
    <col min="85" max="98" width="13.42578125" style="37" hidden="1" customWidth="1"/>
    <col min="99" max="111" width="8.85546875" style="37" hidden="1" customWidth="1"/>
    <col min="112" max="16384" width="8.7109375" style="37"/>
  </cols>
  <sheetData>
    <row r="1" spans="1:111" s="137" customFormat="1" x14ac:dyDescent="0.25">
      <c r="A1" s="136" t="s">
        <v>286</v>
      </c>
      <c r="AI1" s="138"/>
      <c r="AK1" s="138"/>
      <c r="AM1" s="138"/>
      <c r="AN1" s="138"/>
      <c r="AS1" s="259"/>
      <c r="AU1" s="259"/>
      <c r="AW1" s="259"/>
      <c r="AY1" s="259"/>
      <c r="BA1" s="259"/>
      <c r="BB1" s="259"/>
      <c r="BC1" s="259"/>
      <c r="BD1" s="143"/>
      <c r="BR1" s="143"/>
    </row>
    <row r="2" spans="1:111" s="137" customFormat="1" x14ac:dyDescent="0.25">
      <c r="B2" s="136" t="s">
        <v>287</v>
      </c>
      <c r="AE2" s="137" t="s">
        <v>288</v>
      </c>
      <c r="AI2" s="138" t="s">
        <v>288</v>
      </c>
      <c r="AK2" s="138" t="s">
        <v>288</v>
      </c>
      <c r="AM2" s="138" t="s">
        <v>288</v>
      </c>
      <c r="AN2" s="138" t="s">
        <v>288</v>
      </c>
      <c r="AS2" s="259"/>
      <c r="AU2" s="259"/>
      <c r="AW2" s="259"/>
      <c r="AX2" s="137" t="s">
        <v>288</v>
      </c>
      <c r="AY2" s="137" t="s">
        <v>288</v>
      </c>
      <c r="AZ2" s="137" t="s">
        <v>288</v>
      </c>
      <c r="BA2" s="137" t="s">
        <v>288</v>
      </c>
      <c r="BB2" s="137" t="s">
        <v>288</v>
      </c>
      <c r="BC2" s="137" t="s">
        <v>288</v>
      </c>
      <c r="BD2" s="143"/>
      <c r="BR2" s="143"/>
      <c r="BS2" s="137" t="s">
        <v>288</v>
      </c>
      <c r="BT2" s="137" t="s">
        <v>288</v>
      </c>
      <c r="BU2" s="137" t="s">
        <v>288</v>
      </c>
      <c r="BV2" s="137" t="s">
        <v>288</v>
      </c>
      <c r="BW2" s="137" t="s">
        <v>288</v>
      </c>
      <c r="BX2" s="137" t="s">
        <v>288</v>
      </c>
      <c r="BY2" s="137" t="s">
        <v>288</v>
      </c>
      <c r="BZ2" s="137" t="s">
        <v>288</v>
      </c>
      <c r="CA2" s="137" t="s">
        <v>288</v>
      </c>
      <c r="CB2" s="137" t="s">
        <v>288</v>
      </c>
      <c r="CC2" s="137" t="s">
        <v>288</v>
      </c>
      <c r="CD2" s="137" t="s">
        <v>288</v>
      </c>
      <c r="CE2" s="137" t="s">
        <v>288</v>
      </c>
      <c r="CF2" s="137" t="s">
        <v>288</v>
      </c>
      <c r="CG2" s="137" t="s">
        <v>288</v>
      </c>
      <c r="CH2" s="137" t="s">
        <v>288</v>
      </c>
      <c r="CI2" s="137" t="s">
        <v>288</v>
      </c>
      <c r="CJ2" s="137" t="s">
        <v>288</v>
      </c>
      <c r="CK2" s="137" t="s">
        <v>288</v>
      </c>
      <c r="CL2" s="137" t="s">
        <v>288</v>
      </c>
      <c r="CM2" s="137" t="s">
        <v>288</v>
      </c>
      <c r="CN2" s="137" t="s">
        <v>288</v>
      </c>
      <c r="CO2" s="137" t="s">
        <v>288</v>
      </c>
      <c r="CP2" s="137" t="s">
        <v>288</v>
      </c>
      <c r="CQ2" s="137" t="s">
        <v>288</v>
      </c>
      <c r="CR2" s="137" t="s">
        <v>288</v>
      </c>
      <c r="CS2" s="137" t="s">
        <v>288</v>
      </c>
      <c r="CT2" s="137" t="s">
        <v>288</v>
      </c>
      <c r="CU2" s="137" t="s">
        <v>288</v>
      </c>
      <c r="CV2" s="137" t="s">
        <v>288</v>
      </c>
      <c r="CW2" s="137" t="s">
        <v>288</v>
      </c>
      <c r="CX2" s="137" t="s">
        <v>288</v>
      </c>
      <c r="CY2" s="137" t="s">
        <v>288</v>
      </c>
      <c r="CZ2" s="137" t="s">
        <v>288</v>
      </c>
      <c r="DA2" s="137" t="s">
        <v>288</v>
      </c>
      <c r="DB2" s="137" t="s">
        <v>288</v>
      </c>
      <c r="DC2" s="137" t="s">
        <v>288</v>
      </c>
      <c r="DD2" s="137" t="s">
        <v>288</v>
      </c>
      <c r="DE2" s="137" t="s">
        <v>288</v>
      </c>
      <c r="DF2" s="137" t="s">
        <v>288</v>
      </c>
      <c r="DG2" s="137" t="s">
        <v>288</v>
      </c>
    </row>
    <row r="3" spans="1:111" s="137" customFormat="1" x14ac:dyDescent="0.25">
      <c r="C3" s="136" t="s">
        <v>289</v>
      </c>
      <c r="AE3" s="137" t="s">
        <v>288</v>
      </c>
      <c r="AI3" s="138" t="s">
        <v>288</v>
      </c>
      <c r="AK3" s="138" t="s">
        <v>288</v>
      </c>
      <c r="AM3" s="138" t="s">
        <v>288</v>
      </c>
      <c r="AN3" s="138" t="s">
        <v>288</v>
      </c>
      <c r="AR3" s="137" t="s">
        <v>288</v>
      </c>
      <c r="AS3" s="137" t="s">
        <v>288</v>
      </c>
      <c r="AT3" s="137" t="s">
        <v>288</v>
      </c>
      <c r="AU3" s="137" t="s">
        <v>288</v>
      </c>
      <c r="AV3" s="137" t="s">
        <v>288</v>
      </c>
      <c r="AW3" s="137" t="s">
        <v>288</v>
      </c>
      <c r="AY3" s="259"/>
      <c r="BA3" s="259"/>
      <c r="BB3" s="259"/>
      <c r="BC3" s="259"/>
      <c r="BD3" s="143"/>
      <c r="BR3" s="143"/>
      <c r="BS3" s="137" t="s">
        <v>288</v>
      </c>
      <c r="BT3" s="137" t="s">
        <v>288</v>
      </c>
      <c r="BU3" s="137" t="s">
        <v>288</v>
      </c>
      <c r="BV3" s="137" t="s">
        <v>288</v>
      </c>
      <c r="BW3" s="137" t="s">
        <v>288</v>
      </c>
      <c r="BX3" s="137" t="s">
        <v>288</v>
      </c>
      <c r="BY3" s="137" t="s">
        <v>288</v>
      </c>
      <c r="BZ3" s="137" t="s">
        <v>288</v>
      </c>
      <c r="CA3" s="137" t="s">
        <v>288</v>
      </c>
      <c r="CB3" s="137" t="s">
        <v>288</v>
      </c>
      <c r="CC3" s="137" t="s">
        <v>288</v>
      </c>
      <c r="CD3" s="137" t="s">
        <v>288</v>
      </c>
      <c r="CE3" s="137" t="s">
        <v>288</v>
      </c>
      <c r="CF3" s="137" t="s">
        <v>288</v>
      </c>
      <c r="CG3" s="137" t="s">
        <v>288</v>
      </c>
      <c r="CH3" s="137" t="s">
        <v>288</v>
      </c>
      <c r="CI3" s="137" t="s">
        <v>288</v>
      </c>
      <c r="CJ3" s="137" t="s">
        <v>288</v>
      </c>
      <c r="CK3" s="137" t="s">
        <v>288</v>
      </c>
      <c r="CL3" s="137" t="s">
        <v>288</v>
      </c>
      <c r="CM3" s="137" t="s">
        <v>288</v>
      </c>
      <c r="CN3" s="137" t="s">
        <v>288</v>
      </c>
      <c r="CO3" s="137" t="s">
        <v>288</v>
      </c>
      <c r="CP3" s="137" t="s">
        <v>288</v>
      </c>
      <c r="CQ3" s="137" t="s">
        <v>288</v>
      </c>
      <c r="CR3" s="137" t="s">
        <v>288</v>
      </c>
      <c r="CS3" s="137" t="s">
        <v>288</v>
      </c>
      <c r="CT3" s="137" t="s">
        <v>288</v>
      </c>
      <c r="CU3" s="137" t="s">
        <v>288</v>
      </c>
      <c r="CV3" s="137" t="s">
        <v>288</v>
      </c>
      <c r="CW3" s="137" t="s">
        <v>288</v>
      </c>
      <c r="CX3" s="137" t="s">
        <v>288</v>
      </c>
      <c r="CY3" s="137" t="s">
        <v>288</v>
      </c>
      <c r="CZ3" s="137" t="s">
        <v>288</v>
      </c>
      <c r="DA3" s="137" t="s">
        <v>288</v>
      </c>
      <c r="DB3" s="137" t="s">
        <v>288</v>
      </c>
      <c r="DC3" s="137" t="s">
        <v>288</v>
      </c>
      <c r="DD3" s="137" t="s">
        <v>288</v>
      </c>
      <c r="DE3" s="137" t="s">
        <v>288</v>
      </c>
      <c r="DF3" s="137" t="s">
        <v>288</v>
      </c>
      <c r="DG3" s="137" t="s">
        <v>288</v>
      </c>
    </row>
    <row r="4" spans="1:111" s="137" customFormat="1" x14ac:dyDescent="0.25">
      <c r="D4" s="136" t="s">
        <v>290</v>
      </c>
      <c r="AE4" s="137" t="s">
        <v>288</v>
      </c>
      <c r="AI4" s="138" t="s">
        <v>288</v>
      </c>
      <c r="AK4" s="138" t="s">
        <v>288</v>
      </c>
      <c r="AM4" s="138" t="s">
        <v>288</v>
      </c>
      <c r="AN4" s="138" t="s">
        <v>288</v>
      </c>
      <c r="AS4" s="259"/>
      <c r="AU4" s="259"/>
      <c r="AW4" s="259"/>
      <c r="AY4" s="259"/>
      <c r="BA4" s="259"/>
      <c r="BB4" s="259"/>
      <c r="BC4" s="259"/>
      <c r="BD4" s="143"/>
      <c r="BR4" s="143"/>
      <c r="BS4" s="137" t="s">
        <v>288</v>
      </c>
      <c r="BT4" s="137" t="s">
        <v>288</v>
      </c>
      <c r="BU4" s="137" t="s">
        <v>288</v>
      </c>
      <c r="BV4" s="137" t="s">
        <v>288</v>
      </c>
      <c r="BW4" s="137" t="s">
        <v>288</v>
      </c>
      <c r="BX4" s="137" t="s">
        <v>288</v>
      </c>
      <c r="BY4" s="137" t="s">
        <v>288</v>
      </c>
      <c r="BZ4" s="137" t="s">
        <v>288</v>
      </c>
      <c r="CA4" s="137" t="s">
        <v>288</v>
      </c>
      <c r="CB4" s="137" t="s">
        <v>288</v>
      </c>
      <c r="CC4" s="137" t="s">
        <v>288</v>
      </c>
      <c r="CD4" s="137" t="s">
        <v>288</v>
      </c>
      <c r="CE4" s="137" t="s">
        <v>288</v>
      </c>
      <c r="CF4" s="137" t="s">
        <v>288</v>
      </c>
      <c r="CG4" s="137" t="s">
        <v>288</v>
      </c>
      <c r="CH4" s="137" t="s">
        <v>288</v>
      </c>
      <c r="CI4" s="137" t="s">
        <v>288</v>
      </c>
      <c r="CJ4" s="137" t="s">
        <v>288</v>
      </c>
      <c r="CK4" s="137" t="s">
        <v>288</v>
      </c>
      <c r="CL4" s="137" t="s">
        <v>288</v>
      </c>
      <c r="CM4" s="137" t="s">
        <v>288</v>
      </c>
      <c r="CN4" s="137" t="s">
        <v>288</v>
      </c>
      <c r="CO4" s="137" t="s">
        <v>288</v>
      </c>
      <c r="CP4" s="137" t="s">
        <v>288</v>
      </c>
      <c r="CQ4" s="137" t="s">
        <v>288</v>
      </c>
      <c r="CR4" s="137" t="s">
        <v>288</v>
      </c>
      <c r="CS4" s="137" t="s">
        <v>288</v>
      </c>
      <c r="CT4" s="137" t="s">
        <v>288</v>
      </c>
      <c r="CU4" s="137" t="s">
        <v>288</v>
      </c>
      <c r="CV4" s="137" t="s">
        <v>288</v>
      </c>
      <c r="CW4" s="137" t="s">
        <v>288</v>
      </c>
      <c r="CX4" s="137" t="s">
        <v>288</v>
      </c>
      <c r="CY4" s="137" t="s">
        <v>288</v>
      </c>
      <c r="CZ4" s="137" t="s">
        <v>288</v>
      </c>
      <c r="DA4" s="137" t="s">
        <v>288</v>
      </c>
      <c r="DB4" s="137" t="s">
        <v>288</v>
      </c>
      <c r="DC4" s="137" t="s">
        <v>288</v>
      </c>
      <c r="DD4" s="137" t="s">
        <v>288</v>
      </c>
      <c r="DE4" s="137" t="s">
        <v>288</v>
      </c>
      <c r="DF4" s="137" t="s">
        <v>288</v>
      </c>
      <c r="DG4" s="137" t="s">
        <v>288</v>
      </c>
    </row>
    <row r="5" spans="1:111" s="137" customFormat="1" x14ac:dyDescent="0.25">
      <c r="E5" s="136" t="s">
        <v>291</v>
      </c>
      <c r="AE5" s="137" t="s">
        <v>288</v>
      </c>
      <c r="AI5" s="138" t="s">
        <v>288</v>
      </c>
      <c r="AK5" s="138" t="s">
        <v>288</v>
      </c>
      <c r="AM5" s="138" t="s">
        <v>288</v>
      </c>
      <c r="AN5" s="138" t="s">
        <v>288</v>
      </c>
      <c r="AS5" s="259"/>
      <c r="AU5" s="259"/>
      <c r="AW5" s="259"/>
      <c r="AY5" s="259"/>
      <c r="BA5" s="259"/>
      <c r="BB5" s="259"/>
      <c r="BC5" s="259"/>
      <c r="BD5" s="143"/>
      <c r="BE5" s="137" t="s">
        <v>288</v>
      </c>
      <c r="BF5" s="137" t="s">
        <v>288</v>
      </c>
      <c r="BG5" s="137" t="s">
        <v>288</v>
      </c>
      <c r="BH5" s="137" t="s">
        <v>288</v>
      </c>
      <c r="BI5" s="137" t="s">
        <v>288</v>
      </c>
      <c r="BJ5" s="137" t="s">
        <v>288</v>
      </c>
      <c r="BK5" s="137" t="s">
        <v>288</v>
      </c>
      <c r="BL5" s="137" t="s">
        <v>288</v>
      </c>
      <c r="BM5" s="137" t="s">
        <v>288</v>
      </c>
      <c r="BN5" s="137" t="s">
        <v>288</v>
      </c>
      <c r="BO5" s="137" t="s">
        <v>288</v>
      </c>
      <c r="BP5" s="137" t="s">
        <v>288</v>
      </c>
      <c r="BQ5" s="137" t="s">
        <v>288</v>
      </c>
      <c r="BR5" s="137" t="s">
        <v>288</v>
      </c>
      <c r="BS5" s="137" t="s">
        <v>288</v>
      </c>
      <c r="BT5" s="137" t="s">
        <v>288</v>
      </c>
      <c r="BU5" s="137" t="s">
        <v>288</v>
      </c>
      <c r="BV5" s="137" t="s">
        <v>288</v>
      </c>
      <c r="BW5" s="137" t="s">
        <v>288</v>
      </c>
      <c r="BX5" s="137" t="s">
        <v>288</v>
      </c>
      <c r="BY5" s="137" t="s">
        <v>288</v>
      </c>
      <c r="BZ5" s="137" t="s">
        <v>288</v>
      </c>
      <c r="CA5" s="137" t="s">
        <v>288</v>
      </c>
      <c r="CB5" s="137" t="s">
        <v>288</v>
      </c>
      <c r="CC5" s="137" t="s">
        <v>288</v>
      </c>
      <c r="CD5" s="137" t="s">
        <v>288</v>
      </c>
      <c r="CE5" s="137" t="s">
        <v>288</v>
      </c>
      <c r="CF5" s="137" t="s">
        <v>288</v>
      </c>
      <c r="CG5" s="137" t="s">
        <v>288</v>
      </c>
      <c r="CH5" s="137" t="s">
        <v>288</v>
      </c>
      <c r="CI5" s="137" t="s">
        <v>288</v>
      </c>
      <c r="CJ5" s="137" t="s">
        <v>288</v>
      </c>
      <c r="CK5" s="137" t="s">
        <v>288</v>
      </c>
      <c r="CL5" s="137" t="s">
        <v>288</v>
      </c>
      <c r="CM5" s="137" t="s">
        <v>288</v>
      </c>
      <c r="CN5" s="137" t="s">
        <v>288</v>
      </c>
      <c r="CO5" s="137" t="s">
        <v>288</v>
      </c>
      <c r="CP5" s="137" t="s">
        <v>288</v>
      </c>
      <c r="CQ5" s="137" t="s">
        <v>288</v>
      </c>
      <c r="CR5" s="137" t="s">
        <v>288</v>
      </c>
      <c r="CS5" s="137" t="s">
        <v>288</v>
      </c>
      <c r="CT5" s="137" t="s">
        <v>288</v>
      </c>
      <c r="CU5" s="137" t="s">
        <v>288</v>
      </c>
      <c r="CV5" s="137" t="s">
        <v>288</v>
      </c>
      <c r="CW5" s="137" t="s">
        <v>288</v>
      </c>
      <c r="CX5" s="137" t="s">
        <v>288</v>
      </c>
      <c r="CY5" s="137" t="s">
        <v>288</v>
      </c>
      <c r="CZ5" s="137" t="s">
        <v>288</v>
      </c>
      <c r="DA5" s="137" t="s">
        <v>288</v>
      </c>
      <c r="DB5" s="137" t="s">
        <v>288</v>
      </c>
      <c r="DC5" s="137" t="s">
        <v>288</v>
      </c>
      <c r="DD5" s="137" t="s">
        <v>288</v>
      </c>
      <c r="DE5" s="137" t="s">
        <v>288</v>
      </c>
      <c r="DF5" s="137" t="s">
        <v>288</v>
      </c>
      <c r="DG5" s="137" t="s">
        <v>288</v>
      </c>
    </row>
    <row r="6" spans="1:111" s="137" customFormat="1" x14ac:dyDescent="0.25">
      <c r="F6" s="136" t="s">
        <v>292</v>
      </c>
      <c r="AE6" s="137" t="s">
        <v>288</v>
      </c>
      <c r="AI6" s="138" t="s">
        <v>288</v>
      </c>
      <c r="AK6" s="138" t="s">
        <v>288</v>
      </c>
      <c r="AM6" s="138" t="s">
        <v>288</v>
      </c>
      <c r="AN6" s="138" t="s">
        <v>288</v>
      </c>
      <c r="AS6" s="259"/>
      <c r="AU6" s="259"/>
      <c r="AW6" s="259"/>
      <c r="AY6" s="259"/>
      <c r="BA6" s="259"/>
      <c r="BB6" s="259"/>
      <c r="BC6" s="259"/>
      <c r="BD6" s="143"/>
      <c r="BE6" s="137" t="s">
        <v>288</v>
      </c>
      <c r="BF6" s="137" t="s">
        <v>288</v>
      </c>
      <c r="BG6" s="137" t="s">
        <v>288</v>
      </c>
      <c r="BH6" s="137" t="s">
        <v>288</v>
      </c>
      <c r="BI6" s="137" t="s">
        <v>288</v>
      </c>
      <c r="BJ6" s="137" t="s">
        <v>288</v>
      </c>
      <c r="BK6" s="137" t="s">
        <v>288</v>
      </c>
      <c r="BL6" s="137" t="s">
        <v>288</v>
      </c>
      <c r="BM6" s="137" t="s">
        <v>288</v>
      </c>
      <c r="BN6" s="137" t="s">
        <v>288</v>
      </c>
      <c r="BO6" s="137" t="s">
        <v>288</v>
      </c>
      <c r="BP6" s="137" t="s">
        <v>288</v>
      </c>
      <c r="BQ6" s="137" t="s">
        <v>288</v>
      </c>
      <c r="BR6" s="137" t="s">
        <v>288</v>
      </c>
      <c r="BS6" s="137" t="s">
        <v>288</v>
      </c>
      <c r="BT6" s="137" t="s">
        <v>288</v>
      </c>
      <c r="BU6" s="137" t="s">
        <v>288</v>
      </c>
      <c r="BV6" s="137" t="s">
        <v>288</v>
      </c>
      <c r="BW6" s="137" t="s">
        <v>288</v>
      </c>
      <c r="BX6" s="137" t="s">
        <v>288</v>
      </c>
      <c r="BY6" s="137" t="s">
        <v>288</v>
      </c>
      <c r="BZ6" s="137" t="s">
        <v>288</v>
      </c>
      <c r="CA6" s="137" t="s">
        <v>288</v>
      </c>
      <c r="CB6" s="137" t="s">
        <v>288</v>
      </c>
      <c r="CC6" s="137" t="s">
        <v>288</v>
      </c>
      <c r="CD6" s="137" t="s">
        <v>288</v>
      </c>
      <c r="CE6" s="137" t="s">
        <v>288</v>
      </c>
      <c r="CF6" s="137" t="s">
        <v>288</v>
      </c>
      <c r="CG6" s="137" t="s">
        <v>288</v>
      </c>
      <c r="CH6" s="137" t="s">
        <v>288</v>
      </c>
      <c r="CI6" s="137" t="s">
        <v>288</v>
      </c>
      <c r="CJ6" s="137" t="s">
        <v>288</v>
      </c>
      <c r="CK6" s="137" t="s">
        <v>288</v>
      </c>
      <c r="CL6" s="137" t="s">
        <v>288</v>
      </c>
      <c r="CM6" s="137" t="s">
        <v>288</v>
      </c>
      <c r="CN6" s="137" t="s">
        <v>288</v>
      </c>
      <c r="CO6" s="137" t="s">
        <v>288</v>
      </c>
      <c r="CP6" s="137" t="s">
        <v>288</v>
      </c>
      <c r="CQ6" s="137" t="s">
        <v>288</v>
      </c>
      <c r="CR6" s="137" t="s">
        <v>288</v>
      </c>
      <c r="CS6" s="137" t="s">
        <v>288</v>
      </c>
      <c r="CT6" s="137" t="s">
        <v>288</v>
      </c>
      <c r="CU6" s="137" t="s">
        <v>288</v>
      </c>
      <c r="CV6" s="137" t="s">
        <v>288</v>
      </c>
      <c r="CW6" s="137" t="s">
        <v>288</v>
      </c>
      <c r="CX6" s="137" t="s">
        <v>288</v>
      </c>
      <c r="CY6" s="137" t="s">
        <v>288</v>
      </c>
      <c r="CZ6" s="137" t="s">
        <v>288</v>
      </c>
      <c r="DA6" s="137" t="s">
        <v>288</v>
      </c>
      <c r="DB6" s="137" t="s">
        <v>288</v>
      </c>
      <c r="DC6" s="137" t="s">
        <v>288</v>
      </c>
      <c r="DD6" s="137" t="s">
        <v>288</v>
      </c>
      <c r="DE6" s="137" t="s">
        <v>288</v>
      </c>
      <c r="DF6" s="137" t="s">
        <v>288</v>
      </c>
      <c r="DG6" s="137" t="s">
        <v>288</v>
      </c>
    </row>
    <row r="7" spans="1:111" s="137" customFormat="1" x14ac:dyDescent="0.25">
      <c r="G7" s="136" t="s">
        <v>293</v>
      </c>
      <c r="AE7" s="137" t="s">
        <v>288</v>
      </c>
      <c r="AF7" s="137" t="s">
        <v>288</v>
      </c>
      <c r="AG7" s="137" t="s">
        <v>288</v>
      </c>
      <c r="AH7" s="137" t="s">
        <v>288</v>
      </c>
      <c r="AI7" s="138" t="s">
        <v>288</v>
      </c>
      <c r="AJ7" s="137" t="s">
        <v>288</v>
      </c>
      <c r="AK7" s="138" t="s">
        <v>288</v>
      </c>
      <c r="AL7" s="137" t="s">
        <v>288</v>
      </c>
      <c r="AM7" s="138" t="s">
        <v>288</v>
      </c>
      <c r="AN7" s="138" t="s">
        <v>288</v>
      </c>
      <c r="AO7" s="137" t="s">
        <v>288</v>
      </c>
      <c r="AP7" s="137" t="s">
        <v>288</v>
      </c>
      <c r="AQ7" s="137" t="s">
        <v>288</v>
      </c>
      <c r="BR7" s="137" t="s">
        <v>288</v>
      </c>
      <c r="BS7" s="137" t="s">
        <v>288</v>
      </c>
      <c r="BT7" s="137" t="s">
        <v>288</v>
      </c>
      <c r="BU7" s="137" t="s">
        <v>288</v>
      </c>
      <c r="BV7" s="137" t="s">
        <v>288</v>
      </c>
      <c r="BW7" s="137" t="s">
        <v>288</v>
      </c>
      <c r="BX7" s="137" t="s">
        <v>288</v>
      </c>
      <c r="BY7" s="137" t="s">
        <v>288</v>
      </c>
      <c r="BZ7" s="137" t="s">
        <v>288</v>
      </c>
      <c r="CA7" s="137" t="s">
        <v>288</v>
      </c>
      <c r="CB7" s="137" t="s">
        <v>288</v>
      </c>
      <c r="CC7" s="137" t="s">
        <v>288</v>
      </c>
      <c r="CD7" s="137" t="s">
        <v>288</v>
      </c>
      <c r="CE7" s="137" t="s">
        <v>288</v>
      </c>
      <c r="CF7" s="137" t="s">
        <v>288</v>
      </c>
      <c r="CG7" s="137" t="s">
        <v>288</v>
      </c>
      <c r="CH7" s="137" t="s">
        <v>288</v>
      </c>
      <c r="CI7" s="137" t="s">
        <v>288</v>
      </c>
      <c r="CJ7" s="137" t="s">
        <v>288</v>
      </c>
      <c r="CK7" s="137" t="s">
        <v>288</v>
      </c>
      <c r="CL7" s="137" t="s">
        <v>288</v>
      </c>
      <c r="CM7" s="137" t="s">
        <v>288</v>
      </c>
      <c r="CN7" s="137" t="s">
        <v>288</v>
      </c>
      <c r="CO7" s="137" t="s">
        <v>288</v>
      </c>
      <c r="CP7" s="137" t="s">
        <v>288</v>
      </c>
      <c r="CQ7" s="137" t="s">
        <v>288</v>
      </c>
      <c r="CR7" s="137" t="s">
        <v>288</v>
      </c>
      <c r="CS7" s="137" t="s">
        <v>288</v>
      </c>
      <c r="CT7" s="137" t="s">
        <v>288</v>
      </c>
      <c r="CU7" s="137" t="s">
        <v>288</v>
      </c>
      <c r="CV7" s="137" t="s">
        <v>288</v>
      </c>
      <c r="CW7" s="137" t="s">
        <v>288</v>
      </c>
      <c r="CX7" s="137" t="s">
        <v>288</v>
      </c>
      <c r="CY7" s="137" t="s">
        <v>288</v>
      </c>
      <c r="CZ7" s="137" t="s">
        <v>288</v>
      </c>
      <c r="DA7" s="137" t="s">
        <v>288</v>
      </c>
      <c r="DB7" s="137" t="s">
        <v>288</v>
      </c>
      <c r="DC7" s="137" t="s">
        <v>288</v>
      </c>
      <c r="DD7" s="137" t="s">
        <v>288</v>
      </c>
      <c r="DE7" s="137" t="s">
        <v>288</v>
      </c>
      <c r="DF7" s="137" t="s">
        <v>288</v>
      </c>
      <c r="DG7" s="137" t="s">
        <v>288</v>
      </c>
    </row>
    <row r="8" spans="1:111" s="137" customFormat="1" x14ac:dyDescent="0.25">
      <c r="H8" s="136" t="s">
        <v>294</v>
      </c>
      <c r="AE8" s="137" t="s">
        <v>288</v>
      </c>
      <c r="AF8" s="137" t="s">
        <v>288</v>
      </c>
      <c r="AG8" s="137" t="s">
        <v>288</v>
      </c>
      <c r="AH8" s="137" t="s">
        <v>288</v>
      </c>
      <c r="AI8" s="138" t="s">
        <v>288</v>
      </c>
      <c r="AJ8" s="137" t="s">
        <v>288</v>
      </c>
      <c r="AK8" s="138" t="s">
        <v>288</v>
      </c>
      <c r="AL8" s="137" t="s">
        <v>288</v>
      </c>
      <c r="AM8" s="138" t="s">
        <v>288</v>
      </c>
      <c r="AN8" s="138" t="s">
        <v>288</v>
      </c>
      <c r="AO8" s="137" t="s">
        <v>288</v>
      </c>
      <c r="AP8" s="137" t="s">
        <v>288</v>
      </c>
      <c r="AQ8" s="137" t="s">
        <v>288</v>
      </c>
      <c r="BR8" s="137" t="s">
        <v>288</v>
      </c>
      <c r="BS8" s="137" t="s">
        <v>288</v>
      </c>
      <c r="BT8" s="137" t="s">
        <v>288</v>
      </c>
      <c r="BU8" s="137" t="s">
        <v>288</v>
      </c>
      <c r="BV8" s="137" t="s">
        <v>288</v>
      </c>
      <c r="BW8" s="137" t="s">
        <v>288</v>
      </c>
      <c r="BX8" s="137" t="s">
        <v>288</v>
      </c>
      <c r="BY8" s="137" t="s">
        <v>288</v>
      </c>
      <c r="BZ8" s="137" t="s">
        <v>288</v>
      </c>
      <c r="CA8" s="137" t="s">
        <v>288</v>
      </c>
      <c r="CB8" s="137" t="s">
        <v>288</v>
      </c>
      <c r="CC8" s="137" t="s">
        <v>288</v>
      </c>
      <c r="CD8" s="137" t="s">
        <v>288</v>
      </c>
      <c r="CE8" s="137" t="s">
        <v>288</v>
      </c>
      <c r="CF8" s="137" t="s">
        <v>288</v>
      </c>
      <c r="CG8" s="137" t="s">
        <v>288</v>
      </c>
      <c r="CH8" s="137" t="s">
        <v>288</v>
      </c>
      <c r="CI8" s="137" t="s">
        <v>288</v>
      </c>
      <c r="CJ8" s="137" t="s">
        <v>288</v>
      </c>
      <c r="CK8" s="137" t="s">
        <v>288</v>
      </c>
      <c r="CL8" s="137" t="s">
        <v>288</v>
      </c>
      <c r="CM8" s="137" t="s">
        <v>288</v>
      </c>
      <c r="CN8" s="137" t="s">
        <v>288</v>
      </c>
      <c r="CO8" s="137" t="s">
        <v>288</v>
      </c>
      <c r="CP8" s="137" t="s">
        <v>288</v>
      </c>
      <c r="CQ8" s="137" t="s">
        <v>288</v>
      </c>
      <c r="CR8" s="137" t="s">
        <v>288</v>
      </c>
      <c r="CS8" s="137" t="s">
        <v>288</v>
      </c>
      <c r="CT8" s="137" t="s">
        <v>288</v>
      </c>
      <c r="CU8" s="137" t="s">
        <v>288</v>
      </c>
      <c r="CV8" s="137" t="s">
        <v>288</v>
      </c>
      <c r="CW8" s="137" t="s">
        <v>288</v>
      </c>
      <c r="CX8" s="137" t="s">
        <v>288</v>
      </c>
      <c r="CY8" s="137" t="s">
        <v>288</v>
      </c>
      <c r="CZ8" s="137" t="s">
        <v>288</v>
      </c>
      <c r="DA8" s="137" t="s">
        <v>288</v>
      </c>
      <c r="DB8" s="137" t="s">
        <v>288</v>
      </c>
      <c r="DC8" s="137" t="s">
        <v>288</v>
      </c>
      <c r="DD8" s="137" t="s">
        <v>288</v>
      </c>
      <c r="DE8" s="137" t="s">
        <v>288</v>
      </c>
      <c r="DF8" s="137" t="s">
        <v>288</v>
      </c>
      <c r="DG8" s="137" t="s">
        <v>288</v>
      </c>
    </row>
    <row r="9" spans="1:111" s="137" customFormat="1" x14ac:dyDescent="0.25">
      <c r="I9" s="136" t="s">
        <v>295</v>
      </c>
      <c r="AE9" s="137" t="s">
        <v>288</v>
      </c>
      <c r="AF9" s="137" t="s">
        <v>288</v>
      </c>
      <c r="AG9" s="137" t="s">
        <v>288</v>
      </c>
      <c r="AH9" s="137" t="s">
        <v>288</v>
      </c>
      <c r="AI9" s="138" t="s">
        <v>288</v>
      </c>
      <c r="AJ9" s="137" t="s">
        <v>288</v>
      </c>
      <c r="AK9" s="138" t="s">
        <v>288</v>
      </c>
      <c r="AL9" s="137" t="s">
        <v>288</v>
      </c>
      <c r="AM9" s="138" t="s">
        <v>288</v>
      </c>
      <c r="AN9" s="138" t="s">
        <v>288</v>
      </c>
      <c r="AO9" s="137" t="s">
        <v>288</v>
      </c>
      <c r="AP9" s="137" t="s">
        <v>288</v>
      </c>
      <c r="AQ9" s="137" t="s">
        <v>288</v>
      </c>
      <c r="BE9" s="137" t="s">
        <v>288</v>
      </c>
      <c r="BF9" s="137" t="s">
        <v>288</v>
      </c>
      <c r="BG9" s="137" t="s">
        <v>288</v>
      </c>
      <c r="BH9" s="137" t="s">
        <v>288</v>
      </c>
      <c r="BI9" s="137" t="s">
        <v>288</v>
      </c>
      <c r="BJ9" s="137" t="s">
        <v>288</v>
      </c>
      <c r="BK9" s="137" t="s">
        <v>288</v>
      </c>
      <c r="BL9" s="137" t="s">
        <v>288</v>
      </c>
      <c r="BM9" s="137" t="s">
        <v>288</v>
      </c>
      <c r="BN9" s="137" t="s">
        <v>288</v>
      </c>
      <c r="BO9" s="137" t="s">
        <v>288</v>
      </c>
      <c r="BP9" s="137" t="s">
        <v>288</v>
      </c>
      <c r="BQ9" s="137" t="s">
        <v>288</v>
      </c>
      <c r="BR9" s="137" t="s">
        <v>288</v>
      </c>
      <c r="BS9" s="137" t="s">
        <v>288</v>
      </c>
      <c r="BT9" s="137" t="s">
        <v>288</v>
      </c>
      <c r="BU9" s="137" t="s">
        <v>288</v>
      </c>
      <c r="BV9" s="137" t="s">
        <v>288</v>
      </c>
      <c r="BW9" s="137" t="s">
        <v>288</v>
      </c>
      <c r="BX9" s="137" t="s">
        <v>288</v>
      </c>
      <c r="BY9" s="137" t="s">
        <v>288</v>
      </c>
      <c r="BZ9" s="137" t="s">
        <v>288</v>
      </c>
      <c r="CA9" s="137" t="s">
        <v>288</v>
      </c>
      <c r="CB9" s="137" t="s">
        <v>288</v>
      </c>
      <c r="CC9" s="137" t="s">
        <v>288</v>
      </c>
      <c r="CD9" s="137" t="s">
        <v>288</v>
      </c>
      <c r="CE9" s="137" t="s">
        <v>288</v>
      </c>
      <c r="CF9" s="137" t="s">
        <v>288</v>
      </c>
      <c r="CG9" s="137" t="s">
        <v>288</v>
      </c>
      <c r="CH9" s="137" t="s">
        <v>288</v>
      </c>
      <c r="CI9" s="137" t="s">
        <v>288</v>
      </c>
      <c r="CJ9" s="137" t="s">
        <v>288</v>
      </c>
      <c r="CK9" s="137" t="s">
        <v>288</v>
      </c>
      <c r="CL9" s="137" t="s">
        <v>288</v>
      </c>
      <c r="CM9" s="137" t="s">
        <v>288</v>
      </c>
      <c r="CN9" s="137" t="s">
        <v>288</v>
      </c>
      <c r="CO9" s="137" t="s">
        <v>288</v>
      </c>
      <c r="CP9" s="137" t="s">
        <v>288</v>
      </c>
      <c r="CQ9" s="137" t="s">
        <v>288</v>
      </c>
      <c r="CR9" s="137" t="s">
        <v>288</v>
      </c>
      <c r="CS9" s="137" t="s">
        <v>288</v>
      </c>
      <c r="CT9" s="137" t="s">
        <v>288</v>
      </c>
      <c r="CU9" s="137" t="s">
        <v>288</v>
      </c>
      <c r="CV9" s="137" t="s">
        <v>288</v>
      </c>
      <c r="CW9" s="137" t="s">
        <v>288</v>
      </c>
      <c r="CX9" s="137" t="s">
        <v>288</v>
      </c>
      <c r="CY9" s="137" t="s">
        <v>288</v>
      </c>
      <c r="CZ9" s="137" t="s">
        <v>288</v>
      </c>
      <c r="DA9" s="137" t="s">
        <v>288</v>
      </c>
      <c r="DB9" s="137" t="s">
        <v>288</v>
      </c>
      <c r="DC9" s="137" t="s">
        <v>288</v>
      </c>
      <c r="DD9" s="137" t="s">
        <v>288</v>
      </c>
      <c r="DE9" s="137" t="s">
        <v>288</v>
      </c>
      <c r="DF9" s="137" t="s">
        <v>288</v>
      </c>
      <c r="DG9" s="137" t="s">
        <v>288</v>
      </c>
    </row>
    <row r="10" spans="1:111" s="137" customFormat="1" x14ac:dyDescent="0.25">
      <c r="J10" s="136" t="s">
        <v>296</v>
      </c>
      <c r="AI10" s="138" t="s">
        <v>288</v>
      </c>
      <c r="AK10" s="138" t="s">
        <v>288</v>
      </c>
      <c r="AM10" s="138" t="s">
        <v>288</v>
      </c>
      <c r="AN10" s="138" t="s">
        <v>288</v>
      </c>
      <c r="AR10" s="137" t="s">
        <v>288</v>
      </c>
      <c r="AS10" s="137" t="s">
        <v>288</v>
      </c>
      <c r="AT10" s="137" t="s">
        <v>288</v>
      </c>
      <c r="AU10" s="137" t="s">
        <v>288</v>
      </c>
      <c r="AV10" s="137" t="s">
        <v>288</v>
      </c>
      <c r="AW10" s="137" t="s">
        <v>288</v>
      </c>
      <c r="AY10" s="259"/>
      <c r="BA10" s="259"/>
      <c r="BB10" s="259"/>
      <c r="BC10" s="259"/>
      <c r="BD10" s="143"/>
      <c r="BR10" s="143"/>
      <c r="BS10" s="137" t="s">
        <v>288</v>
      </c>
      <c r="BT10" s="137" t="s">
        <v>288</v>
      </c>
      <c r="BU10" s="137" t="s">
        <v>288</v>
      </c>
      <c r="BV10" s="137" t="s">
        <v>288</v>
      </c>
      <c r="BW10" s="137" t="s">
        <v>288</v>
      </c>
      <c r="BX10" s="137" t="s">
        <v>288</v>
      </c>
      <c r="BY10" s="137" t="s">
        <v>288</v>
      </c>
      <c r="BZ10" s="137" t="s">
        <v>288</v>
      </c>
      <c r="CA10" s="137" t="s">
        <v>288</v>
      </c>
      <c r="CB10" s="137" t="s">
        <v>288</v>
      </c>
      <c r="CC10" s="137" t="s">
        <v>288</v>
      </c>
      <c r="CD10" s="137" t="s">
        <v>288</v>
      </c>
      <c r="CE10" s="137" t="s">
        <v>288</v>
      </c>
      <c r="CF10" s="137" t="s">
        <v>288</v>
      </c>
      <c r="CG10" s="137" t="s">
        <v>288</v>
      </c>
      <c r="CH10" s="137" t="s">
        <v>288</v>
      </c>
      <c r="CI10" s="137" t="s">
        <v>288</v>
      </c>
      <c r="CJ10" s="137" t="s">
        <v>288</v>
      </c>
      <c r="CK10" s="137" t="s">
        <v>288</v>
      </c>
      <c r="CL10" s="137" t="s">
        <v>288</v>
      </c>
      <c r="CM10" s="137" t="s">
        <v>288</v>
      </c>
      <c r="CN10" s="137" t="s">
        <v>288</v>
      </c>
      <c r="CO10" s="137" t="s">
        <v>288</v>
      </c>
      <c r="CP10" s="137" t="s">
        <v>288</v>
      </c>
      <c r="CQ10" s="137" t="s">
        <v>288</v>
      </c>
      <c r="CR10" s="137" t="s">
        <v>288</v>
      </c>
      <c r="CS10" s="137" t="s">
        <v>288</v>
      </c>
      <c r="CT10" s="137" t="s">
        <v>288</v>
      </c>
      <c r="CU10" s="137" t="s">
        <v>288</v>
      </c>
      <c r="CV10" s="137" t="s">
        <v>288</v>
      </c>
      <c r="CW10" s="137" t="s">
        <v>288</v>
      </c>
      <c r="CX10" s="137" t="s">
        <v>288</v>
      </c>
      <c r="CY10" s="137" t="s">
        <v>288</v>
      </c>
      <c r="CZ10" s="137" t="s">
        <v>288</v>
      </c>
      <c r="DA10" s="137" t="s">
        <v>288</v>
      </c>
      <c r="DB10" s="137" t="s">
        <v>288</v>
      </c>
      <c r="DC10" s="137" t="s">
        <v>288</v>
      </c>
      <c r="DD10" s="137" t="s">
        <v>288</v>
      </c>
      <c r="DE10" s="137" t="s">
        <v>288</v>
      </c>
      <c r="DF10" s="137" t="s">
        <v>288</v>
      </c>
      <c r="DG10" s="137" t="s">
        <v>288</v>
      </c>
    </row>
    <row r="11" spans="1:111" x14ac:dyDescent="0.25">
      <c r="K11" s="139" t="s">
        <v>297</v>
      </c>
      <c r="AE11" s="140">
        <v>2085.71</v>
      </c>
      <c r="AF11" s="142">
        <v>2085.7142857142899</v>
      </c>
      <c r="AG11" s="142">
        <v>2085.71</v>
      </c>
      <c r="AH11" s="142">
        <v>2091.4299999999998</v>
      </c>
      <c r="AI11" s="141">
        <v>702.86</v>
      </c>
      <c r="AJ11" s="142">
        <v>2108.58</v>
      </c>
      <c r="AK11" s="141">
        <v>1742.86</v>
      </c>
      <c r="AL11" s="142">
        <v>2091.4319999999998</v>
      </c>
      <c r="AM11" s="141">
        <v>1742.86</v>
      </c>
      <c r="AN11" s="141">
        <v>2091.4299999999998</v>
      </c>
      <c r="AO11" s="142">
        <v>2091.4299999999998</v>
      </c>
      <c r="AP11" s="142">
        <v>2085.71</v>
      </c>
      <c r="AQ11" s="142">
        <v>2085.71</v>
      </c>
      <c r="AR11" s="142"/>
      <c r="AS11" s="260"/>
      <c r="AT11" s="142"/>
      <c r="AU11" s="260"/>
      <c r="AV11" s="142"/>
      <c r="AW11" s="260"/>
      <c r="AX11" s="142"/>
      <c r="AY11" s="260"/>
      <c r="AZ11" s="142"/>
      <c r="BA11" s="260"/>
      <c r="BB11" s="260"/>
      <c r="BC11" s="260"/>
      <c r="BE11" s="261">
        <v>177.14</v>
      </c>
      <c r="BF11" s="261">
        <v>171.43</v>
      </c>
      <c r="BG11" s="261">
        <v>177.14</v>
      </c>
      <c r="BH11" s="261">
        <v>177.14</v>
      </c>
      <c r="BI11" s="261">
        <v>160</v>
      </c>
      <c r="BJ11" s="261">
        <v>177.14</v>
      </c>
      <c r="BK11" s="261">
        <v>171.43</v>
      </c>
      <c r="BL11" s="261">
        <v>177.14</v>
      </c>
      <c r="BM11" s="261">
        <v>171.43</v>
      </c>
      <c r="BN11" s="261">
        <v>177.14</v>
      </c>
      <c r="BO11" s="261">
        <v>177.14</v>
      </c>
      <c r="BP11" s="261">
        <v>171.43</v>
      </c>
      <c r="BQ11" s="262">
        <v>2085.71</v>
      </c>
    </row>
    <row r="12" spans="1:111" x14ac:dyDescent="0.25">
      <c r="K12" s="139" t="s">
        <v>298</v>
      </c>
      <c r="AE12" s="17">
        <v>365</v>
      </c>
      <c r="AF12" s="17">
        <v>366</v>
      </c>
      <c r="AG12" s="17">
        <v>365</v>
      </c>
      <c r="AH12" s="142">
        <v>366</v>
      </c>
      <c r="AI12" s="141">
        <v>123</v>
      </c>
      <c r="AJ12" s="142">
        <v>366</v>
      </c>
      <c r="AK12" s="141">
        <v>305</v>
      </c>
      <c r="AL12" s="142">
        <v>366</v>
      </c>
      <c r="AM12" s="141">
        <v>305</v>
      </c>
      <c r="AN12" s="141">
        <v>366</v>
      </c>
      <c r="AO12" s="142">
        <v>366</v>
      </c>
      <c r="AP12" s="142">
        <v>365</v>
      </c>
      <c r="AQ12" s="142">
        <v>365</v>
      </c>
      <c r="AR12" s="142"/>
      <c r="AT12" s="142"/>
      <c r="AV12" s="142"/>
      <c r="AX12" s="142"/>
      <c r="AZ12" s="142"/>
      <c r="BE12" s="263">
        <v>31</v>
      </c>
      <c r="BF12" s="263">
        <v>30</v>
      </c>
      <c r="BG12" s="263">
        <v>31</v>
      </c>
      <c r="BH12" s="263">
        <v>31</v>
      </c>
      <c r="BI12" s="263">
        <v>28</v>
      </c>
      <c r="BJ12" s="263">
        <v>31</v>
      </c>
      <c r="BK12" s="263">
        <v>30</v>
      </c>
      <c r="BL12" s="263">
        <v>31</v>
      </c>
      <c r="BM12" s="263">
        <v>30</v>
      </c>
      <c r="BN12" s="263">
        <v>31</v>
      </c>
      <c r="BO12" s="263">
        <v>31</v>
      </c>
      <c r="BP12" s="263">
        <v>30</v>
      </c>
      <c r="BQ12" s="263">
        <v>365</v>
      </c>
    </row>
    <row r="13" spans="1:111" x14ac:dyDescent="0.25">
      <c r="K13" s="139" t="s">
        <v>299</v>
      </c>
      <c r="AL13" s="37">
        <v>10</v>
      </c>
      <c r="AS13" s="260"/>
      <c r="AU13" s="260"/>
      <c r="AW13" s="260"/>
      <c r="AY13" s="260"/>
      <c r="BA13" s="260"/>
      <c r="BB13" s="260"/>
      <c r="BC13" s="260"/>
    </row>
    <row r="14" spans="1:111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139" t="s">
        <v>300</v>
      </c>
      <c r="AS14" s="260"/>
      <c r="AU14" s="260"/>
      <c r="AW14" s="260"/>
      <c r="AY14" s="260"/>
      <c r="BA14" s="260"/>
      <c r="BB14" s="260"/>
      <c r="BC14" s="260"/>
    </row>
    <row r="15" spans="1:11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139"/>
      <c r="AS15" s="260"/>
      <c r="AU15" s="260"/>
      <c r="AW15" s="260"/>
      <c r="AY15" s="260"/>
      <c r="BA15" s="260"/>
      <c r="BB15" s="260"/>
      <c r="BC15" s="260"/>
      <c r="BE15" s="264"/>
      <c r="BF15" s="264"/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</row>
    <row r="16" spans="1:111" s="143" customFormat="1" x14ac:dyDescent="0.25">
      <c r="V16" s="144" t="s">
        <v>301</v>
      </c>
      <c r="W16" s="144" t="s">
        <v>302</v>
      </c>
      <c r="X16" s="144" t="s">
        <v>303</v>
      </c>
      <c r="Y16" s="144"/>
      <c r="Z16" s="144"/>
      <c r="AA16" s="144"/>
      <c r="AB16" s="144"/>
      <c r="AC16" s="144"/>
      <c r="AE16" s="143" t="s">
        <v>304</v>
      </c>
      <c r="AF16" s="143" t="s">
        <v>60</v>
      </c>
      <c r="AG16" s="143" t="s">
        <v>61</v>
      </c>
      <c r="AH16" s="143" t="s">
        <v>62</v>
      </c>
      <c r="AI16" s="138" t="s">
        <v>571</v>
      </c>
      <c r="AK16" s="138" t="s">
        <v>572</v>
      </c>
      <c r="AM16" s="138" t="s">
        <v>305</v>
      </c>
      <c r="AN16" s="138"/>
      <c r="AO16" s="143" t="s">
        <v>64</v>
      </c>
      <c r="AP16" s="143" t="s">
        <v>573</v>
      </c>
      <c r="AQ16" s="143" t="s">
        <v>65</v>
      </c>
      <c r="AS16" s="265"/>
      <c r="AU16" s="265"/>
      <c r="AW16" s="265"/>
      <c r="AY16" s="265"/>
      <c r="BA16" s="265"/>
      <c r="BB16" s="265"/>
      <c r="BC16" s="265"/>
      <c r="BE16" s="143" t="s">
        <v>574</v>
      </c>
      <c r="BF16" s="143" t="s">
        <v>575</v>
      </c>
      <c r="BG16" s="143" t="s">
        <v>576</v>
      </c>
      <c r="BH16" s="143" t="s">
        <v>577</v>
      </c>
      <c r="BI16" s="143" t="s">
        <v>578</v>
      </c>
      <c r="BJ16" s="143" t="s">
        <v>579</v>
      </c>
      <c r="BK16" s="143" t="s">
        <v>580</v>
      </c>
      <c r="BL16" s="143" t="s">
        <v>581</v>
      </c>
      <c r="BM16" s="143" t="s">
        <v>582</v>
      </c>
      <c r="BN16" s="143" t="s">
        <v>583</v>
      </c>
      <c r="BO16" s="143" t="s">
        <v>584</v>
      </c>
      <c r="BP16" s="143" t="s">
        <v>585</v>
      </c>
    </row>
    <row r="17" spans="2:98" hidden="1" x14ac:dyDescent="0.25">
      <c r="B17" s="137" t="s">
        <v>306</v>
      </c>
      <c r="C17" s="137" t="s">
        <v>306</v>
      </c>
      <c r="D17" s="137" t="s">
        <v>306</v>
      </c>
      <c r="F17" s="137" t="s">
        <v>306</v>
      </c>
      <c r="H17" s="137" t="s">
        <v>306</v>
      </c>
      <c r="J17" s="137" t="s">
        <v>306</v>
      </c>
      <c r="K17" s="145" t="s">
        <v>307</v>
      </c>
      <c r="AB17" s="206" t="s">
        <v>308</v>
      </c>
      <c r="AC17" s="207" t="s">
        <v>308</v>
      </c>
      <c r="AD17" s="148"/>
      <c r="AE17" s="149"/>
      <c r="AF17" s="17"/>
      <c r="AG17" s="17"/>
      <c r="AH17" s="151"/>
      <c r="AI17" s="150"/>
      <c r="AJ17" s="266">
        <v>0</v>
      </c>
      <c r="AK17" s="150"/>
      <c r="AL17" s="266">
        <v>0</v>
      </c>
      <c r="AM17" s="150"/>
      <c r="AN17" s="150">
        <v>0</v>
      </c>
      <c r="AO17" s="151"/>
      <c r="AP17" s="151"/>
      <c r="AQ17" s="151"/>
      <c r="AR17" s="266">
        <v>0</v>
      </c>
      <c r="AS17" s="267">
        <v>0</v>
      </c>
      <c r="AT17" s="266">
        <v>0</v>
      </c>
      <c r="AU17" s="267">
        <v>0</v>
      </c>
      <c r="AV17" s="266">
        <v>0</v>
      </c>
      <c r="AW17" s="267">
        <v>0</v>
      </c>
      <c r="AX17" s="266">
        <v>0</v>
      </c>
      <c r="AY17" s="267">
        <v>0</v>
      </c>
      <c r="AZ17" s="266">
        <v>0</v>
      </c>
      <c r="BA17" s="267">
        <v>0</v>
      </c>
      <c r="BB17" s="266">
        <v>0</v>
      </c>
      <c r="BC17" s="267">
        <v>0</v>
      </c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268">
        <v>0</v>
      </c>
    </row>
    <row r="18" spans="2:98" x14ac:dyDescent="0.25">
      <c r="K18" s="145" t="s">
        <v>307</v>
      </c>
      <c r="AC18" s="152"/>
      <c r="AD18" s="148"/>
      <c r="AF18" s="29"/>
      <c r="AG18" s="29"/>
      <c r="AS18" s="37"/>
      <c r="AU18" s="37"/>
      <c r="AW18" s="37"/>
      <c r="AY18" s="37"/>
      <c r="BA18" s="37"/>
      <c r="BB18" s="37"/>
      <c r="BC18" s="37"/>
      <c r="BQ18" s="148"/>
    </row>
    <row r="19" spans="2:98" s="143" customFormat="1" x14ac:dyDescent="0.25">
      <c r="V19" s="143" t="s">
        <v>301</v>
      </c>
      <c r="AI19" s="138"/>
      <c r="AK19" s="138"/>
      <c r="AM19" s="138"/>
      <c r="AN19" s="138"/>
      <c r="BS19" s="143" t="s">
        <v>304</v>
      </c>
      <c r="BT19" s="143" t="s">
        <v>60</v>
      </c>
      <c r="BU19" s="143" t="s">
        <v>61</v>
      </c>
      <c r="BV19" s="143" t="s">
        <v>62</v>
      </c>
      <c r="BW19" s="143" t="s">
        <v>571</v>
      </c>
      <c r="BY19" s="143" t="s">
        <v>572</v>
      </c>
      <c r="CA19" s="143" t="s">
        <v>305</v>
      </c>
      <c r="CC19" s="143" t="s">
        <v>64</v>
      </c>
      <c r="CD19" s="143" t="s">
        <v>573</v>
      </c>
      <c r="CE19" s="143" t="s">
        <v>65</v>
      </c>
      <c r="CG19" s="143" t="s">
        <v>574</v>
      </c>
      <c r="CH19" s="143" t="s">
        <v>575</v>
      </c>
      <c r="CI19" s="143" t="s">
        <v>576</v>
      </c>
      <c r="CJ19" s="143" t="s">
        <v>577</v>
      </c>
      <c r="CK19" s="143" t="s">
        <v>578</v>
      </c>
      <c r="CL19" s="143" t="s">
        <v>579</v>
      </c>
      <c r="CM19" s="143" t="s">
        <v>580</v>
      </c>
      <c r="CN19" s="143" t="s">
        <v>581</v>
      </c>
      <c r="CO19" s="143" t="s">
        <v>582</v>
      </c>
      <c r="CP19" s="143" t="s">
        <v>583</v>
      </c>
      <c r="CQ19" s="143" t="s">
        <v>584</v>
      </c>
      <c r="CR19" s="143" t="s">
        <v>585</v>
      </c>
    </row>
    <row r="20" spans="2:98" ht="21" x14ac:dyDescent="0.35">
      <c r="K20" s="145" t="s">
        <v>309</v>
      </c>
      <c r="M20" s="37" t="s">
        <v>310</v>
      </c>
      <c r="AC20" s="269" t="s">
        <v>308</v>
      </c>
      <c r="AD20" s="154"/>
      <c r="AE20" s="155"/>
      <c r="AF20" s="154"/>
      <c r="AG20" s="154"/>
      <c r="AH20" s="154"/>
      <c r="AI20" s="270"/>
      <c r="AJ20" s="154"/>
      <c r="AK20" s="156"/>
      <c r="AL20" s="154"/>
      <c r="AM20" s="156"/>
      <c r="AN20" s="156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271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271"/>
    </row>
    <row r="21" spans="2:98" hidden="1" x14ac:dyDescent="0.25">
      <c r="B21" s="137" t="s">
        <v>306</v>
      </c>
      <c r="C21" s="137" t="s">
        <v>306</v>
      </c>
      <c r="J21" s="137" t="s">
        <v>306</v>
      </c>
      <c r="K21" s="145" t="s">
        <v>307</v>
      </c>
      <c r="M21" s="37" t="s">
        <v>311</v>
      </c>
      <c r="AE21" s="17"/>
      <c r="AI21" s="272"/>
      <c r="AS21" s="37"/>
      <c r="AU21" s="37"/>
      <c r="AW21" s="37"/>
      <c r="AY21" s="37"/>
      <c r="BA21" s="37"/>
      <c r="BB21" s="37"/>
      <c r="BC21" s="3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273"/>
    </row>
    <row r="22" spans="2:98" ht="18.75" x14ac:dyDescent="0.3">
      <c r="K22" s="145" t="s">
        <v>309</v>
      </c>
      <c r="V22" s="37">
        <v>0</v>
      </c>
      <c r="AB22" s="206" t="s">
        <v>308</v>
      </c>
      <c r="AC22" s="157" t="s">
        <v>312</v>
      </c>
      <c r="AD22" s="158"/>
      <c r="AE22" s="159">
        <v>0</v>
      </c>
      <c r="AF22" s="159">
        <v>0</v>
      </c>
      <c r="AG22" s="159">
        <v>0</v>
      </c>
      <c r="AH22" s="159">
        <v>0</v>
      </c>
      <c r="AI22" s="160">
        <v>0</v>
      </c>
      <c r="AJ22" s="159">
        <v>0</v>
      </c>
      <c r="AK22" s="160">
        <v>0</v>
      </c>
      <c r="AL22" s="159">
        <v>0</v>
      </c>
      <c r="AM22" s="160">
        <v>0</v>
      </c>
      <c r="AN22" s="160">
        <v>0</v>
      </c>
      <c r="AO22" s="159">
        <v>0</v>
      </c>
      <c r="AP22" s="159">
        <v>0</v>
      </c>
      <c r="AQ22" s="159">
        <v>0</v>
      </c>
      <c r="AR22" s="159">
        <v>0</v>
      </c>
      <c r="AS22" s="274">
        <v>0</v>
      </c>
      <c r="AT22" s="159">
        <v>0</v>
      </c>
      <c r="AU22" s="274">
        <v>0</v>
      </c>
      <c r="AV22" s="159">
        <v>0</v>
      </c>
      <c r="AW22" s="274">
        <v>0</v>
      </c>
      <c r="AX22" s="159">
        <v>0</v>
      </c>
      <c r="AY22" s="274">
        <v>0</v>
      </c>
      <c r="AZ22" s="159">
        <v>0</v>
      </c>
      <c r="BA22" s="274">
        <v>0</v>
      </c>
      <c r="BB22" s="159">
        <v>0</v>
      </c>
      <c r="BC22" s="274">
        <v>0</v>
      </c>
      <c r="BE22" s="159">
        <v>0</v>
      </c>
      <c r="BF22" s="159">
        <v>0</v>
      </c>
      <c r="BG22" s="159">
        <v>0</v>
      </c>
      <c r="BH22" s="159">
        <v>0</v>
      </c>
      <c r="BI22" s="159">
        <v>0</v>
      </c>
      <c r="BJ22" s="159">
        <v>0</v>
      </c>
      <c r="BK22" s="159">
        <v>0</v>
      </c>
      <c r="BL22" s="159">
        <v>0</v>
      </c>
      <c r="BM22" s="159">
        <v>0</v>
      </c>
      <c r="BN22" s="159">
        <v>0</v>
      </c>
      <c r="BO22" s="159">
        <v>0</v>
      </c>
      <c r="BP22" s="159">
        <v>0</v>
      </c>
      <c r="BQ22" s="275">
        <v>0</v>
      </c>
    </row>
    <row r="23" spans="2:98" s="143" customFormat="1" x14ac:dyDescent="0.25">
      <c r="V23" s="161" t="s">
        <v>301</v>
      </c>
      <c r="W23" s="161" t="s">
        <v>302</v>
      </c>
      <c r="X23" s="161" t="s">
        <v>303</v>
      </c>
      <c r="AE23" s="161"/>
      <c r="AF23" s="161"/>
      <c r="AG23" s="161"/>
      <c r="AH23" s="161"/>
      <c r="AI23" s="172"/>
      <c r="AK23" s="138"/>
      <c r="AM23" s="138"/>
      <c r="AN23" s="138"/>
      <c r="AO23" s="161"/>
      <c r="AP23" s="161"/>
      <c r="AQ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S23" s="161" t="s">
        <v>304</v>
      </c>
      <c r="BT23" s="161" t="s">
        <v>60</v>
      </c>
      <c r="BU23" s="143" t="s">
        <v>61</v>
      </c>
      <c r="BV23" s="143" t="s">
        <v>62</v>
      </c>
      <c r="BW23" s="143" t="s">
        <v>571</v>
      </c>
      <c r="BY23" s="143" t="s">
        <v>572</v>
      </c>
      <c r="CA23" s="143" t="s">
        <v>305</v>
      </c>
      <c r="CC23" s="143" t="s">
        <v>64</v>
      </c>
      <c r="CD23" s="143" t="s">
        <v>573</v>
      </c>
      <c r="CE23" s="143" t="s">
        <v>65</v>
      </c>
      <c r="CG23" s="143" t="s">
        <v>574</v>
      </c>
      <c r="CH23" s="143" t="s">
        <v>575</v>
      </c>
      <c r="CI23" s="143" t="s">
        <v>576</v>
      </c>
      <c r="CJ23" s="143" t="s">
        <v>577</v>
      </c>
      <c r="CK23" s="143" t="s">
        <v>578</v>
      </c>
      <c r="CL23" s="143" t="s">
        <v>579</v>
      </c>
      <c r="CM23" s="143" t="s">
        <v>580</v>
      </c>
      <c r="CN23" s="143" t="s">
        <v>581</v>
      </c>
      <c r="CO23" s="143" t="s">
        <v>582</v>
      </c>
      <c r="CP23" s="143" t="s">
        <v>583</v>
      </c>
      <c r="CQ23" s="143" t="s">
        <v>584</v>
      </c>
      <c r="CR23" s="143" t="s">
        <v>585</v>
      </c>
      <c r="CS23" s="143">
        <v>0</v>
      </c>
      <c r="CT23" s="143">
        <v>0</v>
      </c>
    </row>
    <row r="24" spans="2:98" ht="18.75" x14ac:dyDescent="0.3">
      <c r="K24" s="145" t="s">
        <v>313</v>
      </c>
      <c r="N24" s="37" t="s">
        <v>314</v>
      </c>
      <c r="AB24" s="206" t="s">
        <v>308</v>
      </c>
      <c r="AC24" s="276" t="s">
        <v>308</v>
      </c>
      <c r="AD24" s="148"/>
      <c r="AE24" s="38"/>
      <c r="AI24" s="180"/>
      <c r="AS24" s="37"/>
      <c r="AU24" s="37"/>
      <c r="AW24" s="37"/>
      <c r="AY24" s="37"/>
      <c r="BA24" s="37"/>
      <c r="BB24" s="37"/>
      <c r="BC24" s="37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277"/>
      <c r="BX24" s="37">
        <v>0</v>
      </c>
      <c r="BZ24" s="37">
        <v>0</v>
      </c>
      <c r="CB24" s="37">
        <v>0</v>
      </c>
    </row>
    <row r="25" spans="2:98" ht="18.75" hidden="1" x14ac:dyDescent="0.3">
      <c r="B25" s="137" t="s">
        <v>306</v>
      </c>
      <c r="C25" s="137" t="s">
        <v>306</v>
      </c>
      <c r="J25" s="137" t="s">
        <v>306</v>
      </c>
      <c r="K25" s="145" t="s">
        <v>309</v>
      </c>
      <c r="N25" s="37" t="s">
        <v>311</v>
      </c>
      <c r="AC25" s="152"/>
      <c r="AD25" s="163"/>
      <c r="AE25" s="17"/>
      <c r="AI25" s="180"/>
      <c r="AS25" s="37"/>
      <c r="AU25" s="37"/>
      <c r="AW25" s="37"/>
      <c r="AY25" s="37"/>
      <c r="BA25" s="37"/>
      <c r="BB25" s="37"/>
      <c r="BC25" s="3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278"/>
    </row>
    <row r="26" spans="2:98" ht="17.25" x14ac:dyDescent="0.3">
      <c r="K26" s="145" t="s">
        <v>313</v>
      </c>
      <c r="V26" s="37">
        <v>0</v>
      </c>
      <c r="W26" s="37">
        <v>0</v>
      </c>
      <c r="AB26" s="206" t="s">
        <v>308</v>
      </c>
      <c r="AC26" s="164" t="s">
        <v>312</v>
      </c>
      <c r="AD26" s="148"/>
      <c r="AE26" s="165">
        <v>0</v>
      </c>
      <c r="AF26" s="165">
        <v>0</v>
      </c>
      <c r="AG26" s="165">
        <v>0</v>
      </c>
      <c r="AH26" s="167">
        <v>0</v>
      </c>
      <c r="AI26" s="166">
        <v>0</v>
      </c>
      <c r="AJ26" s="167">
        <v>0</v>
      </c>
      <c r="AK26" s="166">
        <v>0</v>
      </c>
      <c r="AL26" s="167">
        <v>0</v>
      </c>
      <c r="AM26" s="166">
        <v>0</v>
      </c>
      <c r="AN26" s="166">
        <v>0</v>
      </c>
      <c r="AO26" s="167">
        <v>0</v>
      </c>
      <c r="AP26" s="167">
        <v>0</v>
      </c>
      <c r="AQ26" s="167">
        <v>0</v>
      </c>
      <c r="AR26" s="167">
        <v>0</v>
      </c>
      <c r="AS26" s="279">
        <v>0</v>
      </c>
      <c r="AT26" s="167">
        <v>0</v>
      </c>
      <c r="AU26" s="279">
        <v>0</v>
      </c>
      <c r="AV26" s="167">
        <v>0</v>
      </c>
      <c r="AW26" s="279">
        <v>0</v>
      </c>
      <c r="AX26" s="167">
        <v>0</v>
      </c>
      <c r="AY26" s="279">
        <v>0</v>
      </c>
      <c r="AZ26" s="167">
        <v>0</v>
      </c>
      <c r="BA26" s="279">
        <v>0</v>
      </c>
      <c r="BB26" s="167">
        <v>0</v>
      </c>
      <c r="BC26" s="279">
        <v>0</v>
      </c>
      <c r="BE26" s="165">
        <v>0</v>
      </c>
      <c r="BF26" s="165">
        <v>0</v>
      </c>
      <c r="BG26" s="165">
        <v>0</v>
      </c>
      <c r="BH26" s="165">
        <v>0</v>
      </c>
      <c r="BI26" s="165">
        <v>0</v>
      </c>
      <c r="BJ26" s="165">
        <v>0</v>
      </c>
      <c r="BK26" s="165">
        <v>0</v>
      </c>
      <c r="BL26" s="165">
        <v>0</v>
      </c>
      <c r="BM26" s="165">
        <v>0</v>
      </c>
      <c r="BN26" s="165">
        <v>0</v>
      </c>
      <c r="BO26" s="165">
        <v>0</v>
      </c>
      <c r="BP26" s="165">
        <v>0</v>
      </c>
      <c r="BQ26" s="280">
        <v>0</v>
      </c>
    </row>
    <row r="27" spans="2:98" ht="18.75" x14ac:dyDescent="0.3">
      <c r="K27" s="145" t="s">
        <v>313</v>
      </c>
      <c r="AC27" s="152"/>
      <c r="AD27" s="168"/>
      <c r="AE27" s="169"/>
      <c r="AI27" s="281"/>
      <c r="AS27" s="37"/>
      <c r="AU27" s="37"/>
      <c r="AW27" s="37"/>
      <c r="AY27" s="37"/>
      <c r="BA27" s="37"/>
      <c r="BB27" s="37"/>
      <c r="BC27" s="37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282"/>
    </row>
    <row r="28" spans="2:98" s="143" customFormat="1" x14ac:dyDescent="0.25">
      <c r="V28" s="161" t="s">
        <v>301</v>
      </c>
      <c r="W28" s="161" t="s">
        <v>302</v>
      </c>
      <c r="X28" s="161" t="s">
        <v>303</v>
      </c>
      <c r="Z28" s="170"/>
      <c r="AC28" s="171" t="s">
        <v>315</v>
      </c>
      <c r="AE28" s="161" t="s">
        <v>304</v>
      </c>
      <c r="AF28" s="161" t="s">
        <v>60</v>
      </c>
      <c r="AG28" s="161" t="s">
        <v>61</v>
      </c>
      <c r="AH28" s="161" t="s">
        <v>62</v>
      </c>
      <c r="AI28" s="172" t="s">
        <v>571</v>
      </c>
      <c r="AJ28" s="161"/>
      <c r="AK28" s="172" t="s">
        <v>572</v>
      </c>
      <c r="AL28" s="161"/>
      <c r="AM28" s="172" t="s">
        <v>305</v>
      </c>
      <c r="AN28" s="172"/>
      <c r="AO28" s="161" t="s">
        <v>64</v>
      </c>
      <c r="AP28" s="161" t="s">
        <v>573</v>
      </c>
      <c r="AQ28" s="161" t="s">
        <v>65</v>
      </c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 t="s">
        <v>574</v>
      </c>
      <c r="BF28" s="161" t="s">
        <v>575</v>
      </c>
      <c r="BG28" s="161" t="s">
        <v>576</v>
      </c>
      <c r="BH28" s="161" t="s">
        <v>577</v>
      </c>
      <c r="BI28" s="161" t="s">
        <v>578</v>
      </c>
      <c r="BJ28" s="161" t="s">
        <v>579</v>
      </c>
      <c r="BK28" s="161" t="s">
        <v>580</v>
      </c>
      <c r="BL28" s="161" t="s">
        <v>581</v>
      </c>
      <c r="BM28" s="161" t="s">
        <v>582</v>
      </c>
      <c r="BN28" s="161" t="s">
        <v>583</v>
      </c>
      <c r="BO28" s="161" t="s">
        <v>584</v>
      </c>
      <c r="BP28" s="161" t="s">
        <v>585</v>
      </c>
      <c r="BQ28" s="161"/>
      <c r="BR28" s="161"/>
    </row>
    <row r="29" spans="2:98" x14ac:dyDescent="0.25">
      <c r="K29" s="145" t="s">
        <v>316</v>
      </c>
      <c r="AB29" s="206" t="s">
        <v>308</v>
      </c>
      <c r="AC29" s="173"/>
      <c r="AD29" s="174" t="s">
        <v>78</v>
      </c>
      <c r="AE29" s="149"/>
      <c r="AF29" s="17"/>
      <c r="AG29" s="17"/>
      <c r="AH29" s="151"/>
      <c r="AI29" s="150"/>
      <c r="AJ29" s="266">
        <v>0</v>
      </c>
      <c r="AL29" s="266">
        <v>0</v>
      </c>
      <c r="AM29" s="175"/>
      <c r="AN29" s="150">
        <v>0</v>
      </c>
      <c r="AO29" s="151"/>
      <c r="AP29" s="151"/>
      <c r="AQ29" s="151"/>
      <c r="AR29" s="266">
        <v>0</v>
      </c>
      <c r="AS29" s="267">
        <v>0</v>
      </c>
      <c r="AT29" s="266">
        <v>0</v>
      </c>
      <c r="AU29" s="267">
        <v>0</v>
      </c>
      <c r="AV29" s="266">
        <v>0</v>
      </c>
      <c r="AW29" s="267">
        <v>0</v>
      </c>
      <c r="AX29" s="266">
        <v>0</v>
      </c>
      <c r="AY29" s="267">
        <v>0</v>
      </c>
      <c r="AZ29" s="266">
        <v>0</v>
      </c>
      <c r="BA29" s="267">
        <v>0</v>
      </c>
      <c r="BB29" s="266">
        <v>0</v>
      </c>
      <c r="BC29" s="267">
        <v>0</v>
      </c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268">
        <v>0</v>
      </c>
    </row>
    <row r="30" spans="2:98" x14ac:dyDescent="0.25">
      <c r="K30" s="145" t="s">
        <v>316</v>
      </c>
      <c r="AC30" s="152"/>
      <c r="AD30" s="148"/>
      <c r="AS30" s="37"/>
      <c r="AU30" s="37"/>
      <c r="AW30" s="37"/>
      <c r="AY30" s="37"/>
      <c r="BA30" s="37"/>
      <c r="BB30" s="37"/>
      <c r="BC30" s="37"/>
      <c r="BQ30" s="148"/>
    </row>
    <row r="31" spans="2:98" s="143" customFormat="1" x14ac:dyDescent="0.25">
      <c r="V31" s="161" t="s">
        <v>301</v>
      </c>
      <c r="W31" s="161" t="s">
        <v>302</v>
      </c>
      <c r="X31" s="161" t="s">
        <v>303</v>
      </c>
      <c r="Y31" s="161"/>
      <c r="Z31" s="170" t="s">
        <v>317</v>
      </c>
      <c r="AA31" s="161"/>
      <c r="AB31" s="161"/>
      <c r="AC31" s="161" t="s">
        <v>315</v>
      </c>
      <c r="AD31" s="161"/>
      <c r="AE31" s="161"/>
      <c r="AF31" s="161"/>
      <c r="AG31" s="161"/>
      <c r="AH31" s="161"/>
      <c r="AI31" s="172"/>
      <c r="AJ31" s="161"/>
      <c r="AK31" s="172"/>
      <c r="AL31" s="161"/>
      <c r="AM31" s="172"/>
      <c r="AN31" s="172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283" t="s">
        <v>304</v>
      </c>
      <c r="BT31" s="283" t="s">
        <v>60</v>
      </c>
      <c r="BU31" s="161" t="s">
        <v>61</v>
      </c>
      <c r="BV31" s="161" t="s">
        <v>62</v>
      </c>
      <c r="BW31" s="161" t="s">
        <v>571</v>
      </c>
      <c r="BX31" s="161"/>
      <c r="BY31" s="161" t="s">
        <v>572</v>
      </c>
      <c r="BZ31" s="161"/>
      <c r="CA31" s="161" t="s">
        <v>305</v>
      </c>
      <c r="CB31" s="161"/>
      <c r="CC31" s="161" t="s">
        <v>64</v>
      </c>
      <c r="CD31" s="161" t="s">
        <v>573</v>
      </c>
      <c r="CE31" s="161" t="s">
        <v>65</v>
      </c>
      <c r="CF31" s="161"/>
      <c r="CG31" s="161" t="s">
        <v>574</v>
      </c>
      <c r="CH31" s="161" t="s">
        <v>575</v>
      </c>
      <c r="CI31" s="161" t="s">
        <v>576</v>
      </c>
      <c r="CJ31" s="161" t="s">
        <v>577</v>
      </c>
      <c r="CK31" s="161" t="s">
        <v>578</v>
      </c>
      <c r="CL31" s="161" t="s">
        <v>579</v>
      </c>
      <c r="CM31" s="161" t="s">
        <v>580</v>
      </c>
      <c r="CN31" s="161" t="s">
        <v>581</v>
      </c>
      <c r="CO31" s="161" t="s">
        <v>582</v>
      </c>
      <c r="CP31" s="161" t="s">
        <v>583</v>
      </c>
      <c r="CQ31" s="161" t="s">
        <v>584</v>
      </c>
      <c r="CR31" s="161" t="s">
        <v>585</v>
      </c>
      <c r="CT31" s="161"/>
    </row>
    <row r="32" spans="2:98" x14ac:dyDescent="0.25">
      <c r="D32" s="137" t="s">
        <v>306</v>
      </c>
      <c r="F32" s="137" t="s">
        <v>306</v>
      </c>
      <c r="H32" s="137" t="s">
        <v>306</v>
      </c>
      <c r="K32" s="145" t="s">
        <v>318</v>
      </c>
      <c r="AC32" s="173"/>
      <c r="AD32" s="174" t="s">
        <v>78</v>
      </c>
      <c r="AE32" s="176">
        <v>0</v>
      </c>
      <c r="AF32" s="176">
        <v>0</v>
      </c>
      <c r="AG32" s="176">
        <v>0</v>
      </c>
      <c r="AH32" s="178">
        <v>0</v>
      </c>
      <c r="AI32" s="177">
        <v>0</v>
      </c>
      <c r="AJ32" s="178">
        <v>0</v>
      </c>
      <c r="AK32" s="177">
        <v>0</v>
      </c>
      <c r="AL32" s="178">
        <v>0</v>
      </c>
      <c r="AM32" s="177">
        <v>0</v>
      </c>
      <c r="AN32" s="177">
        <v>0</v>
      </c>
      <c r="AO32" s="178">
        <v>0</v>
      </c>
      <c r="AP32" s="178">
        <v>0</v>
      </c>
      <c r="AQ32" s="178">
        <v>0</v>
      </c>
      <c r="AR32" s="178">
        <v>0</v>
      </c>
      <c r="AS32" s="284">
        <v>0</v>
      </c>
      <c r="AT32" s="178">
        <v>0</v>
      </c>
      <c r="AU32" s="284">
        <v>0</v>
      </c>
      <c r="AV32" s="178">
        <v>0</v>
      </c>
      <c r="AW32" s="284">
        <v>0</v>
      </c>
      <c r="AX32" s="178">
        <v>0</v>
      </c>
      <c r="AY32" s="284">
        <v>0</v>
      </c>
      <c r="AZ32" s="178">
        <v>0</v>
      </c>
      <c r="BA32" s="284">
        <v>0</v>
      </c>
      <c r="BB32" s="178">
        <v>0</v>
      </c>
      <c r="BC32" s="284">
        <v>0</v>
      </c>
      <c r="BE32" s="176">
        <v>0</v>
      </c>
      <c r="BF32" s="176">
        <v>0</v>
      </c>
      <c r="BG32" s="176">
        <v>0</v>
      </c>
      <c r="BH32" s="176">
        <v>0</v>
      </c>
      <c r="BI32" s="176">
        <v>0</v>
      </c>
      <c r="BJ32" s="176">
        <v>0</v>
      </c>
      <c r="BK32" s="176">
        <v>0</v>
      </c>
      <c r="BL32" s="176">
        <v>0</v>
      </c>
      <c r="BM32" s="176">
        <v>0</v>
      </c>
      <c r="BN32" s="176">
        <v>0</v>
      </c>
      <c r="BO32" s="176">
        <v>0</v>
      </c>
      <c r="BP32" s="176">
        <v>0</v>
      </c>
      <c r="BQ32" s="285">
        <v>0</v>
      </c>
      <c r="BX32" s="37">
        <v>0</v>
      </c>
      <c r="BZ32" s="37">
        <v>0</v>
      </c>
      <c r="CB32" s="37">
        <v>0</v>
      </c>
      <c r="CS32" s="37">
        <v>0</v>
      </c>
    </row>
    <row r="33" spans="1:137" x14ac:dyDescent="0.25">
      <c r="K33" s="145" t="s">
        <v>318</v>
      </c>
      <c r="AC33" s="152"/>
      <c r="AD33" s="148"/>
      <c r="AS33" s="37"/>
      <c r="AU33" s="37"/>
      <c r="AW33" s="37"/>
      <c r="AY33" s="37"/>
      <c r="BA33" s="37"/>
      <c r="BB33" s="37"/>
      <c r="BC33" s="37"/>
      <c r="BQ33" s="148"/>
    </row>
    <row r="34" spans="1:137" s="143" customFormat="1" x14ac:dyDescent="0.25">
      <c r="V34" s="161"/>
      <c r="W34" s="161" t="s">
        <v>319</v>
      </c>
      <c r="X34" s="161"/>
      <c r="Y34" s="161"/>
      <c r="Z34" s="161"/>
      <c r="AA34" s="161"/>
      <c r="AB34" s="161"/>
      <c r="AC34" s="161"/>
      <c r="AD34" s="161"/>
      <c r="AE34" s="161" t="s">
        <v>304</v>
      </c>
      <c r="AF34" s="161" t="s">
        <v>60</v>
      </c>
      <c r="AG34" s="161" t="s">
        <v>61</v>
      </c>
      <c r="AH34" s="161" t="s">
        <v>62</v>
      </c>
      <c r="AI34" s="172" t="s">
        <v>571</v>
      </c>
      <c r="AJ34" s="161"/>
      <c r="AK34" s="172" t="s">
        <v>572</v>
      </c>
      <c r="AL34" s="161"/>
      <c r="AM34" s="172" t="s">
        <v>305</v>
      </c>
      <c r="AN34" s="172"/>
      <c r="AO34" s="161" t="s">
        <v>64</v>
      </c>
      <c r="AP34" s="161" t="s">
        <v>573</v>
      </c>
      <c r="AQ34" s="161" t="s">
        <v>65</v>
      </c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 t="s">
        <v>574</v>
      </c>
      <c r="BF34" s="161" t="s">
        <v>575</v>
      </c>
      <c r="BG34" s="161" t="s">
        <v>576</v>
      </c>
      <c r="BH34" s="161" t="s">
        <v>577</v>
      </c>
      <c r="BI34" s="161" t="s">
        <v>578</v>
      </c>
      <c r="BJ34" s="161" t="s">
        <v>579</v>
      </c>
      <c r="BK34" s="161" t="s">
        <v>580</v>
      </c>
      <c r="BL34" s="161" t="s">
        <v>581</v>
      </c>
      <c r="BM34" s="161" t="s">
        <v>582</v>
      </c>
      <c r="BN34" s="161" t="s">
        <v>583</v>
      </c>
      <c r="BO34" s="161" t="s">
        <v>584</v>
      </c>
      <c r="BP34" s="161" t="s">
        <v>585</v>
      </c>
      <c r="BQ34" s="161"/>
      <c r="BR34" s="161"/>
      <c r="BS34" s="283"/>
      <c r="BT34" s="283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1"/>
      <c r="CT34" s="161"/>
    </row>
    <row r="35" spans="1:137" ht="15.75" x14ac:dyDescent="0.25">
      <c r="D35" s="137" t="s">
        <v>306</v>
      </c>
      <c r="F35" s="137" t="s">
        <v>306</v>
      </c>
      <c r="H35" s="137" t="s">
        <v>306</v>
      </c>
      <c r="K35" s="145" t="s">
        <v>320</v>
      </c>
      <c r="X35" s="37">
        <v>0</v>
      </c>
      <c r="AC35" s="286" t="s">
        <v>308</v>
      </c>
      <c r="AD35" s="148"/>
      <c r="AE35" s="17"/>
      <c r="AF35" s="17"/>
      <c r="AG35" s="17"/>
      <c r="AH35" s="178"/>
      <c r="AI35" s="180"/>
      <c r="AJ35" s="100">
        <v>0</v>
      </c>
      <c r="AK35" s="177"/>
      <c r="AL35" s="100">
        <v>0</v>
      </c>
      <c r="AM35" s="180"/>
      <c r="AN35" s="180">
        <v>0</v>
      </c>
      <c r="AO35" s="178"/>
      <c r="AP35" s="178"/>
      <c r="AQ35" s="178"/>
      <c r="AR35" s="100">
        <v>0</v>
      </c>
      <c r="AS35" s="287">
        <v>0</v>
      </c>
      <c r="AT35" s="100">
        <v>0</v>
      </c>
      <c r="AU35" s="287">
        <v>0</v>
      </c>
      <c r="AV35" s="100">
        <v>0</v>
      </c>
      <c r="AW35" s="287">
        <v>0</v>
      </c>
      <c r="AX35" s="100">
        <v>0</v>
      </c>
      <c r="AY35" s="287">
        <v>0</v>
      </c>
      <c r="AZ35" s="100">
        <v>0</v>
      </c>
      <c r="BA35" s="287">
        <v>0</v>
      </c>
      <c r="BB35" s="100">
        <v>0</v>
      </c>
      <c r="BC35" s="287">
        <v>0</v>
      </c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288">
        <v>0</v>
      </c>
    </row>
    <row r="36" spans="1:137" x14ac:dyDescent="0.25">
      <c r="K36" s="145" t="s">
        <v>320</v>
      </c>
      <c r="AC36" s="152"/>
      <c r="AD36" s="148"/>
      <c r="AS36" s="37"/>
      <c r="AU36" s="37"/>
      <c r="AW36" s="37"/>
      <c r="AY36" s="37"/>
      <c r="BA36" s="37"/>
      <c r="BB36" s="37"/>
      <c r="BC36" s="37"/>
      <c r="BQ36" s="148"/>
    </row>
    <row r="37" spans="1:137" x14ac:dyDescent="0.25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61" t="s">
        <v>321</v>
      </c>
      <c r="W37" s="161" t="s">
        <v>322</v>
      </c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72"/>
      <c r="AJ37" s="161"/>
      <c r="AK37" s="172"/>
      <c r="AL37" s="161"/>
      <c r="AM37" s="172"/>
      <c r="AN37" s="172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283" t="s">
        <v>304</v>
      </c>
      <c r="BT37" s="283" t="s">
        <v>60</v>
      </c>
      <c r="BU37" s="161" t="s">
        <v>61</v>
      </c>
      <c r="BV37" s="161" t="s">
        <v>62</v>
      </c>
      <c r="BW37" s="161" t="s">
        <v>571</v>
      </c>
      <c r="BX37" s="161"/>
      <c r="BY37" s="161" t="s">
        <v>572</v>
      </c>
      <c r="BZ37" s="161"/>
      <c r="CA37" s="161" t="s">
        <v>305</v>
      </c>
      <c r="CB37" s="161"/>
      <c r="CC37" s="161" t="s">
        <v>64</v>
      </c>
      <c r="CD37" s="161" t="s">
        <v>573</v>
      </c>
      <c r="CE37" s="161" t="s">
        <v>65</v>
      </c>
      <c r="CF37" s="161"/>
      <c r="CG37" s="161" t="s">
        <v>574</v>
      </c>
      <c r="CH37" s="161" t="s">
        <v>575</v>
      </c>
      <c r="CI37" s="161" t="s">
        <v>576</v>
      </c>
      <c r="CJ37" s="161" t="s">
        <v>577</v>
      </c>
      <c r="CK37" s="161" t="s">
        <v>578</v>
      </c>
      <c r="CL37" s="161" t="s">
        <v>579</v>
      </c>
      <c r="CM37" s="161" t="s">
        <v>580</v>
      </c>
      <c r="CN37" s="161" t="s">
        <v>581</v>
      </c>
      <c r="CO37" s="161" t="s">
        <v>582</v>
      </c>
      <c r="CP37" s="161" t="s">
        <v>583</v>
      </c>
      <c r="CQ37" s="161" t="s">
        <v>584</v>
      </c>
      <c r="CR37" s="161" t="s">
        <v>585</v>
      </c>
      <c r="CS37" s="161"/>
      <c r="CT37" s="161"/>
      <c r="CU37" s="143"/>
      <c r="CV37" s="143"/>
      <c r="CW37" s="143"/>
      <c r="CX37" s="143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3"/>
      <c r="EF37" s="143"/>
      <c r="EG37" s="143"/>
    </row>
    <row r="38" spans="1:137" ht="15.75" x14ac:dyDescent="0.25">
      <c r="D38" s="137" t="s">
        <v>306</v>
      </c>
      <c r="F38" s="137" t="s">
        <v>306</v>
      </c>
      <c r="H38" s="137" t="s">
        <v>306</v>
      </c>
      <c r="K38" s="145" t="s">
        <v>323</v>
      </c>
      <c r="X38" s="37">
        <v>0</v>
      </c>
      <c r="AC38" s="286" t="s">
        <v>308</v>
      </c>
      <c r="AD38" s="148"/>
      <c r="AE38" s="17">
        <v>0</v>
      </c>
      <c r="AF38" s="17">
        <v>0</v>
      </c>
      <c r="AG38" s="17">
        <v>0</v>
      </c>
      <c r="AH38" s="178">
        <v>0</v>
      </c>
      <c r="AI38" s="180">
        <v>0</v>
      </c>
      <c r="AJ38" s="178">
        <v>0</v>
      </c>
      <c r="AK38" s="180">
        <v>0</v>
      </c>
      <c r="AL38" s="178">
        <v>0</v>
      </c>
      <c r="AM38" s="180">
        <v>0</v>
      </c>
      <c r="AN38" s="177">
        <v>0</v>
      </c>
      <c r="AO38" s="178">
        <v>0</v>
      </c>
      <c r="AP38" s="178">
        <v>0</v>
      </c>
      <c r="AQ38" s="178">
        <v>0</v>
      </c>
      <c r="AR38" s="178">
        <v>0</v>
      </c>
      <c r="AS38" s="284">
        <v>0</v>
      </c>
      <c r="AT38" s="178">
        <v>0</v>
      </c>
      <c r="AU38" s="284">
        <v>0</v>
      </c>
      <c r="AV38" s="178">
        <v>0</v>
      </c>
      <c r="AW38" s="284">
        <v>0</v>
      </c>
      <c r="AX38" s="178">
        <v>0</v>
      </c>
      <c r="AY38" s="284">
        <v>0</v>
      </c>
      <c r="AZ38" s="178">
        <v>0</v>
      </c>
      <c r="BA38" s="284">
        <v>0</v>
      </c>
      <c r="BB38" s="178">
        <v>0</v>
      </c>
      <c r="BC38" s="284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7">
        <v>0</v>
      </c>
      <c r="BP38" s="17">
        <v>0</v>
      </c>
      <c r="BQ38" s="288">
        <v>0</v>
      </c>
      <c r="BX38" s="37">
        <v>0</v>
      </c>
      <c r="BZ38" s="37">
        <v>0</v>
      </c>
      <c r="CB38" s="37">
        <v>0</v>
      </c>
      <c r="CS38" s="37">
        <v>0</v>
      </c>
    </row>
    <row r="39" spans="1:137" x14ac:dyDescent="0.25">
      <c r="K39" s="145" t="s">
        <v>323</v>
      </c>
      <c r="AC39" s="152"/>
      <c r="AD39" s="148"/>
      <c r="AS39" s="37"/>
      <c r="AU39" s="37"/>
      <c r="AW39" s="37"/>
      <c r="AY39" s="37"/>
      <c r="BA39" s="37"/>
      <c r="BB39" s="37"/>
      <c r="BC39" s="37"/>
      <c r="BQ39" s="148"/>
    </row>
    <row r="40" spans="1:137" x14ac:dyDescent="0.25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61" t="s">
        <v>324</v>
      </c>
      <c r="W40" s="161" t="s">
        <v>325</v>
      </c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72"/>
      <c r="AJ40" s="161"/>
      <c r="AK40" s="172"/>
      <c r="AL40" s="161"/>
      <c r="AM40" s="172"/>
      <c r="AN40" s="172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289"/>
      <c r="BR40" s="161"/>
      <c r="BS40" s="283" t="s">
        <v>304</v>
      </c>
      <c r="BT40" s="283" t="s">
        <v>60</v>
      </c>
      <c r="BU40" s="161" t="s">
        <v>61</v>
      </c>
      <c r="BV40" s="161" t="s">
        <v>62</v>
      </c>
      <c r="BW40" s="161" t="s">
        <v>571</v>
      </c>
      <c r="BX40" s="161"/>
      <c r="BY40" s="161" t="s">
        <v>572</v>
      </c>
      <c r="BZ40" s="161"/>
      <c r="CA40" s="161" t="s">
        <v>305</v>
      </c>
      <c r="CB40" s="161"/>
      <c r="CC40" s="161" t="s">
        <v>64</v>
      </c>
      <c r="CD40" s="161" t="s">
        <v>573</v>
      </c>
      <c r="CE40" s="161" t="s">
        <v>65</v>
      </c>
      <c r="CF40" s="161"/>
      <c r="CG40" s="161" t="s">
        <v>574</v>
      </c>
      <c r="CH40" s="161" t="s">
        <v>575</v>
      </c>
      <c r="CI40" s="161" t="s">
        <v>576</v>
      </c>
      <c r="CJ40" s="161" t="s">
        <v>577</v>
      </c>
      <c r="CK40" s="161" t="s">
        <v>578</v>
      </c>
      <c r="CL40" s="161" t="s">
        <v>579</v>
      </c>
      <c r="CM40" s="161" t="s">
        <v>580</v>
      </c>
      <c r="CN40" s="161" t="s">
        <v>581</v>
      </c>
      <c r="CO40" s="161" t="s">
        <v>582</v>
      </c>
      <c r="CP40" s="161" t="s">
        <v>583</v>
      </c>
      <c r="CQ40" s="161" t="s">
        <v>584</v>
      </c>
      <c r="CR40" s="161" t="s">
        <v>585</v>
      </c>
      <c r="CS40" s="161"/>
      <c r="CT40" s="161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3"/>
      <c r="EA40" s="143"/>
      <c r="EB40" s="143"/>
      <c r="EC40" s="143"/>
      <c r="ED40" s="143"/>
      <c r="EE40" s="143"/>
      <c r="EF40" s="143"/>
      <c r="EG40" s="143"/>
    </row>
    <row r="41" spans="1:137" ht="15.75" x14ac:dyDescent="0.25">
      <c r="D41" s="137" t="s">
        <v>306</v>
      </c>
      <c r="F41" s="137" t="s">
        <v>306</v>
      </c>
      <c r="H41" s="137" t="s">
        <v>306</v>
      </c>
      <c r="K41" s="145" t="s">
        <v>326</v>
      </c>
      <c r="X41" s="37">
        <v>0</v>
      </c>
      <c r="AC41" s="286" t="s">
        <v>308</v>
      </c>
      <c r="AD41" s="148"/>
      <c r="AE41" s="176">
        <v>0</v>
      </c>
      <c r="AF41" s="176">
        <v>0</v>
      </c>
      <c r="AG41" s="176">
        <v>0</v>
      </c>
      <c r="AH41" s="178">
        <v>0</v>
      </c>
      <c r="AI41" s="177">
        <v>0</v>
      </c>
      <c r="AJ41" s="178">
        <v>0</v>
      </c>
      <c r="AK41" s="177">
        <v>0</v>
      </c>
      <c r="AL41" s="178">
        <v>0</v>
      </c>
      <c r="AM41" s="177">
        <v>0</v>
      </c>
      <c r="AN41" s="177">
        <v>0</v>
      </c>
      <c r="AO41" s="178">
        <v>0</v>
      </c>
      <c r="AP41" s="178">
        <v>0</v>
      </c>
      <c r="AQ41" s="178">
        <v>0</v>
      </c>
      <c r="AR41" s="178">
        <v>0</v>
      </c>
      <c r="AS41" s="284">
        <v>0</v>
      </c>
      <c r="AT41" s="178">
        <v>0</v>
      </c>
      <c r="AU41" s="284">
        <v>0</v>
      </c>
      <c r="AV41" s="178">
        <v>0</v>
      </c>
      <c r="AW41" s="284">
        <v>0</v>
      </c>
      <c r="AX41" s="178">
        <v>0</v>
      </c>
      <c r="AY41" s="284">
        <v>0</v>
      </c>
      <c r="AZ41" s="178">
        <v>0</v>
      </c>
      <c r="BA41" s="284">
        <v>0</v>
      </c>
      <c r="BB41" s="178">
        <v>0</v>
      </c>
      <c r="BC41" s="284">
        <v>0</v>
      </c>
      <c r="BE41" s="176">
        <v>0</v>
      </c>
      <c r="BF41" s="176">
        <v>0</v>
      </c>
      <c r="BG41" s="176">
        <v>0</v>
      </c>
      <c r="BH41" s="176">
        <v>0</v>
      </c>
      <c r="BI41" s="176">
        <v>0</v>
      </c>
      <c r="BJ41" s="176">
        <v>0</v>
      </c>
      <c r="BK41" s="176">
        <v>0</v>
      </c>
      <c r="BL41" s="176">
        <v>0</v>
      </c>
      <c r="BM41" s="176">
        <v>0</v>
      </c>
      <c r="BN41" s="176">
        <v>0</v>
      </c>
      <c r="BO41" s="176">
        <v>0</v>
      </c>
      <c r="BP41" s="176">
        <v>0</v>
      </c>
      <c r="BQ41" s="285">
        <v>0</v>
      </c>
      <c r="BX41" s="37">
        <v>0</v>
      </c>
      <c r="BZ41" s="37">
        <v>0</v>
      </c>
      <c r="CB41" s="37">
        <v>0</v>
      </c>
      <c r="CS41" s="37">
        <v>0</v>
      </c>
    </row>
    <row r="42" spans="1:137" x14ac:dyDescent="0.25">
      <c r="AD42" s="181"/>
      <c r="BD42" s="37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37"/>
    </row>
    <row r="43" spans="1:137" x14ac:dyDescent="0.25">
      <c r="AC43" s="37" t="s">
        <v>327</v>
      </c>
      <c r="AD43" s="181" t="s">
        <v>586</v>
      </c>
      <c r="AE43" s="176">
        <v>119762749.26198006</v>
      </c>
      <c r="AF43" s="176">
        <v>-176894734.44869995</v>
      </c>
      <c r="AG43" s="176">
        <v>119884653.42000008</v>
      </c>
      <c r="AH43" s="176">
        <v>82010109.295096397</v>
      </c>
      <c r="AI43" s="182">
        <v>70009352.770000219</v>
      </c>
      <c r="AJ43" s="176"/>
      <c r="AK43" s="182">
        <v>125051466.28999996</v>
      </c>
      <c r="AL43" s="176"/>
      <c r="AM43" s="182">
        <v>54486253.558959484</v>
      </c>
      <c r="AN43" s="182"/>
      <c r="AO43" s="176">
        <v>121244870.05926323</v>
      </c>
      <c r="AP43" s="176">
        <v>89989536.524177551</v>
      </c>
      <c r="AQ43" s="176">
        <v>89989536.691334724</v>
      </c>
      <c r="AR43" s="176"/>
      <c r="AT43" s="176"/>
      <c r="AV43" s="176"/>
      <c r="AX43" s="176"/>
      <c r="AZ43" s="176"/>
      <c r="BD43" s="37"/>
      <c r="BE43" s="176">
        <v>2280606.3186371922</v>
      </c>
      <c r="BF43" s="176">
        <v>1831112.42441082</v>
      </c>
      <c r="BG43" s="176">
        <v>2390925.0938559175</v>
      </c>
      <c r="BH43" s="176">
        <v>4208513.672338903</v>
      </c>
      <c r="BI43" s="176">
        <v>3531738.8193541765</v>
      </c>
      <c r="BJ43" s="176">
        <v>6271699.8327789903</v>
      </c>
      <c r="BK43" s="176">
        <v>7176632.2069656849</v>
      </c>
      <c r="BL43" s="176">
        <v>7129623.9515716434</v>
      </c>
      <c r="BM43" s="176">
        <v>7017123.1813147068</v>
      </c>
      <c r="BN43" s="176">
        <v>16491138.50771898</v>
      </c>
      <c r="BO43" s="176">
        <v>16584872.563151896</v>
      </c>
      <c r="BP43" s="176">
        <v>15075550.119235516</v>
      </c>
      <c r="BQ43" s="176"/>
      <c r="BR43" s="37"/>
    </row>
    <row r="44" spans="1:137" x14ac:dyDescent="0.25">
      <c r="AE44" s="142" t="s">
        <v>308</v>
      </c>
      <c r="AF44" s="142" t="s">
        <v>308</v>
      </c>
      <c r="AG44" s="142" t="s">
        <v>308</v>
      </c>
      <c r="AH44" s="142" t="s">
        <v>308</v>
      </c>
      <c r="AI44" s="141" t="s">
        <v>308</v>
      </c>
      <c r="AJ44" s="142"/>
      <c r="AK44" s="141" t="s">
        <v>308</v>
      </c>
      <c r="AL44" s="142"/>
      <c r="AM44" s="141" t="s">
        <v>308</v>
      </c>
      <c r="AN44" s="141"/>
      <c r="AO44" s="142" t="s">
        <v>308</v>
      </c>
      <c r="AP44" s="142" t="s">
        <v>308</v>
      </c>
      <c r="AQ44" s="142" t="s">
        <v>308</v>
      </c>
      <c r="AR44" s="142"/>
      <c r="AT44" s="142"/>
      <c r="AV44" s="142"/>
      <c r="AX44" s="142"/>
      <c r="AZ44" s="142"/>
      <c r="BD44" s="37"/>
      <c r="BE44" s="142" t="s">
        <v>308</v>
      </c>
      <c r="BF44" s="142" t="s">
        <v>308</v>
      </c>
      <c r="BG44" s="142" t="s">
        <v>308</v>
      </c>
      <c r="BH44" s="142" t="s">
        <v>308</v>
      </c>
      <c r="BI44" s="142" t="s">
        <v>308</v>
      </c>
      <c r="BJ44" s="142" t="s">
        <v>308</v>
      </c>
      <c r="BK44" s="142" t="s">
        <v>308</v>
      </c>
      <c r="BL44" s="142" t="s">
        <v>308</v>
      </c>
      <c r="BM44" s="142" t="s">
        <v>308</v>
      </c>
      <c r="BN44" s="142" t="s">
        <v>308</v>
      </c>
      <c r="BO44" s="142" t="s">
        <v>308</v>
      </c>
      <c r="BP44" s="142" t="s">
        <v>308</v>
      </c>
      <c r="BQ44" s="142" t="s">
        <v>308</v>
      </c>
      <c r="BR44" s="37"/>
    </row>
    <row r="45" spans="1:137" ht="24.75" x14ac:dyDescent="0.3">
      <c r="V45" s="185"/>
      <c r="W45" s="185"/>
      <c r="X45" s="185"/>
      <c r="Y45" s="185"/>
      <c r="Z45" s="185"/>
      <c r="AA45" s="185"/>
      <c r="AB45" s="185"/>
      <c r="AC45" s="185" t="s">
        <v>329</v>
      </c>
      <c r="AH45" s="37" t="s">
        <v>587</v>
      </c>
      <c r="BD45" s="37"/>
      <c r="BR45" s="37"/>
    </row>
    <row r="46" spans="1:137" ht="18" x14ac:dyDescent="0.25">
      <c r="AC46" s="186" t="s">
        <v>7</v>
      </c>
      <c r="AQ46" s="176"/>
      <c r="BD46" s="37"/>
      <c r="BR46" s="37"/>
    </row>
    <row r="47" spans="1:137" x14ac:dyDescent="0.25">
      <c r="AC47" s="187" t="s">
        <v>330</v>
      </c>
      <c r="AQ47" s="142"/>
      <c r="BD47" s="37"/>
      <c r="BR47" s="37"/>
    </row>
    <row r="48" spans="1:137" x14ac:dyDescent="0.25">
      <c r="AC48" s="187" t="s">
        <v>588</v>
      </c>
      <c r="BD48" s="37"/>
      <c r="BR48" s="37"/>
    </row>
    <row r="49" spans="1:76" ht="16.5" customHeight="1" x14ac:dyDescent="0.3">
      <c r="AR49" s="290" t="s">
        <v>589</v>
      </c>
      <c r="AS49" s="290"/>
      <c r="AT49" s="290"/>
      <c r="AU49" s="290"/>
      <c r="AV49" s="291"/>
      <c r="AW49" s="292"/>
      <c r="AX49" s="419" t="s">
        <v>590</v>
      </c>
      <c r="AY49" s="420"/>
      <c r="AZ49" s="420"/>
      <c r="BA49" s="421"/>
      <c r="BB49" s="293" t="s">
        <v>591</v>
      </c>
      <c r="BC49" s="293"/>
      <c r="BD49" s="37"/>
      <c r="BR49" s="37"/>
    </row>
    <row r="50" spans="1:76" ht="23.25" x14ac:dyDescent="0.35">
      <c r="AC50" s="188" t="s">
        <v>331</v>
      </c>
      <c r="AD50" s="189" t="s">
        <v>332</v>
      </c>
      <c r="AE50" s="190" t="s">
        <v>333</v>
      </c>
      <c r="AF50" s="190" t="s">
        <v>592</v>
      </c>
      <c r="AG50" s="190" t="s">
        <v>593</v>
      </c>
      <c r="AH50" s="190" t="s">
        <v>336</v>
      </c>
      <c r="AI50" s="191" t="s">
        <v>594</v>
      </c>
      <c r="AJ50" s="294" t="s">
        <v>595</v>
      </c>
      <c r="AK50" s="191" t="s">
        <v>594</v>
      </c>
      <c r="AL50" s="294" t="s">
        <v>595</v>
      </c>
      <c r="AM50" s="191" t="s">
        <v>334</v>
      </c>
      <c r="AN50" s="191" t="s">
        <v>335</v>
      </c>
      <c r="AO50" s="295" t="s">
        <v>336</v>
      </c>
      <c r="AP50" s="294" t="s">
        <v>68</v>
      </c>
      <c r="AQ50" s="296" t="s">
        <v>337</v>
      </c>
      <c r="AR50" s="297" t="s">
        <v>596</v>
      </c>
      <c r="AS50" s="298"/>
      <c r="AT50" s="299" t="s">
        <v>597</v>
      </c>
      <c r="AU50" s="298"/>
      <c r="AV50" s="299" t="s">
        <v>598</v>
      </c>
      <c r="AW50" s="298"/>
      <c r="AX50" s="300" t="s">
        <v>596</v>
      </c>
      <c r="AY50" s="301"/>
      <c r="AZ50" s="300" t="s">
        <v>597</v>
      </c>
      <c r="BA50" s="301"/>
      <c r="BB50" s="422" t="s">
        <v>599</v>
      </c>
      <c r="BC50" s="423"/>
      <c r="BE50" s="302" t="s">
        <v>600</v>
      </c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4"/>
    </row>
    <row r="51" spans="1:76" ht="18.75" x14ac:dyDescent="0.3">
      <c r="AC51" s="194"/>
      <c r="AD51" s="195"/>
      <c r="AE51" s="196" t="s">
        <v>338</v>
      </c>
      <c r="AF51" s="196" t="s">
        <v>338</v>
      </c>
      <c r="AG51" s="196" t="s">
        <v>338</v>
      </c>
      <c r="AH51" s="305" t="s">
        <v>342</v>
      </c>
      <c r="AI51" s="197" t="s">
        <v>601</v>
      </c>
      <c r="AJ51" s="306" t="s">
        <v>601</v>
      </c>
      <c r="AK51" s="197" t="s">
        <v>602</v>
      </c>
      <c r="AL51" s="306" t="s">
        <v>602</v>
      </c>
      <c r="AM51" s="197" t="s">
        <v>602</v>
      </c>
      <c r="AN51" s="197" t="s">
        <v>603</v>
      </c>
      <c r="AO51" s="192" t="s">
        <v>341</v>
      </c>
      <c r="AP51" s="307" t="s">
        <v>604</v>
      </c>
      <c r="AQ51" s="198" t="s">
        <v>342</v>
      </c>
      <c r="AR51" s="308" t="s">
        <v>74</v>
      </c>
      <c r="AS51" s="309" t="s">
        <v>605</v>
      </c>
      <c r="AT51" s="310" t="s">
        <v>74</v>
      </c>
      <c r="AU51" s="309" t="s">
        <v>605</v>
      </c>
      <c r="AV51" s="310" t="s">
        <v>74</v>
      </c>
      <c r="AW51" s="309" t="s">
        <v>605</v>
      </c>
      <c r="AX51" s="311" t="s">
        <v>74</v>
      </c>
      <c r="AY51" s="312" t="s">
        <v>605</v>
      </c>
      <c r="AZ51" s="311" t="s">
        <v>74</v>
      </c>
      <c r="BA51" s="312" t="s">
        <v>605</v>
      </c>
      <c r="BB51" s="311" t="s">
        <v>74</v>
      </c>
      <c r="BC51" s="312" t="s">
        <v>605</v>
      </c>
      <c r="BE51" s="313" t="s">
        <v>544</v>
      </c>
      <c r="BF51" s="314" t="s">
        <v>545</v>
      </c>
      <c r="BG51" s="314" t="s">
        <v>546</v>
      </c>
      <c r="BH51" s="314" t="s">
        <v>547</v>
      </c>
      <c r="BI51" s="314" t="s">
        <v>548</v>
      </c>
      <c r="BJ51" s="314" t="s">
        <v>549</v>
      </c>
      <c r="BK51" s="314" t="s">
        <v>550</v>
      </c>
      <c r="BL51" s="314" t="s">
        <v>551</v>
      </c>
      <c r="BM51" s="314" t="s">
        <v>552</v>
      </c>
      <c r="BN51" s="314" t="s">
        <v>553</v>
      </c>
      <c r="BO51" s="314" t="s">
        <v>554</v>
      </c>
      <c r="BP51" s="314" t="s">
        <v>555</v>
      </c>
      <c r="BQ51" s="315" t="s">
        <v>556</v>
      </c>
    </row>
    <row r="52" spans="1:76" ht="8.25" customHeight="1" x14ac:dyDescent="0.25">
      <c r="AC52" s="199"/>
      <c r="AD52" s="158"/>
      <c r="AE52" s="199"/>
      <c r="AF52" s="201"/>
      <c r="AG52" s="201"/>
      <c r="AH52" s="201"/>
      <c r="AI52" s="200"/>
      <c r="AJ52" s="201"/>
      <c r="AK52" s="200"/>
      <c r="AL52" s="201"/>
      <c r="AM52" s="200"/>
      <c r="AN52" s="200"/>
      <c r="AO52" s="201"/>
      <c r="AP52" s="201"/>
      <c r="AR52" s="201"/>
      <c r="AS52" s="316"/>
      <c r="AT52" s="201"/>
      <c r="AU52" s="316"/>
      <c r="AV52" s="201"/>
      <c r="AW52" s="316"/>
      <c r="AX52" s="201"/>
      <c r="AY52" s="316"/>
      <c r="AZ52" s="201"/>
      <c r="BA52" s="316"/>
      <c r="BB52" s="316"/>
      <c r="BC52" s="316"/>
      <c r="BE52" s="152"/>
      <c r="BQ52" s="148"/>
    </row>
    <row r="53" spans="1:76" s="201" customFormat="1" ht="8.25" customHeight="1" x14ac:dyDescent="0.25">
      <c r="A53" s="202"/>
      <c r="B53" s="202"/>
      <c r="C53" s="202"/>
      <c r="D53" s="202"/>
      <c r="E53" s="202"/>
      <c r="F53" s="202" t="s">
        <v>306</v>
      </c>
      <c r="G53" s="202"/>
      <c r="H53" s="202"/>
      <c r="I53" s="202"/>
      <c r="J53" s="202"/>
      <c r="AI53" s="200"/>
      <c r="AK53" s="200"/>
      <c r="AM53" s="200"/>
      <c r="AN53" s="200"/>
      <c r="AS53" s="316"/>
      <c r="AU53" s="316"/>
      <c r="AW53" s="316"/>
      <c r="AY53" s="316"/>
      <c r="BA53" s="316"/>
      <c r="BB53" s="316"/>
      <c r="BC53" s="316"/>
      <c r="BD53" s="317"/>
      <c r="BR53" s="317"/>
    </row>
    <row r="54" spans="1:76" ht="16.5" x14ac:dyDescent="0.25">
      <c r="D54" s="137" t="s">
        <v>306</v>
      </c>
      <c r="F54" s="137" t="s">
        <v>306</v>
      </c>
      <c r="H54" s="137" t="s">
        <v>306</v>
      </c>
      <c r="K54" s="203" t="s">
        <v>606</v>
      </c>
      <c r="AC54" s="204" t="s">
        <v>607</v>
      </c>
      <c r="AD54" s="148"/>
      <c r="AE54" s="152"/>
      <c r="AS54" s="318"/>
      <c r="AU54" s="318"/>
      <c r="AW54" s="318"/>
      <c r="AY54" s="318"/>
      <c r="BA54" s="318"/>
      <c r="BB54" s="318"/>
      <c r="BC54" s="318"/>
      <c r="BQ54" s="148"/>
    </row>
    <row r="55" spans="1:76" hidden="1" x14ac:dyDescent="0.25">
      <c r="B55" s="137" t="s">
        <v>306</v>
      </c>
      <c r="C55" s="137" t="s">
        <v>306</v>
      </c>
      <c r="D55" s="137" t="s">
        <v>306</v>
      </c>
      <c r="E55" s="137" t="s">
        <v>306</v>
      </c>
      <c r="F55" s="137" t="s">
        <v>306</v>
      </c>
      <c r="G55" s="137" t="s">
        <v>306</v>
      </c>
      <c r="H55" s="137" t="s">
        <v>306</v>
      </c>
      <c r="I55" s="137" t="s">
        <v>306</v>
      </c>
      <c r="J55" s="137" t="s">
        <v>306</v>
      </c>
      <c r="K55" s="37" t="s">
        <v>608</v>
      </c>
      <c r="AC55" s="152"/>
      <c r="AD55" s="148"/>
      <c r="AE55" s="152"/>
      <c r="AS55" s="318"/>
      <c r="AU55" s="318"/>
      <c r="AW55" s="318"/>
      <c r="AY55" s="318"/>
      <c r="BA55" s="318"/>
      <c r="BB55" s="318"/>
      <c r="BC55" s="318"/>
      <c r="BE55" s="152"/>
      <c r="BQ55" s="148"/>
    </row>
    <row r="56" spans="1:76" x14ac:dyDescent="0.25">
      <c r="B56" s="137" t="s">
        <v>308</v>
      </c>
      <c r="C56" s="137" t="s">
        <v>308</v>
      </c>
      <c r="D56" s="137" t="s">
        <v>306</v>
      </c>
      <c r="F56" s="137" t="s">
        <v>306</v>
      </c>
      <c r="H56" s="137" t="s">
        <v>306</v>
      </c>
      <c r="J56" s="137" t="s">
        <v>308</v>
      </c>
      <c r="K56" s="145" t="s">
        <v>609</v>
      </c>
      <c r="V56" s="37" t="s">
        <v>606</v>
      </c>
      <c r="W56" s="37" t="s">
        <v>610</v>
      </c>
      <c r="X56" s="37">
        <v>1</v>
      </c>
      <c r="AB56" s="206" t="s">
        <v>348</v>
      </c>
      <c r="AC56" s="207" t="s">
        <v>611</v>
      </c>
      <c r="AD56" s="148"/>
      <c r="AE56" s="149">
        <v>8611661.1024502236</v>
      </c>
      <c r="AF56" s="17">
        <v>8778699.9759281296</v>
      </c>
      <c r="AG56" s="17">
        <v>6952051.0845794138</v>
      </c>
      <c r="AH56" s="151">
        <v>7090789.9487133622</v>
      </c>
      <c r="AI56" s="150">
        <v>2321232.0102624847</v>
      </c>
      <c r="AJ56" s="266">
        <v>6963696.030787454</v>
      </c>
      <c r="AK56" s="150">
        <v>5797189.5580365006</v>
      </c>
      <c r="AL56" s="266">
        <v>6956627.4696438015</v>
      </c>
      <c r="AM56" s="150">
        <v>5918498.1481241006</v>
      </c>
      <c r="AN56" s="150">
        <v>6969481.3586257622</v>
      </c>
      <c r="AO56" s="151">
        <v>6916757.5270412201</v>
      </c>
      <c r="AP56" s="151">
        <v>7013956.0769271906</v>
      </c>
      <c r="AQ56" s="151">
        <v>7013956.076927186</v>
      </c>
      <c r="AR56" s="266">
        <v>50260.046139732003</v>
      </c>
      <c r="AS56" s="267">
        <v>7.2174382565702829E-3</v>
      </c>
      <c r="AT56" s="266">
        <v>-76833.871786176227</v>
      </c>
      <c r="AU56" s="267">
        <v>-1.0835728084163301E-2</v>
      </c>
      <c r="AV56" s="266">
        <v>61904.992347772233</v>
      </c>
      <c r="AW56" s="267">
        <v>8.9045652275320363E-3</v>
      </c>
      <c r="AX56" s="266">
        <v>50260.04613973666</v>
      </c>
      <c r="AY56" s="267">
        <v>7.2174382565709516E-3</v>
      </c>
      <c r="AZ56" s="266">
        <v>-76833.87178617157</v>
      </c>
      <c r="BA56" s="267">
        <v>-1.0835728084162643E-2</v>
      </c>
      <c r="BB56" s="266">
        <v>-4.6566128730773926E-9</v>
      </c>
      <c r="BC56" s="267">
        <v>-6.6390676274628905E-16</v>
      </c>
      <c r="BE56" s="149">
        <v>589961.48105950467</v>
      </c>
      <c r="BF56" s="149">
        <v>582390.18793340796</v>
      </c>
      <c r="BG56" s="149">
        <v>587554.41621196666</v>
      </c>
      <c r="BH56" s="149">
        <v>593448.90711869125</v>
      </c>
      <c r="BI56" s="149">
        <v>560689.39870698436</v>
      </c>
      <c r="BJ56" s="149">
        <v>604895.43480967404</v>
      </c>
      <c r="BK56" s="149">
        <v>581399.99301839771</v>
      </c>
      <c r="BL56" s="149">
        <v>593731.42885127896</v>
      </c>
      <c r="BM56" s="149">
        <v>571162.38542733062</v>
      </c>
      <c r="BN56" s="149">
        <v>582229.27880799514</v>
      </c>
      <c r="BO56" s="149">
        <v>593298.7958434663</v>
      </c>
      <c r="BP56" s="149">
        <v>573194.3691384882</v>
      </c>
      <c r="BQ56" s="268">
        <v>7013956.076927186</v>
      </c>
    </row>
    <row r="57" spans="1:76" x14ac:dyDescent="0.25">
      <c r="B57" s="137" t="s">
        <v>308</v>
      </c>
      <c r="C57" s="137" t="s">
        <v>308</v>
      </c>
      <c r="D57" s="137" t="s">
        <v>306</v>
      </c>
      <c r="F57" s="137" t="s">
        <v>306</v>
      </c>
      <c r="H57" s="137" t="s">
        <v>306</v>
      </c>
      <c r="J57" s="137" t="s">
        <v>308</v>
      </c>
      <c r="K57" s="145" t="s">
        <v>612</v>
      </c>
      <c r="V57" s="37" t="s">
        <v>606</v>
      </c>
      <c r="W57" s="37" t="s">
        <v>613</v>
      </c>
      <c r="X57" s="37">
        <v>2</v>
      </c>
      <c r="AB57" s="206" t="s">
        <v>348</v>
      </c>
      <c r="AC57" s="207" t="s">
        <v>614</v>
      </c>
      <c r="AD57" s="148"/>
      <c r="AE57" s="149">
        <v>8085876.009189073</v>
      </c>
      <c r="AF57" s="17">
        <v>8809490.5228273328</v>
      </c>
      <c r="AG57" s="17">
        <v>9462651.6429253835</v>
      </c>
      <c r="AH57" s="151">
        <v>9294550.6251071338</v>
      </c>
      <c r="AI57" s="150">
        <v>3242285.5967322025</v>
      </c>
      <c r="AJ57" s="266">
        <v>9726856.7901966069</v>
      </c>
      <c r="AK57" s="150">
        <v>8173182.6693036733</v>
      </c>
      <c r="AL57" s="266">
        <v>9807819.203164408</v>
      </c>
      <c r="AM57" s="150">
        <v>7757450.0896487199</v>
      </c>
      <c r="AN57" s="150">
        <v>9710283.2047620863</v>
      </c>
      <c r="AO57" s="151">
        <v>9753795.1735362206</v>
      </c>
      <c r="AP57" s="151">
        <v>9642372.5048140753</v>
      </c>
      <c r="AQ57" s="151">
        <v>9642372.5048140753</v>
      </c>
      <c r="AR57" s="266">
        <v>-84484.285382531583</v>
      </c>
      <c r="AS57" s="267">
        <v>-8.6856717647658434E-3</v>
      </c>
      <c r="AT57" s="266">
        <v>347821.87970694155</v>
      </c>
      <c r="AU57" s="267">
        <v>3.7422129776492813E-2</v>
      </c>
      <c r="AV57" s="266">
        <v>179720.86188869178</v>
      </c>
      <c r="AW57" s="267">
        <v>1.8992653293229654E-2</v>
      </c>
      <c r="AX57" s="266">
        <v>-84484.285382531583</v>
      </c>
      <c r="AY57" s="267">
        <v>-8.6856717647658434E-3</v>
      </c>
      <c r="AZ57" s="266">
        <v>347821.87970694155</v>
      </c>
      <c r="BA57" s="267">
        <v>3.7422129776492813E-2</v>
      </c>
      <c r="BB57" s="266">
        <v>0</v>
      </c>
      <c r="BC57" s="267">
        <v>0</v>
      </c>
      <c r="BE57" s="149">
        <v>865089.58101046551</v>
      </c>
      <c r="BF57" s="149">
        <v>766348.70241123706</v>
      </c>
      <c r="BG57" s="149">
        <v>762914.69423419284</v>
      </c>
      <c r="BH57" s="149">
        <v>835385.06704445684</v>
      </c>
      <c r="BI57" s="149">
        <v>760361.98353343375</v>
      </c>
      <c r="BJ57" s="149">
        <v>797533.9354856452</v>
      </c>
      <c r="BK57" s="149">
        <v>831957.80788287299</v>
      </c>
      <c r="BL57" s="149">
        <v>801470.27168299921</v>
      </c>
      <c r="BM57" s="149">
        <v>793913.89451568923</v>
      </c>
      <c r="BN57" s="149">
        <v>833198.85047367949</v>
      </c>
      <c r="BO57" s="149">
        <v>800760.20918529492</v>
      </c>
      <c r="BP57" s="149">
        <v>793437.50735410792</v>
      </c>
      <c r="BQ57" s="268">
        <v>9642372.5048140772</v>
      </c>
    </row>
    <row r="58" spans="1:76" x14ac:dyDescent="0.25">
      <c r="B58" s="137" t="s">
        <v>308</v>
      </c>
      <c r="C58" s="137" t="s">
        <v>308</v>
      </c>
      <c r="D58" s="137" t="s">
        <v>306</v>
      </c>
      <c r="F58" s="137" t="s">
        <v>306</v>
      </c>
      <c r="H58" s="137" t="s">
        <v>306</v>
      </c>
      <c r="J58" s="137" t="s">
        <v>308</v>
      </c>
      <c r="K58" s="145" t="s">
        <v>615</v>
      </c>
      <c r="V58" s="37" t="s">
        <v>606</v>
      </c>
      <c r="W58" s="37" t="s">
        <v>616</v>
      </c>
      <c r="X58" s="37">
        <v>3</v>
      </c>
      <c r="AB58" s="206" t="s">
        <v>348</v>
      </c>
      <c r="AC58" s="207" t="s">
        <v>617</v>
      </c>
      <c r="AD58" s="148"/>
      <c r="AE58" s="149">
        <v>2884226.65</v>
      </c>
      <c r="AF58" s="17">
        <v>3164338.19</v>
      </c>
      <c r="AG58" s="17">
        <v>3346339.4299999997</v>
      </c>
      <c r="AH58" s="151">
        <v>3568635.353192098</v>
      </c>
      <c r="AI58" s="150">
        <v>1147550.0999999999</v>
      </c>
      <c r="AJ58" s="266">
        <v>3442650.3</v>
      </c>
      <c r="AK58" s="150">
        <v>2955307.2299999995</v>
      </c>
      <c r="AL58" s="266">
        <v>3546368.675999999</v>
      </c>
      <c r="AM58" s="150">
        <v>2939123.3012081794</v>
      </c>
      <c r="AN58" s="150">
        <v>3584819.281983918</v>
      </c>
      <c r="AO58" s="151">
        <v>3500955.1714285719</v>
      </c>
      <c r="AP58" s="151">
        <v>3697237.1002703849</v>
      </c>
      <c r="AQ58" s="151">
        <v>3697237.1002703859</v>
      </c>
      <c r="AR58" s="266">
        <v>254586.80027038604</v>
      </c>
      <c r="AS58" s="267">
        <v>7.3950816401650216E-2</v>
      </c>
      <c r="AT58" s="266">
        <v>128601.74707828788</v>
      </c>
      <c r="AU58" s="267">
        <v>3.6036673504132408E-2</v>
      </c>
      <c r="AV58" s="266">
        <v>350897.67027038615</v>
      </c>
      <c r="AW58" s="267">
        <v>0.10486015468860736</v>
      </c>
      <c r="AX58" s="266">
        <v>254586.80027038511</v>
      </c>
      <c r="AY58" s="267">
        <v>7.3950816401649952E-2</v>
      </c>
      <c r="AZ58" s="266">
        <v>128601.74707828695</v>
      </c>
      <c r="BA58" s="267">
        <v>3.6036673504132151E-2</v>
      </c>
      <c r="BB58" s="266">
        <v>9.3132257461547852E-10</v>
      </c>
      <c r="BC58" s="267">
        <v>2.5189690283789735E-16</v>
      </c>
      <c r="BE58" s="149">
        <v>304824.99680331064</v>
      </c>
      <c r="BF58" s="149">
        <v>297432.67919224623</v>
      </c>
      <c r="BG58" s="149">
        <v>292040.99136073916</v>
      </c>
      <c r="BH58" s="149">
        <v>284402.68555743014</v>
      </c>
      <c r="BI58" s="149">
        <v>283044.68062712374</v>
      </c>
      <c r="BJ58" s="149">
        <v>324473.54778486298</v>
      </c>
      <c r="BK58" s="149">
        <v>309594.87862559996</v>
      </c>
      <c r="BL58" s="149">
        <v>319195.24229704397</v>
      </c>
      <c r="BM58" s="149">
        <v>314795.3873954002</v>
      </c>
      <c r="BN58" s="149">
        <v>302687.5031631912</v>
      </c>
      <c r="BO58" s="149">
        <v>336279.58438466198</v>
      </c>
      <c r="BP58" s="149">
        <v>328464.92307877558</v>
      </c>
      <c r="BQ58" s="268">
        <v>3697237.1002703854</v>
      </c>
    </row>
    <row r="59" spans="1:76" x14ac:dyDescent="0.25">
      <c r="B59" s="137" t="s">
        <v>308</v>
      </c>
      <c r="C59" s="137" t="s">
        <v>308</v>
      </c>
      <c r="D59" s="137" t="s">
        <v>306</v>
      </c>
      <c r="F59" s="137" t="s">
        <v>306</v>
      </c>
      <c r="H59" s="137" t="s">
        <v>306</v>
      </c>
      <c r="J59" s="137" t="s">
        <v>308</v>
      </c>
      <c r="K59" s="145" t="s">
        <v>618</v>
      </c>
      <c r="V59" s="37" t="s">
        <v>606</v>
      </c>
      <c r="W59" s="37" t="s">
        <v>619</v>
      </c>
      <c r="X59" s="37">
        <v>4</v>
      </c>
      <c r="AB59" s="206" t="s">
        <v>348</v>
      </c>
      <c r="AC59" s="207" t="s">
        <v>620</v>
      </c>
      <c r="AD59" s="148"/>
      <c r="AE59" s="149">
        <v>28185202.810919985</v>
      </c>
      <c r="AF59" s="17">
        <v>33095774.436999984</v>
      </c>
      <c r="AG59" s="17">
        <v>34700502.15460673</v>
      </c>
      <c r="AH59" s="151">
        <v>36233623.466458775</v>
      </c>
      <c r="AI59" s="150">
        <v>11735326.437886175</v>
      </c>
      <c r="AJ59" s="266">
        <v>35205979.313658521</v>
      </c>
      <c r="AK59" s="150">
        <v>29879282.03626015</v>
      </c>
      <c r="AL59" s="266">
        <v>35855138.443512186</v>
      </c>
      <c r="AM59" s="150">
        <v>30194479.647643156</v>
      </c>
      <c r="AN59" s="150">
        <v>35918425.855075769</v>
      </c>
      <c r="AO59" s="151">
        <v>34930189.409268282</v>
      </c>
      <c r="AP59" s="151">
        <v>35735660.97630062</v>
      </c>
      <c r="AQ59" s="151">
        <v>35735660.976300627</v>
      </c>
      <c r="AR59" s="266">
        <v>529681.66264210641</v>
      </c>
      <c r="AS59" s="267">
        <v>1.5045218822718873E-2</v>
      </c>
      <c r="AT59" s="266">
        <v>-497962.49015814811</v>
      </c>
      <c r="AU59" s="267">
        <v>-1.3743104953858911E-2</v>
      </c>
      <c r="AV59" s="266">
        <v>1035158.8216938972</v>
      </c>
      <c r="AW59" s="267">
        <v>2.9831234634063439E-2</v>
      </c>
      <c r="AX59" s="266">
        <v>529681.66264209896</v>
      </c>
      <c r="AY59" s="267">
        <v>1.5045218822718661E-2</v>
      </c>
      <c r="AZ59" s="266">
        <v>-497962.49015815556</v>
      </c>
      <c r="BA59" s="267">
        <v>-1.3743104953859117E-2</v>
      </c>
      <c r="BB59" s="266">
        <v>7.4505805969238281E-9</v>
      </c>
      <c r="BC59" s="267">
        <v>2.0849147303767368E-16</v>
      </c>
      <c r="BE59" s="149">
        <v>3034788.7900865283</v>
      </c>
      <c r="BF59" s="149">
        <v>2930012.3714407268</v>
      </c>
      <c r="BG59" s="149">
        <v>3014886.0478794132</v>
      </c>
      <c r="BH59" s="149">
        <v>3034403.102310474</v>
      </c>
      <c r="BI59" s="149">
        <v>2813859.8765046201</v>
      </c>
      <c r="BJ59" s="149">
        <v>3034361.3521971796</v>
      </c>
      <c r="BK59" s="149">
        <v>2968105.0844109729</v>
      </c>
      <c r="BL59" s="149">
        <v>3024233.1789378333</v>
      </c>
      <c r="BM59" s="149">
        <v>2929101.4085611827</v>
      </c>
      <c r="BN59" s="149">
        <v>3014522.1792093678</v>
      </c>
      <c r="BO59" s="149">
        <v>3010276.5584403332</v>
      </c>
      <c r="BP59" s="149">
        <v>2927111.026321996</v>
      </c>
      <c r="BQ59" s="268">
        <v>35735660.976300627</v>
      </c>
    </row>
    <row r="60" spans="1:76" hidden="1" x14ac:dyDescent="0.25">
      <c r="B60" s="137" t="s">
        <v>306</v>
      </c>
      <c r="C60" s="137" t="s">
        <v>306</v>
      </c>
      <c r="D60" s="137" t="s">
        <v>306</v>
      </c>
      <c r="E60" s="137" t="s">
        <v>306</v>
      </c>
      <c r="F60" s="137" t="s">
        <v>306</v>
      </c>
      <c r="G60" s="137" t="s">
        <v>306</v>
      </c>
      <c r="H60" s="137" t="s">
        <v>306</v>
      </c>
      <c r="I60" s="137" t="s">
        <v>306</v>
      </c>
      <c r="J60" s="137" t="s">
        <v>306</v>
      </c>
      <c r="K60" s="37" t="s">
        <v>311</v>
      </c>
      <c r="AC60" s="152"/>
      <c r="AD60" s="148"/>
      <c r="AE60" s="152"/>
      <c r="AS60" s="318"/>
      <c r="AU60" s="318"/>
      <c r="AW60" s="318"/>
      <c r="AY60" s="318"/>
      <c r="BA60" s="318"/>
      <c r="BB60" s="318"/>
      <c r="BC60" s="318"/>
      <c r="BQ60" s="148"/>
    </row>
    <row r="61" spans="1:76" hidden="1" x14ac:dyDescent="0.25">
      <c r="B61" s="137" t="s">
        <v>306</v>
      </c>
      <c r="C61" s="137" t="s">
        <v>306</v>
      </c>
      <c r="D61" s="137" t="s">
        <v>306</v>
      </c>
      <c r="E61" s="137" t="s">
        <v>306</v>
      </c>
      <c r="F61" s="137" t="s">
        <v>306</v>
      </c>
      <c r="G61" s="137" t="s">
        <v>306</v>
      </c>
      <c r="H61" s="137" t="s">
        <v>306</v>
      </c>
      <c r="I61" s="137" t="s">
        <v>306</v>
      </c>
      <c r="J61" s="137" t="s">
        <v>306</v>
      </c>
      <c r="V61" s="37" t="s">
        <v>606</v>
      </c>
      <c r="AB61" s="206" t="s">
        <v>348</v>
      </c>
      <c r="AC61" s="207" t="s">
        <v>308</v>
      </c>
      <c r="AD61" s="148"/>
      <c r="AE61" s="149">
        <v>0</v>
      </c>
      <c r="AF61" s="37">
        <v>0</v>
      </c>
      <c r="AG61" s="37">
        <v>0</v>
      </c>
      <c r="AH61" s="151">
        <v>0</v>
      </c>
      <c r="AI61" s="150">
        <v>0</v>
      </c>
      <c r="AJ61" s="319">
        <v>0</v>
      </c>
      <c r="AK61" s="150">
        <v>0</v>
      </c>
      <c r="AL61" s="151">
        <v>0</v>
      </c>
      <c r="AM61" s="150">
        <v>0</v>
      </c>
      <c r="AN61" s="150">
        <v>0</v>
      </c>
      <c r="AO61" s="151">
        <v>0</v>
      </c>
      <c r="AP61" s="151">
        <v>0</v>
      </c>
      <c r="AQ61" s="151">
        <v>0</v>
      </c>
      <c r="AR61" s="151"/>
      <c r="AS61" s="320"/>
      <c r="AT61" s="151"/>
      <c r="AU61" s="320"/>
      <c r="AV61" s="151"/>
      <c r="AW61" s="320"/>
      <c r="AX61" s="151"/>
      <c r="AY61" s="320"/>
      <c r="AZ61" s="151"/>
      <c r="BA61" s="320"/>
      <c r="BB61" s="320"/>
      <c r="BC61" s="320"/>
      <c r="BE61" s="151">
        <v>0</v>
      </c>
      <c r="BF61" s="149">
        <v>0</v>
      </c>
      <c r="BG61" s="149">
        <v>0</v>
      </c>
      <c r="BH61" s="149">
        <v>0</v>
      </c>
      <c r="BI61" s="149">
        <v>0</v>
      </c>
      <c r="BJ61" s="149">
        <v>0</v>
      </c>
      <c r="BK61" s="149">
        <v>0</v>
      </c>
      <c r="BL61" s="149">
        <v>0</v>
      </c>
      <c r="BM61" s="149">
        <v>0</v>
      </c>
      <c r="BN61" s="149">
        <v>0</v>
      </c>
      <c r="BO61" s="149">
        <v>0</v>
      </c>
      <c r="BP61" s="149">
        <v>0</v>
      </c>
      <c r="BQ61" s="268">
        <v>0</v>
      </c>
      <c r="BS61" s="149"/>
      <c r="BT61" s="149"/>
      <c r="BU61" s="149"/>
      <c r="BV61" s="149"/>
      <c r="BW61" s="149"/>
      <c r="BX61" s="149"/>
    </row>
    <row r="62" spans="1:76" ht="17.25" x14ac:dyDescent="0.3">
      <c r="D62" s="137" t="s">
        <v>306</v>
      </c>
      <c r="F62" s="137" t="s">
        <v>306</v>
      </c>
      <c r="H62" s="137" t="s">
        <v>306</v>
      </c>
      <c r="V62" s="37" t="s">
        <v>606</v>
      </c>
      <c r="AB62" s="206" t="s">
        <v>348</v>
      </c>
      <c r="AC62" s="208" t="s">
        <v>621</v>
      </c>
      <c r="AD62" s="148"/>
      <c r="AE62" s="209">
        <v>47766966.572559282</v>
      </c>
      <c r="AF62" s="211">
        <v>53848303.125755444</v>
      </c>
      <c r="AG62" s="211">
        <v>54461544.312111527</v>
      </c>
      <c r="AH62" s="211">
        <v>56187599.393471368</v>
      </c>
      <c r="AI62" s="210">
        <v>18446394.144880861</v>
      </c>
      <c r="AJ62" s="211">
        <v>55339182.434642583</v>
      </c>
      <c r="AK62" s="210">
        <v>46804961.493600324</v>
      </c>
      <c r="AL62" s="211">
        <v>56165953.792320393</v>
      </c>
      <c r="AM62" s="210">
        <v>46809551.186624154</v>
      </c>
      <c r="AN62" s="210">
        <v>56183009.700447537</v>
      </c>
      <c r="AO62" s="211">
        <v>55101697.281274296</v>
      </c>
      <c r="AP62" s="211">
        <v>56089226.658312269</v>
      </c>
      <c r="AQ62" s="211">
        <v>56089226.658312276</v>
      </c>
      <c r="AR62" s="211">
        <v>750044.22366969287</v>
      </c>
      <c r="AS62" s="321">
        <v>1.3553583386518585E-2</v>
      </c>
      <c r="AT62" s="211">
        <v>-98372.735159091651</v>
      </c>
      <c r="AU62" s="321">
        <v>-1.7507908545835102E-3</v>
      </c>
      <c r="AV62" s="211">
        <v>1627682.3462007493</v>
      </c>
      <c r="AW62" s="321">
        <v>2.9886819530359411E-2</v>
      </c>
      <c r="AX62" s="211">
        <v>750044.22366968542</v>
      </c>
      <c r="AY62" s="321">
        <v>1.3553583386518452E-2</v>
      </c>
      <c r="AZ62" s="211">
        <v>-98372.735159099102</v>
      </c>
      <c r="BA62" s="321">
        <v>-1.7507908545836427E-3</v>
      </c>
      <c r="BB62" s="211">
        <v>7.4505805969238281E-9</v>
      </c>
      <c r="BC62" s="321">
        <v>1.3283443257850075E-16</v>
      </c>
      <c r="BE62" s="211">
        <v>4794664.8489598092</v>
      </c>
      <c r="BF62" s="211">
        <v>4576183.9409776181</v>
      </c>
      <c r="BG62" s="211">
        <v>4657396.1496863123</v>
      </c>
      <c r="BH62" s="211">
        <v>4747639.7620310523</v>
      </c>
      <c r="BI62" s="211">
        <v>4417955.9393721614</v>
      </c>
      <c r="BJ62" s="211">
        <v>4761264.2702773623</v>
      </c>
      <c r="BK62" s="211">
        <v>4691057.763937844</v>
      </c>
      <c r="BL62" s="211">
        <v>4738630.1217691554</v>
      </c>
      <c r="BM62" s="211">
        <v>4608973.0758996028</v>
      </c>
      <c r="BN62" s="211">
        <v>4732637.8116542334</v>
      </c>
      <c r="BO62" s="211">
        <v>4740615.1478537563</v>
      </c>
      <c r="BP62" s="211">
        <v>4622207.8258933676</v>
      </c>
      <c r="BQ62" s="322">
        <v>56089226.658312276</v>
      </c>
    </row>
    <row r="63" spans="1:76" ht="6.75" customHeight="1" x14ac:dyDescent="0.3">
      <c r="D63" s="137" t="s">
        <v>306</v>
      </c>
      <c r="F63" s="137" t="s">
        <v>306</v>
      </c>
      <c r="H63" s="137" t="s">
        <v>306</v>
      </c>
      <c r="AC63" s="208"/>
      <c r="AD63" s="148"/>
      <c r="AE63" s="209"/>
      <c r="AI63" s="210"/>
      <c r="AS63" s="318"/>
      <c r="AU63" s="318"/>
      <c r="AW63" s="318"/>
      <c r="AY63" s="318"/>
      <c r="BA63" s="318"/>
      <c r="BB63" s="37"/>
      <c r="BC63" s="318"/>
      <c r="BE63" s="211"/>
      <c r="BF63" s="211"/>
      <c r="BG63" s="211"/>
      <c r="BH63" s="211"/>
      <c r="BI63" s="211"/>
      <c r="BJ63" s="211"/>
      <c r="BK63" s="211"/>
      <c r="BL63" s="211"/>
      <c r="BM63" s="211"/>
      <c r="BN63" s="211"/>
      <c r="BO63" s="211"/>
      <c r="BP63" s="211"/>
      <c r="BQ63" s="322"/>
    </row>
    <row r="64" spans="1:76" ht="16.5" x14ac:dyDescent="0.25">
      <c r="D64" s="137" t="s">
        <v>306</v>
      </c>
      <c r="F64" s="137" t="s">
        <v>306</v>
      </c>
      <c r="H64" s="137" t="s">
        <v>306</v>
      </c>
      <c r="K64" s="203" t="s">
        <v>343</v>
      </c>
      <c r="AC64" s="204" t="s">
        <v>344</v>
      </c>
      <c r="AD64" s="148"/>
      <c r="AE64" s="152"/>
      <c r="AS64" s="318"/>
      <c r="AU64" s="318"/>
      <c r="AW64" s="318"/>
      <c r="AY64" s="318"/>
      <c r="BA64" s="318"/>
      <c r="BB64" s="37"/>
      <c r="BC64" s="318"/>
      <c r="BQ64" s="148"/>
    </row>
    <row r="65" spans="2:69" hidden="1" x14ac:dyDescent="0.25">
      <c r="B65" s="137" t="s">
        <v>306</v>
      </c>
      <c r="C65" s="137" t="s">
        <v>306</v>
      </c>
      <c r="D65" s="137" t="s">
        <v>306</v>
      </c>
      <c r="E65" s="137" t="s">
        <v>306</v>
      </c>
      <c r="F65" s="137" t="s">
        <v>306</v>
      </c>
      <c r="G65" s="137" t="s">
        <v>306</v>
      </c>
      <c r="H65" s="137" t="s">
        <v>306</v>
      </c>
      <c r="I65" s="137" t="s">
        <v>306</v>
      </c>
      <c r="J65" s="137" t="s">
        <v>306</v>
      </c>
      <c r="K65" s="37" t="s">
        <v>345</v>
      </c>
      <c r="AC65" s="152"/>
      <c r="AD65" s="148"/>
      <c r="AE65" s="152"/>
      <c r="AS65" s="318"/>
      <c r="AU65" s="318"/>
      <c r="AW65" s="318"/>
      <c r="AY65" s="318"/>
      <c r="BA65" s="318"/>
      <c r="BB65" s="37"/>
      <c r="BC65" s="318"/>
      <c r="BQ65" s="148"/>
    </row>
    <row r="66" spans="2:69" x14ac:dyDescent="0.25">
      <c r="B66" s="137" t="s">
        <v>308</v>
      </c>
      <c r="C66" s="137" t="s">
        <v>308</v>
      </c>
      <c r="D66" s="137" t="s">
        <v>306</v>
      </c>
      <c r="F66" s="137" t="s">
        <v>306</v>
      </c>
      <c r="H66" s="137" t="s">
        <v>306</v>
      </c>
      <c r="J66" s="137" t="s">
        <v>308</v>
      </c>
      <c r="K66" s="145" t="s">
        <v>346</v>
      </c>
      <c r="V66" s="37" t="s">
        <v>343</v>
      </c>
      <c r="W66" s="37" t="s">
        <v>347</v>
      </c>
      <c r="X66" s="37">
        <v>100</v>
      </c>
      <c r="AB66" s="206" t="s">
        <v>348</v>
      </c>
      <c r="AC66" s="207" t="s">
        <v>349</v>
      </c>
      <c r="AD66" s="148"/>
      <c r="AE66" s="149">
        <v>1059327136.24</v>
      </c>
      <c r="AF66" s="17">
        <v>1202991267.22</v>
      </c>
      <c r="AG66" s="17">
        <v>1380369139.1500001</v>
      </c>
      <c r="AH66" s="151">
        <v>1477548835.8268762</v>
      </c>
      <c r="AI66" s="150">
        <v>501627577.47000003</v>
      </c>
      <c r="AJ66" s="266">
        <v>1504882732.4100001</v>
      </c>
      <c r="AK66" s="150">
        <v>1266481515.3299999</v>
      </c>
      <c r="AL66" s="266">
        <v>1519777818.3959999</v>
      </c>
      <c r="AM66" s="150">
        <v>1232140800.0576839</v>
      </c>
      <c r="AN66" s="150">
        <v>1511889551.0991921</v>
      </c>
      <c r="AO66" s="151">
        <v>1504280185.8685715</v>
      </c>
      <c r="AP66" s="151">
        <v>1509235449.311908</v>
      </c>
      <c r="AQ66" s="151">
        <v>1628615973.3524797</v>
      </c>
      <c r="AR66" s="266">
        <v>123733240.94247961</v>
      </c>
      <c r="AS66" s="267">
        <v>8.2221184599763825E-2</v>
      </c>
      <c r="AT66" s="266">
        <v>151067137.52560353</v>
      </c>
      <c r="AU66" s="267">
        <v>0.10224172214318879</v>
      </c>
      <c r="AV66" s="266">
        <v>248246834.2024796</v>
      </c>
      <c r="AW66" s="267">
        <v>0.17984090426372787</v>
      </c>
      <c r="AX66" s="266">
        <v>4352716.9019079208</v>
      </c>
      <c r="AY66" s="267">
        <v>2.8923960705810252E-3</v>
      </c>
      <c r="AZ66" s="266">
        <v>31686613.485031843</v>
      </c>
      <c r="BA66" s="267">
        <v>2.1445391662671617E-2</v>
      </c>
      <c r="BB66" s="266">
        <v>119380524.04057169</v>
      </c>
      <c r="BC66" s="267">
        <v>7.9099999999999851E-2</v>
      </c>
      <c r="BE66" s="149">
        <v>139102715.20009366</v>
      </c>
      <c r="BF66" s="149">
        <v>135218087.96313906</v>
      </c>
      <c r="BG66" s="149">
        <v>133405105.2470504</v>
      </c>
      <c r="BH66" s="149">
        <v>138410446.78930858</v>
      </c>
      <c r="BI66" s="149">
        <v>127831210.23104165</v>
      </c>
      <c r="BJ66" s="149">
        <v>141097829.25419188</v>
      </c>
      <c r="BK66" s="149">
        <v>135106743.69892406</v>
      </c>
      <c r="BL66" s="149">
        <v>137397614.50060207</v>
      </c>
      <c r="BM66" s="149">
        <v>132711325.61395833</v>
      </c>
      <c r="BN66" s="149">
        <v>135746566.94934225</v>
      </c>
      <c r="BO66" s="149">
        <v>138776570.12189481</v>
      </c>
      <c r="BP66" s="149">
        <v>133811757.78293291</v>
      </c>
      <c r="BQ66" s="268">
        <v>1628615973.3524797</v>
      </c>
    </row>
    <row r="67" spans="2:69" x14ac:dyDescent="0.25">
      <c r="B67" s="137" t="s">
        <v>308</v>
      </c>
      <c r="C67" s="137" t="s">
        <v>308</v>
      </c>
      <c r="D67" s="137" t="s">
        <v>306</v>
      </c>
      <c r="F67" s="137" t="s">
        <v>306</v>
      </c>
      <c r="H67" s="137" t="s">
        <v>306</v>
      </c>
      <c r="J67" s="137" t="s">
        <v>308</v>
      </c>
      <c r="K67" s="145" t="s">
        <v>350</v>
      </c>
      <c r="V67" s="37" t="s">
        <v>343</v>
      </c>
      <c r="W67" s="37" t="s">
        <v>351</v>
      </c>
      <c r="X67" s="37">
        <v>101</v>
      </c>
      <c r="AB67" s="206" t="s">
        <v>348</v>
      </c>
      <c r="AC67" s="207" t="s">
        <v>352</v>
      </c>
      <c r="AD67" s="148"/>
      <c r="AE67" s="149">
        <v>1423273080.0900002</v>
      </c>
      <c r="AF67" s="17">
        <v>1692993783.6200001</v>
      </c>
      <c r="AG67" s="17">
        <v>2060855447.9400001</v>
      </c>
      <c r="AH67" s="151">
        <v>2198113786.5393667</v>
      </c>
      <c r="AI67" s="150">
        <v>763169850.04000008</v>
      </c>
      <c r="AJ67" s="266">
        <v>2289509550.1200004</v>
      </c>
      <c r="AK67" s="150">
        <v>1959585206.1800001</v>
      </c>
      <c r="AL67" s="266">
        <v>2351502247.4159999</v>
      </c>
      <c r="AM67" s="150">
        <v>1833099703.3880906</v>
      </c>
      <c r="AN67" s="150">
        <v>2324599289.3312759</v>
      </c>
      <c r="AO67" s="151">
        <v>2304803853.3085713</v>
      </c>
      <c r="AP67" s="151">
        <v>2357567535.5885849</v>
      </c>
      <c r="AQ67" s="151">
        <v>2544051127.6536417</v>
      </c>
      <c r="AR67" s="266">
        <v>254541577.53364134</v>
      </c>
      <c r="AS67" s="267">
        <v>0.11117733818594468</v>
      </c>
      <c r="AT67" s="266">
        <v>345937341.11427498</v>
      </c>
      <c r="AU67" s="267">
        <v>0.15737917810838473</v>
      </c>
      <c r="AV67" s="266">
        <v>483195679.71364164</v>
      </c>
      <c r="AW67" s="267">
        <v>0.23446364479208706</v>
      </c>
      <c r="AX67" s="266">
        <v>68057985.468584538</v>
      </c>
      <c r="AY67" s="267">
        <v>2.9726010736673889E-2</v>
      </c>
      <c r="AZ67" s="266">
        <v>159453749.04921818</v>
      </c>
      <c r="BA67" s="267">
        <v>7.2541171446932493E-2</v>
      </c>
      <c r="BB67" s="266">
        <v>186483592.0650568</v>
      </c>
      <c r="BC67" s="267">
        <v>7.9099999999999893E-2</v>
      </c>
      <c r="BE67" s="149">
        <v>224871889.15194896</v>
      </c>
      <c r="BF67" s="149">
        <v>205321346.7585246</v>
      </c>
      <c r="BG67" s="149">
        <v>207478176.32338387</v>
      </c>
      <c r="BH67" s="149">
        <v>221045294.36959118</v>
      </c>
      <c r="BI67" s="149">
        <v>200351631.43615875</v>
      </c>
      <c r="BJ67" s="149">
        <v>212386113.42062378</v>
      </c>
      <c r="BK67" s="149">
        <v>217038304.56243971</v>
      </c>
      <c r="BL67" s="149">
        <v>212383465.74070382</v>
      </c>
      <c r="BM67" s="149">
        <v>210225387.81363171</v>
      </c>
      <c r="BN67" s="149">
        <v>216234988.23042485</v>
      </c>
      <c r="BO67" s="149">
        <v>209433796.35376054</v>
      </c>
      <c r="BP67" s="149">
        <v>207280733.49245009</v>
      </c>
      <c r="BQ67" s="268">
        <v>2544051127.6536422</v>
      </c>
    </row>
    <row r="68" spans="2:69" x14ac:dyDescent="0.25">
      <c r="B68" s="137" t="s">
        <v>308</v>
      </c>
      <c r="C68" s="137" t="s">
        <v>308</v>
      </c>
      <c r="D68" s="137" t="s">
        <v>306</v>
      </c>
      <c r="F68" s="137" t="s">
        <v>306</v>
      </c>
      <c r="H68" s="137" t="s">
        <v>306</v>
      </c>
      <c r="J68" s="137" t="s">
        <v>308</v>
      </c>
      <c r="K68" s="145" t="s">
        <v>353</v>
      </c>
      <c r="V68" s="37" t="s">
        <v>343</v>
      </c>
      <c r="W68" s="37" t="s">
        <v>354</v>
      </c>
      <c r="X68" s="37">
        <v>102</v>
      </c>
      <c r="AB68" s="206" t="s">
        <v>348</v>
      </c>
      <c r="AC68" s="207" t="s">
        <v>355</v>
      </c>
      <c r="AD68" s="148"/>
      <c r="AE68" s="149">
        <v>601148187.74000001</v>
      </c>
      <c r="AF68" s="17">
        <v>687368254.70000005</v>
      </c>
      <c r="AG68" s="17">
        <v>829781268.32000005</v>
      </c>
      <c r="AH68" s="151">
        <v>792357005.93036509</v>
      </c>
      <c r="AI68" s="150">
        <v>262183757.90000001</v>
      </c>
      <c r="AJ68" s="266">
        <v>786551273.70000005</v>
      </c>
      <c r="AK68" s="150">
        <v>668802292.25000012</v>
      </c>
      <c r="AL68" s="266">
        <v>802562750.70000005</v>
      </c>
      <c r="AM68" s="150">
        <v>652593024.32243276</v>
      </c>
      <c r="AN68" s="150">
        <v>808566273.85793245</v>
      </c>
      <c r="AO68" s="151">
        <v>793937267.26285708</v>
      </c>
      <c r="AP68" s="151">
        <v>840362785.26565325</v>
      </c>
      <c r="AQ68" s="151">
        <v>906784380.57976627</v>
      </c>
      <c r="AR68" s="266">
        <v>120233106.87976623</v>
      </c>
      <c r="AS68" s="267">
        <v>0.15286111776817815</v>
      </c>
      <c r="AT68" s="266">
        <v>114427374.64940119</v>
      </c>
      <c r="AU68" s="267">
        <v>0.14441391164964021</v>
      </c>
      <c r="AV68" s="266">
        <v>77003112.259766221</v>
      </c>
      <c r="AW68" s="267">
        <v>9.279928964372626E-2</v>
      </c>
      <c r="AX68" s="266">
        <v>53811511.565653205</v>
      </c>
      <c r="AY68" s="267">
        <v>6.8414499302149184E-2</v>
      </c>
      <c r="AZ68" s="266">
        <v>48005779.335288167</v>
      </c>
      <c r="BA68" s="267">
        <v>6.0586047672943871E-2</v>
      </c>
      <c r="BB68" s="266">
        <v>66421595.314113021</v>
      </c>
      <c r="BC68" s="267">
        <v>7.9039191738025386E-2</v>
      </c>
      <c r="BE68" s="149">
        <v>74925451.453010231</v>
      </c>
      <c r="BF68" s="149">
        <v>72918631.473024502</v>
      </c>
      <c r="BG68" s="149">
        <v>71627839.550030187</v>
      </c>
      <c r="BH68" s="149">
        <v>69957244.296114743</v>
      </c>
      <c r="BI68" s="149">
        <v>69474086.292313889</v>
      </c>
      <c r="BJ68" s="149">
        <v>79471348.088186234</v>
      </c>
      <c r="BK68" s="149">
        <v>75988357.437510714</v>
      </c>
      <c r="BL68" s="149">
        <v>78207700.357885614</v>
      </c>
      <c r="BM68" s="149">
        <v>77154357.258865461</v>
      </c>
      <c r="BN68" s="149">
        <v>74334703.751578689</v>
      </c>
      <c r="BO68" s="149">
        <v>82297761.107972667</v>
      </c>
      <c r="BP68" s="149">
        <v>80426899.513273329</v>
      </c>
      <c r="BQ68" s="268">
        <v>906784380.57976627</v>
      </c>
    </row>
    <row r="69" spans="2:69" hidden="1" x14ac:dyDescent="0.25">
      <c r="B69" s="137" t="s">
        <v>306</v>
      </c>
      <c r="C69" s="137" t="s">
        <v>306</v>
      </c>
      <c r="D69" s="137" t="s">
        <v>306</v>
      </c>
      <c r="E69" s="137" t="s">
        <v>306</v>
      </c>
      <c r="F69" s="137" t="s">
        <v>306</v>
      </c>
      <c r="G69" s="137" t="s">
        <v>306</v>
      </c>
      <c r="H69" s="137" t="s">
        <v>306</v>
      </c>
      <c r="I69" s="137" t="s">
        <v>306</v>
      </c>
      <c r="J69" s="137" t="s">
        <v>306</v>
      </c>
      <c r="K69" s="37" t="s">
        <v>311</v>
      </c>
      <c r="AC69" s="152"/>
      <c r="AD69" s="148"/>
      <c r="AE69" s="152"/>
      <c r="AS69" s="318"/>
      <c r="AU69" s="318"/>
      <c r="AW69" s="318"/>
      <c r="AY69" s="318"/>
      <c r="BA69" s="318"/>
      <c r="BB69" s="37"/>
      <c r="BC69" s="318"/>
      <c r="BQ69" s="148"/>
    </row>
    <row r="70" spans="2:69" ht="17.25" x14ac:dyDescent="0.3">
      <c r="D70" s="137" t="s">
        <v>306</v>
      </c>
      <c r="F70" s="137" t="s">
        <v>306</v>
      </c>
      <c r="H70" s="137" t="s">
        <v>306</v>
      </c>
      <c r="V70" s="37" t="s">
        <v>343</v>
      </c>
      <c r="AB70" s="206" t="s">
        <v>348</v>
      </c>
      <c r="AC70" s="208" t="s">
        <v>356</v>
      </c>
      <c r="AD70" s="148"/>
      <c r="AE70" s="209">
        <v>3083748404.0699997</v>
      </c>
      <c r="AF70" s="211">
        <v>3583353305.54</v>
      </c>
      <c r="AG70" s="211">
        <v>4271005855.4100003</v>
      </c>
      <c r="AH70" s="211">
        <v>4468019628.296608</v>
      </c>
      <c r="AI70" s="210">
        <v>1526981185.4100003</v>
      </c>
      <c r="AJ70" s="211">
        <v>4580943556.2300005</v>
      </c>
      <c r="AK70" s="210">
        <v>3894869013.7600002</v>
      </c>
      <c r="AL70" s="211">
        <v>4673842816.5120001</v>
      </c>
      <c r="AM70" s="210">
        <v>3717833527.7682076</v>
      </c>
      <c r="AN70" s="210">
        <v>4645055114.2884007</v>
      </c>
      <c r="AO70" s="211">
        <v>4603021306.4400005</v>
      </c>
      <c r="AP70" s="211">
        <v>4707165770.1661463</v>
      </c>
      <c r="AQ70" s="211">
        <v>5079451481.5858879</v>
      </c>
      <c r="AR70" s="211">
        <v>498507925.35588741</v>
      </c>
      <c r="AS70" s="321">
        <v>0.10882210602178795</v>
      </c>
      <c r="AT70" s="211">
        <v>611431853.28927994</v>
      </c>
      <c r="AU70" s="321">
        <v>0.13684627735674984</v>
      </c>
      <c r="AV70" s="211">
        <v>808445626.17588758</v>
      </c>
      <c r="AW70" s="321">
        <v>0.18928693931708035</v>
      </c>
      <c r="AX70" s="211">
        <v>126222213.93614578</v>
      </c>
      <c r="AY70" s="321">
        <v>2.755375882431161E-2</v>
      </c>
      <c r="AZ70" s="211">
        <v>239146141.86953831</v>
      </c>
      <c r="BA70" s="321">
        <v>5.352396850608971E-2</v>
      </c>
      <c r="BB70" s="211">
        <v>372285711.41974163</v>
      </c>
      <c r="BC70" s="321">
        <v>7.9089143998130593E-2</v>
      </c>
      <c r="BE70" s="211">
        <v>438900055.80505288</v>
      </c>
      <c r="BF70" s="211">
        <v>413458066.19468814</v>
      </c>
      <c r="BG70" s="211">
        <v>412511121.12046444</v>
      </c>
      <c r="BH70" s="211">
        <v>429412985.45501453</v>
      </c>
      <c r="BI70" s="211">
        <v>397656927.95951426</v>
      </c>
      <c r="BJ70" s="211">
        <v>432955290.76300192</v>
      </c>
      <c r="BK70" s="211">
        <v>428133405.69887447</v>
      </c>
      <c r="BL70" s="211">
        <v>427988780.59919149</v>
      </c>
      <c r="BM70" s="211">
        <v>420091070.68645549</v>
      </c>
      <c r="BN70" s="211">
        <v>426316258.93134582</v>
      </c>
      <c r="BO70" s="211">
        <v>430508127.583628</v>
      </c>
      <c r="BP70" s="211">
        <v>421519390.78865635</v>
      </c>
      <c r="BQ70" s="322">
        <v>5079451481.5858879</v>
      </c>
    </row>
    <row r="71" spans="2:69" ht="6.75" customHeight="1" x14ac:dyDescent="0.3">
      <c r="D71" s="137" t="s">
        <v>306</v>
      </c>
      <c r="F71" s="137" t="s">
        <v>306</v>
      </c>
      <c r="H71" s="137" t="s">
        <v>306</v>
      </c>
      <c r="AC71" s="208"/>
      <c r="AD71" s="148"/>
      <c r="AE71" s="209"/>
      <c r="AI71" s="210"/>
      <c r="AS71" s="318"/>
      <c r="AU71" s="318"/>
      <c r="AW71" s="318"/>
      <c r="AY71" s="318"/>
      <c r="BA71" s="318"/>
      <c r="BB71" s="37"/>
      <c r="BC71" s="318"/>
      <c r="BE71" s="211"/>
      <c r="BF71" s="211"/>
      <c r="BG71" s="211"/>
      <c r="BH71" s="211"/>
      <c r="BI71" s="211"/>
      <c r="BJ71" s="211"/>
      <c r="BK71" s="211"/>
      <c r="BL71" s="211"/>
      <c r="BM71" s="211"/>
      <c r="BN71" s="211"/>
      <c r="BO71" s="211"/>
      <c r="BP71" s="211"/>
      <c r="BQ71" s="322"/>
    </row>
    <row r="72" spans="2:69" ht="16.5" x14ac:dyDescent="0.25">
      <c r="D72" s="137" t="s">
        <v>306</v>
      </c>
      <c r="F72" s="137" t="s">
        <v>306</v>
      </c>
      <c r="H72" s="137" t="s">
        <v>306</v>
      </c>
      <c r="K72" s="203" t="s">
        <v>357</v>
      </c>
      <c r="AC72" s="204" t="s">
        <v>358</v>
      </c>
      <c r="AD72" s="148"/>
      <c r="AE72" s="152"/>
      <c r="AS72" s="318"/>
      <c r="AU72" s="318"/>
      <c r="AW72" s="318"/>
      <c r="AY72" s="318"/>
      <c r="BA72" s="318"/>
      <c r="BB72" s="37"/>
      <c r="BC72" s="318"/>
      <c r="BQ72" s="148"/>
    </row>
    <row r="73" spans="2:69" hidden="1" x14ac:dyDescent="0.25">
      <c r="B73" s="137" t="s">
        <v>306</v>
      </c>
      <c r="C73" s="137" t="s">
        <v>306</v>
      </c>
      <c r="D73" s="137" t="s">
        <v>306</v>
      </c>
      <c r="E73" s="137" t="s">
        <v>306</v>
      </c>
      <c r="F73" s="137" t="s">
        <v>306</v>
      </c>
      <c r="G73" s="137" t="s">
        <v>306</v>
      </c>
      <c r="H73" s="137" t="s">
        <v>306</v>
      </c>
      <c r="I73" s="137" t="s">
        <v>306</v>
      </c>
      <c r="J73" s="137" t="s">
        <v>306</v>
      </c>
      <c r="K73" s="37" t="s">
        <v>359</v>
      </c>
      <c r="AC73" s="152"/>
      <c r="AD73" s="148"/>
      <c r="AE73" s="152"/>
      <c r="AS73" s="318"/>
      <c r="AU73" s="318"/>
      <c r="AW73" s="318"/>
      <c r="AY73" s="318"/>
      <c r="BA73" s="318"/>
      <c r="BB73" s="37"/>
      <c r="BC73" s="318"/>
      <c r="BQ73" s="148"/>
    </row>
    <row r="74" spans="2:69" x14ac:dyDescent="0.25">
      <c r="B74" s="137" t="s">
        <v>308</v>
      </c>
      <c r="C74" s="137" t="s">
        <v>308</v>
      </c>
      <c r="D74" s="137" t="s">
        <v>306</v>
      </c>
      <c r="F74" s="137" t="s">
        <v>306</v>
      </c>
      <c r="H74" s="137" t="s">
        <v>306</v>
      </c>
      <c r="J74" s="137" t="s">
        <v>308</v>
      </c>
      <c r="K74" s="145" t="s">
        <v>360</v>
      </c>
      <c r="V74" s="37" t="s">
        <v>357</v>
      </c>
      <c r="W74" s="37" t="s">
        <v>361</v>
      </c>
      <c r="X74" s="37">
        <v>150</v>
      </c>
      <c r="AB74" s="206" t="s">
        <v>362</v>
      </c>
      <c r="AC74" s="207" t="s">
        <v>363</v>
      </c>
      <c r="AD74" s="148"/>
      <c r="AE74" s="149">
        <v>25406329.709999997</v>
      </c>
      <c r="AF74" s="17">
        <v>36636904.329999998</v>
      </c>
      <c r="AG74" s="17">
        <v>18135040.329999998</v>
      </c>
      <c r="AH74" s="151">
        <v>32361190.243496228</v>
      </c>
      <c r="AI74" s="150">
        <v>17504760.84</v>
      </c>
      <c r="AJ74" s="266">
        <v>52514282.519999996</v>
      </c>
      <c r="AK74" s="150">
        <v>39349502.579999998</v>
      </c>
      <c r="AL74" s="266">
        <v>47219403.096000001</v>
      </c>
      <c r="AM74" s="150">
        <v>26900428.681205805</v>
      </c>
      <c r="AN74" s="150">
        <v>44810264.142290421</v>
      </c>
      <c r="AO74" s="151">
        <v>51997047.600000039</v>
      </c>
      <c r="AP74" s="151">
        <v>48331212.445085354</v>
      </c>
      <c r="AQ74" s="151">
        <v>51479273.728108123</v>
      </c>
      <c r="AR74" s="266">
        <v>1035008.7918918729</v>
      </c>
      <c r="AS74" s="267">
        <v>1.9709091360006512E-2</v>
      </c>
      <c r="AT74" s="266">
        <v>-19118083.484611895</v>
      </c>
      <c r="AU74" s="267">
        <v>-0.59077195062237065</v>
      </c>
      <c r="AV74" s="266">
        <v>-33344233.398108125</v>
      </c>
      <c r="AW74" s="267">
        <v>-1.8386633165049118</v>
      </c>
      <c r="AX74" s="266">
        <v>4183070.0749146417</v>
      </c>
      <c r="AY74" s="267">
        <v>7.9655855020422772E-2</v>
      </c>
      <c r="AZ74" s="266">
        <v>-15970022.201589126</v>
      </c>
      <c r="BA74" s="267">
        <v>-0.49349304155457302</v>
      </c>
      <c r="BB74" s="266">
        <v>-3148061.2830227688</v>
      </c>
      <c r="BC74" s="267">
        <v>-6.5135160567296818E-2</v>
      </c>
      <c r="BE74" s="149">
        <v>4418137.4723680541</v>
      </c>
      <c r="BF74" s="149">
        <v>4199003.0218111705</v>
      </c>
      <c r="BG74" s="149">
        <v>4173520.242274005</v>
      </c>
      <c r="BH74" s="149">
        <v>4313853.5468432512</v>
      </c>
      <c r="BI74" s="149">
        <v>4018810.9928171644</v>
      </c>
      <c r="BJ74" s="149">
        <v>4416701.3506327076</v>
      </c>
      <c r="BK74" s="149">
        <v>4324049.561647892</v>
      </c>
      <c r="BL74" s="149">
        <v>4351138.0725365737</v>
      </c>
      <c r="BM74" s="149">
        <v>4259602.9754725881</v>
      </c>
      <c r="BN74" s="149">
        <v>4303820.9757163581</v>
      </c>
      <c r="BO74" s="149">
        <v>4403488.7929732082</v>
      </c>
      <c r="BP74" s="149">
        <v>4297146.7230151519</v>
      </c>
      <c r="BQ74" s="268">
        <v>51479273.728108123</v>
      </c>
    </row>
    <row r="75" spans="2:69" x14ac:dyDescent="0.25">
      <c r="B75" s="137" t="s">
        <v>308</v>
      </c>
      <c r="C75" s="137" t="s">
        <v>308</v>
      </c>
      <c r="D75" s="137" t="s">
        <v>306</v>
      </c>
      <c r="F75" s="137" t="s">
        <v>306</v>
      </c>
      <c r="H75" s="137" t="s">
        <v>306</v>
      </c>
      <c r="J75" s="137" t="s">
        <v>308</v>
      </c>
      <c r="K75" s="145" t="s">
        <v>364</v>
      </c>
      <c r="V75" s="37" t="s">
        <v>357</v>
      </c>
      <c r="W75" s="37" t="s">
        <v>365</v>
      </c>
      <c r="X75" s="37">
        <v>151</v>
      </c>
      <c r="AB75" s="206" t="s">
        <v>362</v>
      </c>
      <c r="AC75" s="207" t="s">
        <v>366</v>
      </c>
      <c r="AD75" s="148"/>
      <c r="AE75" s="149">
        <v>13208601.639999999</v>
      </c>
      <c r="AF75" s="17">
        <v>18101440.5</v>
      </c>
      <c r="AG75" s="17">
        <v>18202116.120000001</v>
      </c>
      <c r="AH75" s="151">
        <v>17098252.73730718</v>
      </c>
      <c r="AI75" s="150">
        <v>9675759.7199999988</v>
      </c>
      <c r="AJ75" s="266">
        <v>29027279.159999996</v>
      </c>
      <c r="AK75" s="150">
        <v>26830487.650000002</v>
      </c>
      <c r="AL75" s="266">
        <v>32196585.18</v>
      </c>
      <c r="AM75" s="150">
        <v>14217610.260228395</v>
      </c>
      <c r="AN75" s="150">
        <v>29711130.127078786</v>
      </c>
      <c r="AO75" s="151">
        <v>32094878.314285707</v>
      </c>
      <c r="AP75" s="151">
        <v>37490892.726294383</v>
      </c>
      <c r="AQ75" s="151">
        <v>39932391.38416902</v>
      </c>
      <c r="AR75" s="266">
        <v>-10905112.224169023</v>
      </c>
      <c r="AS75" s="267">
        <v>-0.37568496048353106</v>
      </c>
      <c r="AT75" s="266">
        <v>-22834138.64686184</v>
      </c>
      <c r="AU75" s="267">
        <v>-1.3354662021716033</v>
      </c>
      <c r="AV75" s="266">
        <v>-21730275.264169019</v>
      </c>
      <c r="AW75" s="267">
        <v>-1.1938323610787414</v>
      </c>
      <c r="AX75" s="266">
        <v>-8463613.566294387</v>
      </c>
      <c r="AY75" s="267">
        <v>-0.29157447102232603</v>
      </c>
      <c r="AZ75" s="266">
        <v>-20392639.988987204</v>
      </c>
      <c r="BA75" s="267">
        <v>-1.1926739124923509</v>
      </c>
      <c r="BB75" s="266">
        <v>-2441498.6578746364</v>
      </c>
      <c r="BC75" s="267">
        <v>-6.5122446555194502E-2</v>
      </c>
      <c r="BE75" s="149">
        <v>3445080.7020419938</v>
      </c>
      <c r="BF75" s="149">
        <v>3261107.9428327656</v>
      </c>
      <c r="BG75" s="149">
        <v>3246999.0199166536</v>
      </c>
      <c r="BH75" s="149">
        <v>3380194.647970852</v>
      </c>
      <c r="BI75" s="149">
        <v>3125082.9046398886</v>
      </c>
      <c r="BJ75" s="149">
        <v>3414602.6014371114</v>
      </c>
      <c r="BK75" s="149">
        <v>3356828.0119716325</v>
      </c>
      <c r="BL75" s="149">
        <v>3365840.3877864126</v>
      </c>
      <c r="BM75" s="149">
        <v>3293360.7811419349</v>
      </c>
      <c r="BN75" s="149">
        <v>3347861.8124614567</v>
      </c>
      <c r="BO75" s="149">
        <v>3388118.4897921137</v>
      </c>
      <c r="BP75" s="149">
        <v>3307314.0821762029</v>
      </c>
      <c r="BQ75" s="268">
        <v>39932391.38416902</v>
      </c>
    </row>
    <row r="76" spans="2:69" x14ac:dyDescent="0.25">
      <c r="B76" s="137" t="s">
        <v>308</v>
      </c>
      <c r="C76" s="137" t="s">
        <v>308</v>
      </c>
      <c r="D76" s="137" t="s">
        <v>306</v>
      </c>
      <c r="F76" s="137" t="s">
        <v>306</v>
      </c>
      <c r="H76" s="137" t="s">
        <v>306</v>
      </c>
      <c r="J76" s="137" t="s">
        <v>308</v>
      </c>
      <c r="K76" s="145" t="s">
        <v>367</v>
      </c>
      <c r="V76" s="37" t="s">
        <v>357</v>
      </c>
      <c r="W76" s="37" t="s">
        <v>368</v>
      </c>
      <c r="X76" s="37">
        <v>152</v>
      </c>
      <c r="AB76" s="206" t="s">
        <v>362</v>
      </c>
      <c r="AC76" s="207" t="s">
        <v>369</v>
      </c>
      <c r="AD76" s="148"/>
      <c r="AE76" s="149">
        <v>1918430489.01</v>
      </c>
      <c r="AF76" s="17">
        <v>2260137105.5500002</v>
      </c>
      <c r="AG76" s="17">
        <v>2762548578.4699998</v>
      </c>
      <c r="AH76" s="151">
        <v>2829568000.4980898</v>
      </c>
      <c r="AI76" s="150">
        <v>958222090.56999993</v>
      </c>
      <c r="AJ76" s="266">
        <v>2874666271.71</v>
      </c>
      <c r="AK76" s="150">
        <v>2466480822.4399996</v>
      </c>
      <c r="AL76" s="266">
        <v>2959776986.9279995</v>
      </c>
      <c r="AM76" s="150">
        <v>2352726326.4355979</v>
      </c>
      <c r="AN76" s="150">
        <v>2943322496.5024915</v>
      </c>
      <c r="AO76" s="151">
        <v>2897372111.9999995</v>
      </c>
      <c r="AP76" s="151">
        <v>2956688479.7171364</v>
      </c>
      <c r="AQ76" s="151">
        <v>3248095337.544065</v>
      </c>
      <c r="AR76" s="266">
        <v>-373429065.83406496</v>
      </c>
      <c r="AS76" s="267">
        <v>-0.12990344984008528</v>
      </c>
      <c r="AT76" s="266">
        <v>-418527337.04597521</v>
      </c>
      <c r="AU76" s="267">
        <v>-0.1479120971725372</v>
      </c>
      <c r="AV76" s="266">
        <v>-485546759.07406521</v>
      </c>
      <c r="AW76" s="267">
        <v>-0.17576044195500762</v>
      </c>
      <c r="AX76" s="266">
        <v>-82022208.007136345</v>
      </c>
      <c r="AY76" s="267">
        <v>-2.8532775722291164E-2</v>
      </c>
      <c r="AZ76" s="266">
        <v>-127120479.21904659</v>
      </c>
      <c r="BA76" s="267">
        <v>-4.4925755167103079E-2</v>
      </c>
      <c r="BB76" s="266">
        <v>-291406857.82692862</v>
      </c>
      <c r="BC76" s="267">
        <v>-9.8558525805467076E-2</v>
      </c>
      <c r="BE76" s="149">
        <v>285741305.17309809</v>
      </c>
      <c r="BF76" s="149">
        <v>268950631.18259734</v>
      </c>
      <c r="BG76" s="149">
        <v>268515958.88276744</v>
      </c>
      <c r="BH76" s="149">
        <v>272393291.05901128</v>
      </c>
      <c r="BI76" s="149">
        <v>252583562.60258508</v>
      </c>
      <c r="BJ76" s="149">
        <v>275375811.15195066</v>
      </c>
      <c r="BK76" s="149">
        <v>272183032.40914822</v>
      </c>
      <c r="BL76" s="149">
        <v>272252789.26293606</v>
      </c>
      <c r="BM76" s="149">
        <v>267111796.6638552</v>
      </c>
      <c r="BN76" s="149">
        <v>270783796.22988319</v>
      </c>
      <c r="BO76" s="149">
        <v>274013883.17396748</v>
      </c>
      <c r="BP76" s="149">
        <v>268189479.75226519</v>
      </c>
      <c r="BQ76" s="268">
        <v>3248095337.5440645</v>
      </c>
    </row>
    <row r="77" spans="2:69" x14ac:dyDescent="0.25">
      <c r="B77" s="137" t="s">
        <v>308</v>
      </c>
      <c r="C77" s="137" t="s">
        <v>308</v>
      </c>
      <c r="D77" s="137" t="s">
        <v>306</v>
      </c>
      <c r="F77" s="137" t="s">
        <v>306</v>
      </c>
      <c r="H77" s="137" t="s">
        <v>306</v>
      </c>
      <c r="J77" s="137" t="s">
        <v>308</v>
      </c>
      <c r="K77" s="145" t="s">
        <v>370</v>
      </c>
      <c r="V77" s="37" t="s">
        <v>357</v>
      </c>
      <c r="W77" s="37" t="s">
        <v>371</v>
      </c>
      <c r="X77" s="37">
        <v>153</v>
      </c>
      <c r="AB77" s="206" t="s">
        <v>362</v>
      </c>
      <c r="AC77" s="207" t="s">
        <v>372</v>
      </c>
      <c r="AD77" s="148"/>
      <c r="AE77" s="149">
        <v>34356378.32</v>
      </c>
      <c r="AF77" s="17">
        <v>32173274.780000001</v>
      </c>
      <c r="AG77" s="17">
        <v>34806664.939999998</v>
      </c>
      <c r="AH77" s="151">
        <v>40569961.95822835</v>
      </c>
      <c r="AI77" s="150">
        <v>12588372.009999998</v>
      </c>
      <c r="AJ77" s="266">
        <v>37765116.029999994</v>
      </c>
      <c r="AK77" s="150">
        <v>29217263.809999999</v>
      </c>
      <c r="AL77" s="266">
        <v>35060716.571999997</v>
      </c>
      <c r="AM77" s="150">
        <v>33721738.603287622</v>
      </c>
      <c r="AN77" s="150">
        <v>36065487.16494073</v>
      </c>
      <c r="AO77" s="151">
        <v>37276353.874285713</v>
      </c>
      <c r="AP77" s="151">
        <v>39200767.740746669</v>
      </c>
      <c r="AQ77" s="151">
        <v>39047692.710741624</v>
      </c>
      <c r="AR77" s="266">
        <v>-1282576.6807416305</v>
      </c>
      <c r="AS77" s="267">
        <v>-3.3961942013438343E-2</v>
      </c>
      <c r="AT77" s="266">
        <v>1522269.2474867254</v>
      </c>
      <c r="AU77" s="267">
        <v>3.752207727121077E-2</v>
      </c>
      <c r="AV77" s="266">
        <v>-4241027.7707416266</v>
      </c>
      <c r="AW77" s="267">
        <v>-0.12184527814004426</v>
      </c>
      <c r="AX77" s="266">
        <v>-1435651.7107466757</v>
      </c>
      <c r="AY77" s="267">
        <v>-3.8015286636646828E-2</v>
      </c>
      <c r="AZ77" s="266">
        <v>1369194.2174816802</v>
      </c>
      <c r="BA77" s="267">
        <v>3.3748964785607398E-2</v>
      </c>
      <c r="BB77" s="266">
        <v>153075.03000504524</v>
      </c>
      <c r="BC77" s="267">
        <v>3.9048987769169023E-3</v>
      </c>
      <c r="BE77" s="149">
        <v>3366256.3072256395</v>
      </c>
      <c r="BF77" s="149">
        <v>3182590.2080051852</v>
      </c>
      <c r="BG77" s="149">
        <v>3164470.9451738261</v>
      </c>
      <c r="BH77" s="149">
        <v>3289786.5865571536</v>
      </c>
      <c r="BI77" s="149">
        <v>3037766.4970409069</v>
      </c>
      <c r="BJ77" s="149">
        <v>3351689.4165104218</v>
      </c>
      <c r="BK77" s="149">
        <v>3282542.1803897987</v>
      </c>
      <c r="BL77" s="149">
        <v>3299198.649800532</v>
      </c>
      <c r="BM77" s="149">
        <v>3223893.8293784531</v>
      </c>
      <c r="BN77" s="149">
        <v>3269506.5148886484</v>
      </c>
      <c r="BO77" s="149">
        <v>3332891.3315523532</v>
      </c>
      <c r="BP77" s="149">
        <v>3247100.2442187099</v>
      </c>
      <c r="BQ77" s="268">
        <v>39047692.710741624</v>
      </c>
    </row>
    <row r="78" spans="2:69" x14ac:dyDescent="0.25">
      <c r="B78" s="137" t="s">
        <v>308</v>
      </c>
      <c r="C78" s="137" t="s">
        <v>308</v>
      </c>
      <c r="D78" s="137" t="s">
        <v>306</v>
      </c>
      <c r="F78" s="137" t="s">
        <v>306</v>
      </c>
      <c r="H78" s="137" t="s">
        <v>306</v>
      </c>
      <c r="J78" s="137" t="s">
        <v>308</v>
      </c>
      <c r="K78" s="145" t="s">
        <v>373</v>
      </c>
      <c r="V78" s="37" t="s">
        <v>357</v>
      </c>
      <c r="W78" s="37" t="s">
        <v>374</v>
      </c>
      <c r="X78" s="37">
        <v>155</v>
      </c>
      <c r="AB78" s="206" t="s">
        <v>362</v>
      </c>
      <c r="AC78" s="207" t="s">
        <v>375</v>
      </c>
      <c r="AD78" s="148"/>
      <c r="AE78" s="149">
        <v>-11231757.68</v>
      </c>
      <c r="AF78" s="17">
        <v>-20245438.5</v>
      </c>
      <c r="AG78" s="17">
        <v>-11193316</v>
      </c>
      <c r="AH78" s="151">
        <v>-15150911.140000001</v>
      </c>
      <c r="AI78" s="150">
        <v>-3764655.32</v>
      </c>
      <c r="AJ78" s="266">
        <v>-11293965.959999999</v>
      </c>
      <c r="AK78" s="150">
        <v>-9411638.2999999989</v>
      </c>
      <c r="AL78" s="266">
        <v>-11293965.959999997</v>
      </c>
      <c r="AM78" s="150">
        <v>-9327762.5</v>
      </c>
      <c r="AN78" s="150">
        <v>-15234786.939999999</v>
      </c>
      <c r="AO78" s="151">
        <v>-11293965.960000001</v>
      </c>
      <c r="AP78" s="151">
        <v>-11282311</v>
      </c>
      <c r="AQ78" s="151">
        <v>-11282310.999999993</v>
      </c>
      <c r="AR78" s="266">
        <v>-11654.960000006482</v>
      </c>
      <c r="AS78" s="267">
        <v>-1.0319634432479274E-3</v>
      </c>
      <c r="AT78" s="266">
        <v>-3868600.140000008</v>
      </c>
      <c r="AU78" s="267">
        <v>-0.25533778821964681</v>
      </c>
      <c r="AV78" s="266">
        <v>88994.999999992549</v>
      </c>
      <c r="AW78" s="267">
        <v>7.9507270231620863E-3</v>
      </c>
      <c r="AX78" s="266">
        <v>-11654.959999999031</v>
      </c>
      <c r="AY78" s="267">
        <v>-1.0319634432472676E-3</v>
      </c>
      <c r="AZ78" s="266">
        <v>-3868600.1400000006</v>
      </c>
      <c r="BA78" s="267">
        <v>-0.25533778821964631</v>
      </c>
      <c r="BB78" s="266">
        <v>-7.4505805969238281E-9</v>
      </c>
      <c r="BC78" s="267">
        <v>-6.6037716890837597E-16</v>
      </c>
      <c r="BE78" s="149">
        <v>-940192.58333333302</v>
      </c>
      <c r="BF78" s="149">
        <v>-940192.58333333302</v>
      </c>
      <c r="BG78" s="149">
        <v>-940192.58333333302</v>
      </c>
      <c r="BH78" s="149">
        <v>-940192.58333333302</v>
      </c>
      <c r="BI78" s="149">
        <v>-940192.58333333302</v>
      </c>
      <c r="BJ78" s="149">
        <v>-940192.58333333302</v>
      </c>
      <c r="BK78" s="149">
        <v>-940192.58333333302</v>
      </c>
      <c r="BL78" s="149">
        <v>-940192.58333333302</v>
      </c>
      <c r="BM78" s="149">
        <v>-940192.58333333302</v>
      </c>
      <c r="BN78" s="149">
        <v>-940192.58333333302</v>
      </c>
      <c r="BO78" s="149">
        <v>-940192.58333333302</v>
      </c>
      <c r="BP78" s="149">
        <v>-940192.58333333302</v>
      </c>
      <c r="BQ78" s="268">
        <v>-11282310.999999993</v>
      </c>
    </row>
    <row r="79" spans="2:69" x14ac:dyDescent="0.25">
      <c r="B79" s="137" t="s">
        <v>308</v>
      </c>
      <c r="C79" s="137" t="s">
        <v>308</v>
      </c>
      <c r="D79" s="137" t="s">
        <v>306</v>
      </c>
      <c r="F79" s="137" t="s">
        <v>306</v>
      </c>
      <c r="H79" s="137" t="s">
        <v>306</v>
      </c>
      <c r="J79" s="137" t="s">
        <v>308</v>
      </c>
      <c r="K79" s="145" t="s">
        <v>376</v>
      </c>
      <c r="V79" s="37" t="s">
        <v>357</v>
      </c>
      <c r="W79" s="37" t="s">
        <v>377</v>
      </c>
      <c r="X79" s="37">
        <v>156</v>
      </c>
      <c r="AB79" s="206" t="s">
        <v>362</v>
      </c>
      <c r="AC79" s="207" t="s">
        <v>378</v>
      </c>
      <c r="AD79" s="148"/>
      <c r="AE79" s="149">
        <v>-30000000</v>
      </c>
      <c r="AF79" s="17">
        <v>-52500000</v>
      </c>
      <c r="AG79" s="17">
        <v>-72435564</v>
      </c>
      <c r="AH79" s="151">
        <v>-51000000</v>
      </c>
      <c r="AI79" s="150">
        <v>0</v>
      </c>
      <c r="AJ79" s="266">
        <v>0</v>
      </c>
      <c r="AK79" s="150">
        <v>0</v>
      </c>
      <c r="AL79" s="266">
        <v>0</v>
      </c>
      <c r="AM79" s="150">
        <v>0</v>
      </c>
      <c r="AN79" s="150">
        <v>-51000000</v>
      </c>
      <c r="AO79" s="151">
        <v>-51000000</v>
      </c>
      <c r="AP79" s="151">
        <v>-58364710</v>
      </c>
      <c r="AQ79" s="151">
        <v>-65623753.999999911</v>
      </c>
      <c r="AR79" s="266">
        <v>65623753.999999911</v>
      </c>
      <c r="AS79" s="267">
        <v>0</v>
      </c>
      <c r="AT79" s="266">
        <v>14623753.999999911</v>
      </c>
      <c r="AU79" s="267">
        <v>0.28674027450980216</v>
      </c>
      <c r="AV79" s="266">
        <v>-6811810.0000000894</v>
      </c>
      <c r="AW79" s="267">
        <v>-9.4039579784318234E-2</v>
      </c>
      <c r="AX79" s="266">
        <v>58364710</v>
      </c>
      <c r="AY79" s="267">
        <v>0</v>
      </c>
      <c r="AZ79" s="266">
        <v>7364710</v>
      </c>
      <c r="BA79" s="267">
        <v>0.14440607843137254</v>
      </c>
      <c r="BB79" s="266">
        <v>7259043.9999999106</v>
      </c>
      <c r="BC79" s="267">
        <v>0.12437385536568092</v>
      </c>
      <c r="BE79" s="149">
        <v>0</v>
      </c>
      <c r="BF79" s="149">
        <v>0</v>
      </c>
      <c r="BG79" s="149">
        <v>0</v>
      </c>
      <c r="BH79" s="149">
        <v>0</v>
      </c>
      <c r="BI79" s="149">
        <v>0</v>
      </c>
      <c r="BJ79" s="149">
        <v>0</v>
      </c>
      <c r="BK79" s="149">
        <v>0</v>
      </c>
      <c r="BL79" s="149">
        <v>0</v>
      </c>
      <c r="BM79" s="149">
        <v>0</v>
      </c>
      <c r="BN79" s="149">
        <v>-21874584.666666638</v>
      </c>
      <c r="BO79" s="149">
        <v>-21874584.666666638</v>
      </c>
      <c r="BP79" s="149">
        <v>-21874584.666666638</v>
      </c>
      <c r="BQ79" s="268">
        <v>-65623753.999999911</v>
      </c>
    </row>
    <row r="80" spans="2:69" hidden="1" x14ac:dyDescent="0.25">
      <c r="B80" s="137" t="s">
        <v>306</v>
      </c>
      <c r="C80" s="137" t="s">
        <v>306</v>
      </c>
      <c r="D80" s="137" t="s">
        <v>306</v>
      </c>
      <c r="E80" s="137" t="s">
        <v>306</v>
      </c>
      <c r="F80" s="137" t="s">
        <v>306</v>
      </c>
      <c r="G80" s="137" t="s">
        <v>306</v>
      </c>
      <c r="H80" s="137" t="s">
        <v>306</v>
      </c>
      <c r="I80" s="137" t="s">
        <v>306</v>
      </c>
      <c r="J80" s="137" t="s">
        <v>306</v>
      </c>
      <c r="K80" s="37" t="s">
        <v>311</v>
      </c>
      <c r="AC80" s="152"/>
      <c r="AD80" s="148"/>
      <c r="AE80" s="152"/>
      <c r="AS80" s="318"/>
      <c r="AU80" s="318"/>
      <c r="AW80" s="318"/>
      <c r="AY80" s="318"/>
      <c r="BA80" s="318"/>
      <c r="BB80" s="37"/>
      <c r="BC80" s="318"/>
      <c r="BQ80" s="148"/>
    </row>
    <row r="81" spans="2:69" ht="17.25" x14ac:dyDescent="0.3">
      <c r="D81" s="137" t="s">
        <v>306</v>
      </c>
      <c r="F81" s="137" t="s">
        <v>306</v>
      </c>
      <c r="H81" s="137" t="s">
        <v>306</v>
      </c>
      <c r="V81" s="37" t="s">
        <v>357</v>
      </c>
      <c r="AB81" s="206" t="s">
        <v>362</v>
      </c>
      <c r="AC81" s="208" t="s">
        <v>379</v>
      </c>
      <c r="AD81" s="148"/>
      <c r="AE81" s="209">
        <v>1950170040.9999998</v>
      </c>
      <c r="AF81" s="211">
        <v>2274303286.6600003</v>
      </c>
      <c r="AG81" s="211">
        <v>2750063519.8599997</v>
      </c>
      <c r="AH81" s="211">
        <v>2853446494.2971215</v>
      </c>
      <c r="AI81" s="210">
        <v>994226327.81999981</v>
      </c>
      <c r="AJ81" s="211">
        <v>2982678983.46</v>
      </c>
      <c r="AK81" s="210">
        <v>2552466438.1799994</v>
      </c>
      <c r="AL81" s="211">
        <v>3062959725.8159995</v>
      </c>
      <c r="AM81" s="210">
        <v>2418238341.48032</v>
      </c>
      <c r="AN81" s="210">
        <v>2987674590.9968014</v>
      </c>
      <c r="AO81" s="211">
        <v>2956446425.8285708</v>
      </c>
      <c r="AP81" s="211">
        <v>3012064331.6292624</v>
      </c>
      <c r="AQ81" s="211">
        <v>3301648630.3670835</v>
      </c>
      <c r="AR81" s="211">
        <v>-318969646.90708351</v>
      </c>
      <c r="AS81" s="321">
        <v>-0.10694065592572381</v>
      </c>
      <c r="AT81" s="211">
        <v>-448202136.06996202</v>
      </c>
      <c r="AU81" s="321">
        <v>-0.15707395844489663</v>
      </c>
      <c r="AV81" s="211">
        <v>-551585110.50708389</v>
      </c>
      <c r="AW81" s="321">
        <v>-0.20057177098773485</v>
      </c>
      <c r="AX81" s="211">
        <v>-29385348.169262409</v>
      </c>
      <c r="AY81" s="321">
        <v>-9.8519982647192212E-3</v>
      </c>
      <c r="AZ81" s="211">
        <v>-158617837.33214092</v>
      </c>
      <c r="BA81" s="321">
        <v>-5.558815896816479E-2</v>
      </c>
      <c r="BB81" s="211">
        <v>-289584298.7378211</v>
      </c>
      <c r="BC81" s="321">
        <v>-9.6141472045247256E-2</v>
      </c>
      <c r="BE81" s="211">
        <v>296030587.07140046</v>
      </c>
      <c r="BF81" s="211">
        <v>278653139.77191317</v>
      </c>
      <c r="BG81" s="211">
        <v>278160756.50679857</v>
      </c>
      <c r="BH81" s="211">
        <v>282436933.2570492</v>
      </c>
      <c r="BI81" s="211">
        <v>261825030.41374969</v>
      </c>
      <c r="BJ81" s="211">
        <v>285618611.93719757</v>
      </c>
      <c r="BK81" s="211">
        <v>282206259.57982427</v>
      </c>
      <c r="BL81" s="211">
        <v>282328773.78972626</v>
      </c>
      <c r="BM81" s="211">
        <v>276948461.66651481</v>
      </c>
      <c r="BN81" s="211">
        <v>258890208.28294969</v>
      </c>
      <c r="BO81" s="211">
        <v>262323604.5382852</v>
      </c>
      <c r="BP81" s="211">
        <v>256226263.55167532</v>
      </c>
      <c r="BQ81" s="322">
        <v>3301648630.3670831</v>
      </c>
    </row>
    <row r="82" spans="2:69" ht="6.75" customHeight="1" x14ac:dyDescent="0.3">
      <c r="D82" s="137" t="s">
        <v>306</v>
      </c>
      <c r="F82" s="137" t="s">
        <v>306</v>
      </c>
      <c r="H82" s="137" t="s">
        <v>306</v>
      </c>
      <c r="AC82" s="208"/>
      <c r="AD82" s="148"/>
      <c r="AE82" s="209"/>
      <c r="AI82" s="210"/>
      <c r="AS82" s="318"/>
      <c r="AU82" s="318"/>
      <c r="AW82" s="318"/>
      <c r="AY82" s="318"/>
      <c r="BA82" s="318"/>
      <c r="BB82" s="37"/>
      <c r="BC82" s="318"/>
      <c r="BE82" s="211"/>
      <c r="BF82" s="211"/>
      <c r="BG82" s="211"/>
      <c r="BH82" s="211"/>
      <c r="BI82" s="211"/>
      <c r="BJ82" s="211"/>
      <c r="BK82" s="211"/>
      <c r="BL82" s="211"/>
      <c r="BM82" s="211"/>
      <c r="BN82" s="211"/>
      <c r="BO82" s="211"/>
      <c r="BP82" s="211"/>
      <c r="BQ82" s="322"/>
    </row>
    <row r="83" spans="2:69" ht="17.25" x14ac:dyDescent="0.3">
      <c r="D83" s="137" t="s">
        <v>306</v>
      </c>
      <c r="F83" s="137" t="s">
        <v>306</v>
      </c>
      <c r="H83" s="137" t="s">
        <v>306</v>
      </c>
      <c r="K83" s="212" t="s">
        <v>380</v>
      </c>
      <c r="V83" s="37" t="s">
        <v>343</v>
      </c>
      <c r="AB83" s="206" t="s">
        <v>348</v>
      </c>
      <c r="AC83" s="208" t="s">
        <v>380</v>
      </c>
      <c r="AD83" s="148"/>
      <c r="AE83" s="209">
        <v>1133578363.0699999</v>
      </c>
      <c r="AF83" s="211">
        <v>1309050018.8799996</v>
      </c>
      <c r="AG83" s="211">
        <v>1520942335.5500007</v>
      </c>
      <c r="AH83" s="211">
        <v>1614573133.9994864</v>
      </c>
      <c r="AI83" s="210">
        <v>532754857.59000051</v>
      </c>
      <c r="AJ83" s="211">
        <v>1598264572.7700005</v>
      </c>
      <c r="AK83" s="210">
        <v>1342402575.5800009</v>
      </c>
      <c r="AL83" s="211">
        <v>1610883090.6960006</v>
      </c>
      <c r="AM83" s="210">
        <v>1299595186.2878876</v>
      </c>
      <c r="AN83" s="210">
        <v>1657380523.2915993</v>
      </c>
      <c r="AO83" s="211">
        <v>1646574880.6114297</v>
      </c>
      <c r="AP83" s="211">
        <v>1695101438.5368838</v>
      </c>
      <c r="AQ83" s="211">
        <v>1777802851.2188044</v>
      </c>
      <c r="AR83" s="211">
        <v>179538278.4488039</v>
      </c>
      <c r="AS83" s="321">
        <v>0.11233326541026978</v>
      </c>
      <c r="AT83" s="211">
        <v>163229717.21931791</v>
      </c>
      <c r="AU83" s="321">
        <v>0.10109775381619215</v>
      </c>
      <c r="AV83" s="211">
        <v>256860515.66880369</v>
      </c>
      <c r="AW83" s="321">
        <v>0.16888248138343667</v>
      </c>
      <c r="AX83" s="211">
        <v>96836865.766883373</v>
      </c>
      <c r="AY83" s="321">
        <v>6.0588758217328488E-2</v>
      </c>
      <c r="AZ83" s="211">
        <v>80528304.537397385</v>
      </c>
      <c r="BA83" s="321">
        <v>4.9875910134785505E-2</v>
      </c>
      <c r="BB83" s="211">
        <v>82701412.681920528</v>
      </c>
      <c r="BC83" s="321">
        <v>4.8788474130081402E-2</v>
      </c>
      <c r="BE83" s="211">
        <v>142869468.73365241</v>
      </c>
      <c r="BF83" s="211">
        <v>134804926.42277497</v>
      </c>
      <c r="BG83" s="211">
        <v>134350364.61366588</v>
      </c>
      <c r="BH83" s="211">
        <v>146976052.19796532</v>
      </c>
      <c r="BI83" s="211">
        <v>135831897.54576457</v>
      </c>
      <c r="BJ83" s="211">
        <v>147336678.82580435</v>
      </c>
      <c r="BK83" s="211">
        <v>145927146.1190502</v>
      </c>
      <c r="BL83" s="211">
        <v>145660006.80946523</v>
      </c>
      <c r="BM83" s="211">
        <v>143142609.01994067</v>
      </c>
      <c r="BN83" s="211">
        <v>167426050.64839613</v>
      </c>
      <c r="BO83" s="211">
        <v>168184523.0453428</v>
      </c>
      <c r="BP83" s="211">
        <v>165293127.23698103</v>
      </c>
      <c r="BQ83" s="322">
        <v>1777802851.2188048</v>
      </c>
    </row>
    <row r="84" spans="2:69" x14ac:dyDescent="0.25">
      <c r="AC84" s="213" t="s">
        <v>381</v>
      </c>
      <c r="AD84" s="148"/>
      <c r="AE84" s="214">
        <v>0.36759755159463658</v>
      </c>
      <c r="AF84" s="216">
        <v>0.36531424820883801</v>
      </c>
      <c r="AG84" s="216">
        <v>0.35610869828788749</v>
      </c>
      <c r="AH84" s="216">
        <v>0.36136213990067628</v>
      </c>
      <c r="AI84" s="323">
        <v>0.34889418591425131</v>
      </c>
      <c r="AJ84" s="216">
        <v>0.34889418591425114</v>
      </c>
      <c r="AK84" s="215">
        <v>0.34465923522395481</v>
      </c>
      <c r="AL84" s="216">
        <v>0.34465923522395475</v>
      </c>
      <c r="AM84" s="215">
        <v>0.34955712152825374</v>
      </c>
      <c r="AN84" s="215">
        <v>0.35680535160786819</v>
      </c>
      <c r="AO84" s="216">
        <v>0.35771611100468681</v>
      </c>
      <c r="AP84" s="216">
        <v>0.36011084404130783</v>
      </c>
      <c r="AQ84" s="216">
        <v>0.34999898269797924</v>
      </c>
      <c r="AR84" s="216"/>
      <c r="AS84" s="324"/>
      <c r="AT84" s="216"/>
      <c r="AU84" s="324"/>
      <c r="AV84" s="216"/>
      <c r="AW84" s="324"/>
      <c r="AX84" s="216"/>
      <c r="AY84" s="324"/>
      <c r="AZ84" s="216"/>
      <c r="BA84" s="324"/>
      <c r="BB84" s="216"/>
      <c r="BC84" s="324"/>
      <c r="BE84" s="216">
        <v>0.32551708946947827</v>
      </c>
      <c r="BF84" s="216">
        <v>0.32604256016448924</v>
      </c>
      <c r="BG84" s="216">
        <v>0.32568907293636801</v>
      </c>
      <c r="BH84" s="216">
        <v>0.34227202524447781</v>
      </c>
      <c r="BI84" s="216">
        <v>0.34158061382899813</v>
      </c>
      <c r="BJ84" s="216">
        <v>0.34030460412240554</v>
      </c>
      <c r="BK84" s="216">
        <v>0.34084503609533179</v>
      </c>
      <c r="BL84" s="216">
        <v>0.34033604013062857</v>
      </c>
      <c r="BM84" s="216">
        <v>0.34074185101348753</v>
      </c>
      <c r="BN84" s="216">
        <v>0.39272734065570442</v>
      </c>
      <c r="BO84" s="216">
        <v>0.39066515187375239</v>
      </c>
      <c r="BP84" s="216">
        <v>0.39213647307593635</v>
      </c>
      <c r="BQ84" s="325">
        <v>0.34999898269797936</v>
      </c>
    </row>
    <row r="85" spans="2:69" ht="7.5" customHeight="1" x14ac:dyDescent="0.25">
      <c r="D85" s="137" t="s">
        <v>306</v>
      </c>
      <c r="F85" s="137" t="s">
        <v>306</v>
      </c>
      <c r="H85" s="137" t="s">
        <v>306</v>
      </c>
      <c r="K85" s="203" t="s">
        <v>382</v>
      </c>
      <c r="AC85" s="213"/>
      <c r="AD85" s="148"/>
      <c r="AE85" s="214"/>
      <c r="AF85" s="216"/>
      <c r="AG85" s="216"/>
      <c r="AH85" s="216"/>
      <c r="AI85" s="323"/>
      <c r="AJ85" s="216"/>
      <c r="AK85" s="215"/>
      <c r="AL85" s="216"/>
      <c r="AM85" s="215"/>
      <c r="AN85" s="215"/>
      <c r="AO85" s="216"/>
      <c r="AP85" s="216"/>
      <c r="AQ85" s="216"/>
      <c r="AR85" s="216"/>
      <c r="AS85" s="324"/>
      <c r="AT85" s="216"/>
      <c r="AU85" s="324"/>
      <c r="AV85" s="216"/>
      <c r="AW85" s="324"/>
      <c r="AX85" s="216"/>
      <c r="AY85" s="324"/>
      <c r="AZ85" s="216"/>
      <c r="BA85" s="324"/>
      <c r="BB85" s="216"/>
      <c r="BC85" s="324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325"/>
    </row>
    <row r="86" spans="2:69" hidden="1" x14ac:dyDescent="0.25">
      <c r="B86" s="137" t="s">
        <v>306</v>
      </c>
      <c r="C86" s="137" t="s">
        <v>306</v>
      </c>
      <c r="D86" s="137" t="s">
        <v>306</v>
      </c>
      <c r="F86" s="137" t="s">
        <v>306</v>
      </c>
      <c r="H86" s="137" t="s">
        <v>306</v>
      </c>
      <c r="J86" s="137" t="s">
        <v>306</v>
      </c>
      <c r="K86" s="37" t="s">
        <v>383</v>
      </c>
      <c r="AC86" s="213"/>
      <c r="AD86" s="148"/>
      <c r="AE86" s="214"/>
      <c r="AF86" s="216"/>
      <c r="AG86" s="216"/>
      <c r="AH86" s="216"/>
      <c r="AI86" s="323"/>
      <c r="AJ86" s="216"/>
      <c r="AK86" s="215"/>
      <c r="AL86" s="216"/>
      <c r="AM86" s="215"/>
      <c r="AN86" s="215"/>
      <c r="AO86" s="216"/>
      <c r="AP86" s="216"/>
      <c r="AQ86" s="216"/>
      <c r="AR86" s="216"/>
      <c r="AS86" s="324"/>
      <c r="AT86" s="216"/>
      <c r="AU86" s="324"/>
      <c r="AV86" s="216"/>
      <c r="AW86" s="324"/>
      <c r="AX86" s="216"/>
      <c r="AY86" s="324"/>
      <c r="AZ86" s="216"/>
      <c r="BA86" s="324"/>
      <c r="BB86" s="216"/>
      <c r="BC86" s="324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325"/>
    </row>
    <row r="87" spans="2:69" x14ac:dyDescent="0.25">
      <c r="B87" s="137" t="s">
        <v>308</v>
      </c>
      <c r="C87" s="137" t="s">
        <v>308</v>
      </c>
      <c r="D87" s="137" t="s">
        <v>306</v>
      </c>
      <c r="F87" s="137" t="s">
        <v>306</v>
      </c>
      <c r="H87" s="137" t="s">
        <v>306</v>
      </c>
      <c r="J87" s="137" t="s">
        <v>308</v>
      </c>
      <c r="K87" s="145" t="s">
        <v>384</v>
      </c>
      <c r="V87" s="37" t="s">
        <v>382</v>
      </c>
      <c r="W87" s="37" t="s">
        <v>385</v>
      </c>
      <c r="X87" s="37">
        <v>170</v>
      </c>
      <c r="AB87" s="206" t="s">
        <v>348</v>
      </c>
      <c r="AC87" s="207" t="s">
        <v>386</v>
      </c>
      <c r="AD87" s="148"/>
      <c r="AE87" s="149">
        <v>3139348.69</v>
      </c>
      <c r="AF87" s="17">
        <v>3342237.0100000002</v>
      </c>
      <c r="AG87" s="17">
        <v>2242219.79</v>
      </c>
      <c r="AH87" s="151">
        <v>1689143.4458812708</v>
      </c>
      <c r="AI87" s="150">
        <v>718065.92999999993</v>
      </c>
      <c r="AJ87" s="266">
        <v>2154197.79</v>
      </c>
      <c r="AK87" s="150">
        <v>1879916.11</v>
      </c>
      <c r="AL87" s="266">
        <v>2255899.3319999999</v>
      </c>
      <c r="AM87" s="150">
        <v>1407619.5382343924</v>
      </c>
      <c r="AN87" s="150">
        <v>2161440.0176468785</v>
      </c>
      <c r="AO87" s="151">
        <v>2195123.7257142859</v>
      </c>
      <c r="AP87" s="151">
        <v>834469.28</v>
      </c>
      <c r="AQ87" s="151">
        <v>834469.28000000038</v>
      </c>
      <c r="AR87" s="266">
        <v>-1319728.5099999998</v>
      </c>
      <c r="AS87" s="267">
        <v>-0.61263107599790068</v>
      </c>
      <c r="AT87" s="266">
        <v>-854674.16588127043</v>
      </c>
      <c r="AU87" s="267">
        <v>-0.50598080818137048</v>
      </c>
      <c r="AV87" s="266">
        <v>-1407750.5099999998</v>
      </c>
      <c r="AW87" s="267">
        <v>-0.62783787578647665</v>
      </c>
      <c r="AX87" s="266">
        <v>-1319728.51</v>
      </c>
      <c r="AY87" s="267">
        <v>-0.61263107599790079</v>
      </c>
      <c r="AZ87" s="266">
        <v>-854674.16588127078</v>
      </c>
      <c r="BA87" s="267">
        <v>-0.5059808081813707</v>
      </c>
      <c r="BB87" s="266">
        <v>3.4924596548080444E-10</v>
      </c>
      <c r="BC87" s="267">
        <v>4.1852465255617848E-16</v>
      </c>
      <c r="BE87" s="149">
        <v>69539.106666666703</v>
      </c>
      <c r="BF87" s="149">
        <v>69539.106666666703</v>
      </c>
      <c r="BG87" s="149">
        <v>69539.106666666703</v>
      </c>
      <c r="BH87" s="149">
        <v>69539.106666666703</v>
      </c>
      <c r="BI87" s="149">
        <v>69539.106666666703</v>
      </c>
      <c r="BJ87" s="149">
        <v>69539.106666666703</v>
      </c>
      <c r="BK87" s="149">
        <v>69539.106666666703</v>
      </c>
      <c r="BL87" s="149">
        <v>69539.106666666703</v>
      </c>
      <c r="BM87" s="149">
        <v>69539.106666666703</v>
      </c>
      <c r="BN87" s="149">
        <v>69539.106666666703</v>
      </c>
      <c r="BO87" s="149">
        <v>69539.106666666703</v>
      </c>
      <c r="BP87" s="149">
        <v>69539.106666666703</v>
      </c>
      <c r="BQ87" s="268">
        <v>834469.28000000038</v>
      </c>
    </row>
    <row r="88" spans="2:69" x14ac:dyDescent="0.25">
      <c r="B88" s="137" t="s">
        <v>308</v>
      </c>
      <c r="C88" s="137" t="s">
        <v>308</v>
      </c>
      <c r="D88" s="137" t="s">
        <v>306</v>
      </c>
      <c r="F88" s="137" t="s">
        <v>306</v>
      </c>
      <c r="H88" s="137" t="s">
        <v>306</v>
      </c>
      <c r="J88" s="137" t="s">
        <v>308</v>
      </c>
      <c r="K88" s="145" t="s">
        <v>387</v>
      </c>
      <c r="V88" s="37" t="s">
        <v>382</v>
      </c>
      <c r="W88" s="37" t="s">
        <v>388</v>
      </c>
      <c r="X88" s="37">
        <v>171</v>
      </c>
      <c r="AB88" s="206" t="s">
        <v>348</v>
      </c>
      <c r="AC88" s="207" t="s">
        <v>389</v>
      </c>
      <c r="AD88" s="148"/>
      <c r="AE88" s="149">
        <v>170998520.10999998</v>
      </c>
      <c r="AF88" s="17">
        <v>185071892.26000002</v>
      </c>
      <c r="AG88" s="17">
        <v>215831227.95999998</v>
      </c>
      <c r="AH88" s="151">
        <v>217396141.51072127</v>
      </c>
      <c r="AI88" s="150">
        <v>71536511.530000001</v>
      </c>
      <c r="AJ88" s="266">
        <v>214609534.59</v>
      </c>
      <c r="AK88" s="150">
        <v>187139840.19</v>
      </c>
      <c r="AL88" s="266">
        <v>224567808.22800002</v>
      </c>
      <c r="AM88" s="150">
        <v>180840146.51520064</v>
      </c>
      <c r="AN88" s="150">
        <v>223695835.18552062</v>
      </c>
      <c r="AO88" s="151">
        <v>226270303.28571433</v>
      </c>
      <c r="AP88" s="151">
        <v>218454774.9795779</v>
      </c>
      <c r="AQ88" s="151">
        <v>225537470.79182833</v>
      </c>
      <c r="AR88" s="266">
        <v>10927936.201828331</v>
      </c>
      <c r="AS88" s="267">
        <v>5.0920087137347213E-2</v>
      </c>
      <c r="AT88" s="266">
        <v>8141329.2811070681</v>
      </c>
      <c r="AU88" s="267">
        <v>3.744928141102985E-2</v>
      </c>
      <c r="AV88" s="266">
        <v>9706242.8318283558</v>
      </c>
      <c r="AW88" s="267">
        <v>4.497144793906846E-2</v>
      </c>
      <c r="AX88" s="266">
        <v>3845240.3895778954</v>
      </c>
      <c r="AY88" s="267">
        <v>1.7917379099321104E-2</v>
      </c>
      <c r="AZ88" s="266">
        <v>1058633.4688566327</v>
      </c>
      <c r="BA88" s="267">
        <v>4.8696056033930317E-3</v>
      </c>
      <c r="BB88" s="266">
        <v>7082695.8122504354</v>
      </c>
      <c r="BC88" s="267">
        <v>3.2421794455683363E-2</v>
      </c>
      <c r="BE88" s="149">
        <v>19507554.033165764</v>
      </c>
      <c r="BF88" s="149">
        <v>18435282.407227442</v>
      </c>
      <c r="BG88" s="149">
        <v>18405975.283872135</v>
      </c>
      <c r="BH88" s="149">
        <v>19044279.016234599</v>
      </c>
      <c r="BI88" s="149">
        <v>17648269.768047623</v>
      </c>
      <c r="BJ88" s="149">
        <v>19212936.630284645</v>
      </c>
      <c r="BK88" s="149">
        <v>18945384.121367946</v>
      </c>
      <c r="BL88" s="149">
        <v>18984633.565193608</v>
      </c>
      <c r="BM88" s="149">
        <v>18609806.719190765</v>
      </c>
      <c r="BN88" s="149">
        <v>18933868.075512175</v>
      </c>
      <c r="BO88" s="149">
        <v>19114229.381656349</v>
      </c>
      <c r="BP88" s="149">
        <v>18695251.790075287</v>
      </c>
      <c r="BQ88" s="268">
        <v>225537470.79182833</v>
      </c>
    </row>
    <row r="89" spans="2:69" hidden="1" x14ac:dyDescent="0.25">
      <c r="B89" s="137" t="s">
        <v>306</v>
      </c>
      <c r="C89" s="137" t="s">
        <v>306</v>
      </c>
      <c r="D89" s="137" t="s">
        <v>306</v>
      </c>
      <c r="F89" s="137" t="s">
        <v>306</v>
      </c>
      <c r="H89" s="137" t="s">
        <v>306</v>
      </c>
      <c r="J89" s="137" t="s">
        <v>306</v>
      </c>
      <c r="K89" s="37" t="s">
        <v>311</v>
      </c>
      <c r="AC89" s="213"/>
      <c r="AD89" s="148"/>
      <c r="AE89" s="214"/>
      <c r="AF89" s="216"/>
      <c r="AG89" s="216"/>
      <c r="AH89" s="216"/>
      <c r="AI89" s="323"/>
      <c r="AJ89" s="216"/>
      <c r="AK89" s="215"/>
      <c r="AL89" s="216"/>
      <c r="AM89" s="215"/>
      <c r="AN89" s="215"/>
      <c r="AO89" s="216"/>
      <c r="AP89" s="216"/>
      <c r="AQ89" s="216"/>
      <c r="AR89" s="216"/>
      <c r="AS89" s="324"/>
      <c r="AT89" s="216"/>
      <c r="AU89" s="324"/>
      <c r="AV89" s="216"/>
      <c r="AW89" s="324"/>
      <c r="AX89" s="216"/>
      <c r="AY89" s="324"/>
      <c r="AZ89" s="216"/>
      <c r="BA89" s="324"/>
      <c r="BB89" s="216"/>
      <c r="BC89" s="324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325"/>
    </row>
    <row r="90" spans="2:69" ht="17.25" x14ac:dyDescent="0.3">
      <c r="AB90" s="37" t="s">
        <v>348</v>
      </c>
      <c r="AC90" s="208" t="s">
        <v>390</v>
      </c>
      <c r="AD90" s="148"/>
      <c r="AE90" s="209">
        <v>1307716231.8699999</v>
      </c>
      <c r="AF90" s="211">
        <v>1497464148.1499996</v>
      </c>
      <c r="AG90" s="211">
        <v>1739015783.3000007</v>
      </c>
      <c r="AH90" s="211">
        <v>1833658418.956089</v>
      </c>
      <c r="AI90" s="210">
        <v>605009435.05000055</v>
      </c>
      <c r="AJ90" s="211">
        <v>1815028305.1500006</v>
      </c>
      <c r="AK90" s="210">
        <v>1531422331.8800008</v>
      </c>
      <c r="AL90" s="211">
        <v>1837706798.2560005</v>
      </c>
      <c r="AM90" s="210">
        <v>1481842952.3413227</v>
      </c>
      <c r="AN90" s="210">
        <v>1883237798.4947667</v>
      </c>
      <c r="AO90" s="211">
        <v>1875040307.6228583</v>
      </c>
      <c r="AP90" s="211">
        <v>1914390682.7964618</v>
      </c>
      <c r="AQ90" s="211">
        <v>2004174791.2906327</v>
      </c>
      <c r="AR90" s="211">
        <v>189146486.14063215</v>
      </c>
      <c r="AS90" s="321">
        <v>0.10421131483401323</v>
      </c>
      <c r="AT90" s="211">
        <v>170516372.3345437</v>
      </c>
      <c r="AU90" s="321">
        <v>9.2992440997609324E-2</v>
      </c>
      <c r="AV90" s="211">
        <v>265159007.99063206</v>
      </c>
      <c r="AW90" s="321">
        <v>0.1524764815460499</v>
      </c>
      <c r="AX90" s="211">
        <v>99362377.646461248</v>
      </c>
      <c r="AY90" s="321">
        <v>5.4744257907454276E-2</v>
      </c>
      <c r="AZ90" s="211">
        <v>80732263.840372801</v>
      </c>
      <c r="BA90" s="321">
        <v>4.4027973261418059E-2</v>
      </c>
      <c r="BB90" s="211">
        <v>89784108.494170904</v>
      </c>
      <c r="BC90" s="321">
        <v>4.6899574523115647E-2</v>
      </c>
      <c r="BE90" s="211">
        <v>162446561.87348485</v>
      </c>
      <c r="BF90" s="211">
        <v>153309747.93666908</v>
      </c>
      <c r="BG90" s="211">
        <v>152825879.00420469</v>
      </c>
      <c r="BH90" s="211">
        <v>166089870.32086658</v>
      </c>
      <c r="BI90" s="211">
        <v>153549706.42047885</v>
      </c>
      <c r="BJ90" s="211">
        <v>166619154.56275567</v>
      </c>
      <c r="BK90" s="211">
        <v>164942069.34708482</v>
      </c>
      <c r="BL90" s="211">
        <v>164714179.48132551</v>
      </c>
      <c r="BM90" s="211">
        <v>161821954.84579811</v>
      </c>
      <c r="BN90" s="211">
        <v>186429457.83057499</v>
      </c>
      <c r="BO90" s="211">
        <v>187368291.53366581</v>
      </c>
      <c r="BP90" s="211">
        <v>184057918.13372299</v>
      </c>
      <c r="BQ90" s="211">
        <v>2004174791.2906332</v>
      </c>
    </row>
    <row r="91" spans="2:69" x14ac:dyDescent="0.25">
      <c r="AC91" s="213" t="s">
        <v>391</v>
      </c>
      <c r="AD91" s="148"/>
      <c r="AE91" s="214">
        <v>0.42406709644147589</v>
      </c>
      <c r="AF91" s="216">
        <v>0.41789464238283824</v>
      </c>
      <c r="AG91" s="216">
        <v>0.40716773569795583</v>
      </c>
      <c r="AH91" s="216">
        <v>0.41039623177643797</v>
      </c>
      <c r="AI91" s="323">
        <v>0.39621276334688643</v>
      </c>
      <c r="AJ91" s="216">
        <v>0.39621276334688621</v>
      </c>
      <c r="AK91" s="215">
        <v>0.3931896878867327</v>
      </c>
      <c r="AL91" s="216">
        <v>0.39318968788673259</v>
      </c>
      <c r="AM91" s="215">
        <v>0.39857700493407078</v>
      </c>
      <c r="AN91" s="215">
        <v>0.4054285153047682</v>
      </c>
      <c r="AO91" s="216">
        <v>0.40734990841765706</v>
      </c>
      <c r="AP91" s="216">
        <v>0.4066971031548971</v>
      </c>
      <c r="AQ91" s="216">
        <v>0.39456520030877362</v>
      </c>
      <c r="AR91" s="216"/>
      <c r="AS91" s="324"/>
      <c r="AT91" s="216"/>
      <c r="AU91" s="324"/>
      <c r="AV91" s="216"/>
      <c r="AW91" s="324"/>
      <c r="AX91" s="216"/>
      <c r="AY91" s="324"/>
      <c r="AZ91" s="216"/>
      <c r="BA91" s="324"/>
      <c r="BB91" s="216"/>
      <c r="BC91" s="324"/>
      <c r="BE91" s="216">
        <v>0.37012198956210446</v>
      </c>
      <c r="BF91" s="216">
        <v>0.37079878341151762</v>
      </c>
      <c r="BG91" s="216">
        <v>0.3704769912362566</v>
      </c>
      <c r="BH91" s="216">
        <v>0.38678352995048454</v>
      </c>
      <c r="BI91" s="216">
        <v>0.38613612796433378</v>
      </c>
      <c r="BJ91" s="216">
        <v>0.38484147928789803</v>
      </c>
      <c r="BK91" s="216">
        <v>0.3852585833096519</v>
      </c>
      <c r="BL91" s="216">
        <v>0.38485630219260158</v>
      </c>
      <c r="BM91" s="216">
        <v>0.38520684236722946</v>
      </c>
      <c r="BN91" s="216">
        <v>0.43730318495921516</v>
      </c>
      <c r="BO91" s="216">
        <v>0.43522590986918996</v>
      </c>
      <c r="BP91" s="216">
        <v>0.43665350196429498</v>
      </c>
      <c r="BQ91" s="216">
        <v>0.39456520030877368</v>
      </c>
    </row>
    <row r="92" spans="2:69" ht="6.75" customHeight="1" x14ac:dyDescent="0.3">
      <c r="D92" s="137" t="s">
        <v>306</v>
      </c>
      <c r="F92" s="137" t="s">
        <v>306</v>
      </c>
      <c r="H92" s="137" t="s">
        <v>306</v>
      </c>
      <c r="AC92" s="213"/>
      <c r="AD92" s="148"/>
      <c r="AE92" s="209"/>
      <c r="AI92" s="210"/>
      <c r="AS92" s="318"/>
      <c r="AU92" s="318"/>
      <c r="AW92" s="318"/>
      <c r="AY92" s="318"/>
      <c r="BA92" s="318"/>
      <c r="BB92" s="37"/>
      <c r="BC92" s="318"/>
      <c r="BE92" s="211"/>
      <c r="BF92" s="211"/>
      <c r="BG92" s="211"/>
      <c r="BH92" s="211"/>
      <c r="BI92" s="211"/>
      <c r="BJ92" s="211"/>
      <c r="BK92" s="211"/>
      <c r="BL92" s="211"/>
      <c r="BM92" s="211"/>
      <c r="BN92" s="211"/>
      <c r="BO92" s="211"/>
      <c r="BP92" s="211"/>
      <c r="BQ92" s="322"/>
    </row>
    <row r="93" spans="2:69" ht="17.25" x14ac:dyDescent="0.3">
      <c r="D93" s="137" t="s">
        <v>306</v>
      </c>
      <c r="F93" s="137" t="s">
        <v>306</v>
      </c>
      <c r="H93" s="137" t="s">
        <v>306</v>
      </c>
      <c r="K93" s="203" t="s">
        <v>392</v>
      </c>
      <c r="AC93" s="204" t="s">
        <v>393</v>
      </c>
      <c r="AD93" s="148"/>
      <c r="AE93" s="209"/>
      <c r="AI93" s="210"/>
      <c r="AS93" s="318"/>
      <c r="AU93" s="318"/>
      <c r="AW93" s="318"/>
      <c r="AY93" s="318"/>
      <c r="BA93" s="318"/>
      <c r="BB93" s="37"/>
      <c r="BC93" s="318"/>
      <c r="BE93" s="211"/>
      <c r="BF93" s="211"/>
      <c r="BG93" s="211"/>
      <c r="BH93" s="211"/>
      <c r="BI93" s="211"/>
      <c r="BJ93" s="211"/>
      <c r="BK93" s="211"/>
      <c r="BL93" s="211"/>
      <c r="BM93" s="211"/>
      <c r="BN93" s="211"/>
      <c r="BO93" s="211"/>
      <c r="BP93" s="211"/>
      <c r="BQ93" s="322"/>
    </row>
    <row r="94" spans="2:69" hidden="1" x14ac:dyDescent="0.25">
      <c r="B94" s="137" t="s">
        <v>306</v>
      </c>
      <c r="C94" s="137" t="s">
        <v>306</v>
      </c>
      <c r="D94" s="137" t="s">
        <v>306</v>
      </c>
      <c r="E94" s="137" t="s">
        <v>306</v>
      </c>
      <c r="F94" s="137" t="s">
        <v>306</v>
      </c>
      <c r="G94" s="137" t="s">
        <v>306</v>
      </c>
      <c r="H94" s="137" t="s">
        <v>306</v>
      </c>
      <c r="I94" s="137" t="s">
        <v>306</v>
      </c>
      <c r="J94" s="137" t="s">
        <v>306</v>
      </c>
      <c r="K94" s="37" t="s">
        <v>394</v>
      </c>
      <c r="AC94" s="152"/>
      <c r="AD94" s="148"/>
      <c r="AE94" s="152"/>
      <c r="AS94" s="318"/>
      <c r="AU94" s="318"/>
      <c r="AW94" s="318"/>
      <c r="AY94" s="318"/>
      <c r="BA94" s="318"/>
      <c r="BB94" s="37"/>
      <c r="BC94" s="318"/>
      <c r="BQ94" s="148"/>
    </row>
    <row r="95" spans="2:69" x14ac:dyDescent="0.25">
      <c r="B95" s="137" t="s">
        <v>308</v>
      </c>
      <c r="C95" s="137" t="s">
        <v>308</v>
      </c>
      <c r="D95" s="137" t="s">
        <v>306</v>
      </c>
      <c r="F95" s="137" t="s">
        <v>306</v>
      </c>
      <c r="H95" s="137" t="s">
        <v>306</v>
      </c>
      <c r="J95" s="137" t="s">
        <v>308</v>
      </c>
      <c r="K95" s="145" t="s">
        <v>395</v>
      </c>
      <c r="V95" s="37" t="s">
        <v>392</v>
      </c>
      <c r="W95" s="37" t="s">
        <v>396</v>
      </c>
      <c r="X95" s="37">
        <v>180</v>
      </c>
      <c r="AB95" s="206" t="s">
        <v>348</v>
      </c>
      <c r="AC95" s="207" t="s">
        <v>397</v>
      </c>
      <c r="AD95" s="148"/>
      <c r="AE95" s="149">
        <v>7703072.3600000003</v>
      </c>
      <c r="AF95" s="17">
        <v>4016693.38</v>
      </c>
      <c r="AG95" s="17">
        <v>3330617.73</v>
      </c>
      <c r="AH95" s="151">
        <v>1413275.879999999</v>
      </c>
      <c r="AI95" s="150">
        <v>923693.51</v>
      </c>
      <c r="AJ95" s="266">
        <v>2771080.5300000003</v>
      </c>
      <c r="AK95" s="150">
        <v>1999021.72</v>
      </c>
      <c r="AL95" s="266">
        <v>2398826.0639999998</v>
      </c>
      <c r="AM95" s="150">
        <v>1177729.8999999992</v>
      </c>
      <c r="AN95" s="150">
        <v>2234567.6999999997</v>
      </c>
      <c r="AO95" s="151">
        <v>2212458.1714285715</v>
      </c>
      <c r="AP95" s="151">
        <v>1150373</v>
      </c>
      <c r="AQ95" s="151">
        <v>1150373.0000000005</v>
      </c>
      <c r="AR95" s="266">
        <v>-1620707.5299999998</v>
      </c>
      <c r="AS95" s="267">
        <v>-0.58486482527449302</v>
      </c>
      <c r="AT95" s="266">
        <v>-262902.87999999849</v>
      </c>
      <c r="AU95" s="267">
        <v>-0.18602375072020524</v>
      </c>
      <c r="AV95" s="266">
        <v>-2180244.7299999995</v>
      </c>
      <c r="AW95" s="267">
        <v>-0.65460671465289999</v>
      </c>
      <c r="AX95" s="266">
        <v>-1620707.5300000003</v>
      </c>
      <c r="AY95" s="267">
        <v>-0.58486482527449324</v>
      </c>
      <c r="AZ95" s="266">
        <v>-262902.87999999896</v>
      </c>
      <c r="BA95" s="267">
        <v>-0.18602375072020555</v>
      </c>
      <c r="BB95" s="266">
        <v>4.6566128730773926E-10</v>
      </c>
      <c r="BC95" s="267">
        <v>4.0479156526425714E-16</v>
      </c>
      <c r="BE95" s="149">
        <v>95864.416666666701</v>
      </c>
      <c r="BF95" s="149">
        <v>95864.416666666701</v>
      </c>
      <c r="BG95" s="149">
        <v>95864.416666666701</v>
      </c>
      <c r="BH95" s="149">
        <v>95864.416666666701</v>
      </c>
      <c r="BI95" s="149">
        <v>95864.416666666701</v>
      </c>
      <c r="BJ95" s="149">
        <v>95864.416666666701</v>
      </c>
      <c r="BK95" s="149">
        <v>95864.416666666701</v>
      </c>
      <c r="BL95" s="149">
        <v>95864.416666666701</v>
      </c>
      <c r="BM95" s="149">
        <v>95864.416666666701</v>
      </c>
      <c r="BN95" s="149">
        <v>95864.416666666701</v>
      </c>
      <c r="BO95" s="149">
        <v>95864.416666666701</v>
      </c>
      <c r="BP95" s="149">
        <v>95864.416666666701</v>
      </c>
      <c r="BQ95" s="268">
        <v>1150373.0000000007</v>
      </c>
    </row>
    <row r="96" spans="2:69" x14ac:dyDescent="0.25">
      <c r="B96" s="137" t="s">
        <v>308</v>
      </c>
      <c r="C96" s="137" t="s">
        <v>308</v>
      </c>
      <c r="D96" s="137" t="s">
        <v>306</v>
      </c>
      <c r="F96" s="137" t="s">
        <v>306</v>
      </c>
      <c r="H96" s="137" t="s">
        <v>306</v>
      </c>
      <c r="J96" s="137" t="s">
        <v>308</v>
      </c>
      <c r="K96" s="145" t="s">
        <v>398</v>
      </c>
      <c r="V96" s="37" t="s">
        <v>392</v>
      </c>
      <c r="W96" s="37" t="s">
        <v>399</v>
      </c>
      <c r="X96" s="37">
        <v>181</v>
      </c>
      <c r="AB96" s="206" t="s">
        <v>348</v>
      </c>
      <c r="AC96" s="207" t="s">
        <v>400</v>
      </c>
      <c r="AD96" s="148"/>
      <c r="AE96" s="149">
        <v>121217145.2</v>
      </c>
      <c r="AF96" s="17">
        <v>171931384.26000002</v>
      </c>
      <c r="AG96" s="17">
        <v>223134709.76999998</v>
      </c>
      <c r="AH96" s="151">
        <v>239718996.73039103</v>
      </c>
      <c r="AI96" s="150">
        <v>86400174.560000017</v>
      </c>
      <c r="AJ96" s="266">
        <v>259200523.68000007</v>
      </c>
      <c r="AK96" s="150">
        <v>228494992.43000001</v>
      </c>
      <c r="AL96" s="266">
        <v>274193990.91600001</v>
      </c>
      <c r="AM96" s="150">
        <v>200131784.27761349</v>
      </c>
      <c r="AN96" s="150">
        <v>268082204.88277754</v>
      </c>
      <c r="AO96" s="151">
        <v>275521264.32571459</v>
      </c>
      <c r="AP96" s="151">
        <v>281836366.27565348</v>
      </c>
      <c r="AQ96" s="151">
        <v>289619507.72999972</v>
      </c>
      <c r="AR96" s="266">
        <v>30418984.049999654</v>
      </c>
      <c r="AS96" s="267">
        <v>0.11735695444641105</v>
      </c>
      <c r="AT96" s="266">
        <v>49900510.999608696</v>
      </c>
      <c r="AU96" s="267">
        <v>0.20816252228742296</v>
      </c>
      <c r="AV96" s="266">
        <v>66484797.95999974</v>
      </c>
      <c r="AW96" s="267">
        <v>0.29795811699815827</v>
      </c>
      <c r="AX96" s="266">
        <v>22635842.595653415</v>
      </c>
      <c r="AY96" s="267">
        <v>8.7329463205864655E-2</v>
      </c>
      <c r="AZ96" s="266">
        <v>42117369.545262456</v>
      </c>
      <c r="BA96" s="267">
        <v>0.17569475143695573</v>
      </c>
      <c r="BB96" s="266">
        <v>7783141.4543462396</v>
      </c>
      <c r="BC96" s="267">
        <v>2.7615816784743254E-2</v>
      </c>
      <c r="BE96" s="149">
        <v>26577451.394136291</v>
      </c>
      <c r="BF96" s="149">
        <v>22580223.271913137</v>
      </c>
      <c r="BG96" s="149">
        <v>22580223.271913137</v>
      </c>
      <c r="BH96" s="149">
        <v>25245605.152789313</v>
      </c>
      <c r="BI96" s="149">
        <v>22580223.271913137</v>
      </c>
      <c r="BJ96" s="149">
        <v>23912914.212351225</v>
      </c>
      <c r="BK96" s="149">
        <v>25245605.152789313</v>
      </c>
      <c r="BL96" s="149">
        <v>23912914.212351225</v>
      </c>
      <c r="BM96" s="149">
        <v>23912914.212351225</v>
      </c>
      <c r="BN96" s="149">
        <v>25245605.152789313</v>
      </c>
      <c r="BO96" s="149">
        <v>23912914.212351225</v>
      </c>
      <c r="BP96" s="149">
        <v>23912914.212351225</v>
      </c>
      <c r="BQ96" s="268">
        <v>289619507.72999978</v>
      </c>
    </row>
    <row r="97" spans="2:69" x14ac:dyDescent="0.25">
      <c r="B97" s="137" t="s">
        <v>308</v>
      </c>
      <c r="C97" s="137" t="s">
        <v>308</v>
      </c>
      <c r="D97" s="137" t="s">
        <v>306</v>
      </c>
      <c r="F97" s="137" t="s">
        <v>306</v>
      </c>
      <c r="H97" s="137" t="s">
        <v>306</v>
      </c>
      <c r="J97" s="137" t="s">
        <v>308</v>
      </c>
      <c r="K97" s="145" t="s">
        <v>401</v>
      </c>
      <c r="V97" s="37" t="s">
        <v>392</v>
      </c>
      <c r="W97" s="37" t="s">
        <v>402</v>
      </c>
      <c r="X97" s="37">
        <v>182</v>
      </c>
      <c r="AB97" s="206" t="s">
        <v>348</v>
      </c>
      <c r="AC97" s="207" t="s">
        <v>403</v>
      </c>
      <c r="AD97" s="148"/>
      <c r="AE97" s="149">
        <v>36547699.410000011</v>
      </c>
      <c r="AF97" s="17">
        <v>26838774.919999994</v>
      </c>
      <c r="AG97" s="17">
        <v>24659710.039999992</v>
      </c>
      <c r="AH97" s="151">
        <v>34783802.009999968</v>
      </c>
      <c r="AI97" s="150">
        <v>4494424.21</v>
      </c>
      <c r="AJ97" s="266">
        <v>13483272.629999999</v>
      </c>
      <c r="AK97" s="150">
        <v>18071745.529999997</v>
      </c>
      <c r="AL97" s="266">
        <v>21686094.636</v>
      </c>
      <c r="AM97" s="150">
        <v>29032149.709131602</v>
      </c>
      <c r="AN97" s="150">
        <v>23823397.830868363</v>
      </c>
      <c r="AO97" s="151">
        <v>20517153.763142925</v>
      </c>
      <c r="AP97" s="151">
        <v>22909575</v>
      </c>
      <c r="AQ97" s="151">
        <v>22909574.999999989</v>
      </c>
      <c r="AR97" s="266">
        <v>9426302.3699999899</v>
      </c>
      <c r="AS97" s="267">
        <v>0.69911086341357997</v>
      </c>
      <c r="AT97" s="266">
        <v>-11874227.009999979</v>
      </c>
      <c r="AU97" s="267">
        <v>-0.34137231480866487</v>
      </c>
      <c r="AV97" s="266">
        <v>-1750135.0400000028</v>
      </c>
      <c r="AW97" s="267">
        <v>-7.0971436288632186E-2</v>
      </c>
      <c r="AX97" s="266">
        <v>9426302.370000001</v>
      </c>
      <c r="AY97" s="267">
        <v>0.69911086341358075</v>
      </c>
      <c r="AZ97" s="266">
        <v>-11874227.009999968</v>
      </c>
      <c r="BA97" s="267">
        <v>-0.34137231480866453</v>
      </c>
      <c r="BB97" s="266">
        <v>-1.1175870895385742E-8</v>
      </c>
      <c r="BC97" s="267">
        <v>-4.8782532610865726E-16</v>
      </c>
      <c r="BE97" s="149">
        <v>1958575.3982939606</v>
      </c>
      <c r="BF97" s="149">
        <v>1877666.7919947526</v>
      </c>
      <c r="BG97" s="149">
        <v>1877666.7919947526</v>
      </c>
      <c r="BH97" s="149">
        <v>1931605.8628608917</v>
      </c>
      <c r="BI97" s="149">
        <v>1877666.7919947526</v>
      </c>
      <c r="BJ97" s="149">
        <v>1904636.3274278215</v>
      </c>
      <c r="BK97" s="149">
        <v>1931605.8628608917</v>
      </c>
      <c r="BL97" s="149">
        <v>1904636.3274278215</v>
      </c>
      <c r="BM97" s="149">
        <v>1904636.3274278215</v>
      </c>
      <c r="BN97" s="149">
        <v>1931605.8628608917</v>
      </c>
      <c r="BO97" s="149">
        <v>1904636.3274278215</v>
      </c>
      <c r="BP97" s="149">
        <v>1904636.3274278215</v>
      </c>
      <c r="BQ97" s="268">
        <v>22909575.000000004</v>
      </c>
    </row>
    <row r="98" spans="2:69" x14ac:dyDescent="0.25">
      <c r="B98" s="137" t="s">
        <v>308</v>
      </c>
      <c r="C98" s="137" t="s">
        <v>308</v>
      </c>
      <c r="D98" s="137" t="s">
        <v>306</v>
      </c>
      <c r="F98" s="137" t="s">
        <v>306</v>
      </c>
      <c r="H98" s="137" t="s">
        <v>306</v>
      </c>
      <c r="J98" s="137" t="s">
        <v>308</v>
      </c>
      <c r="K98" s="145" t="s">
        <v>404</v>
      </c>
      <c r="V98" s="37" t="s">
        <v>392</v>
      </c>
      <c r="W98" s="37" t="s">
        <v>405</v>
      </c>
      <c r="X98" s="37">
        <v>183</v>
      </c>
      <c r="AB98" s="206" t="s">
        <v>348</v>
      </c>
      <c r="AC98" s="207" t="s">
        <v>406</v>
      </c>
      <c r="AD98" s="148"/>
      <c r="AE98" s="149">
        <v>4486923.51</v>
      </c>
      <c r="AF98" s="17">
        <v>4907768.08</v>
      </c>
      <c r="AG98" s="17">
        <v>5421706.9800000004</v>
      </c>
      <c r="AH98" s="151">
        <v>5664067.7720283587</v>
      </c>
      <c r="AI98" s="150">
        <v>1884140.9100000001</v>
      </c>
      <c r="AJ98" s="266">
        <v>5652422.7300000004</v>
      </c>
      <c r="AK98" s="150">
        <v>5037647.3099999996</v>
      </c>
      <c r="AL98" s="266">
        <v>6045176.7719999999</v>
      </c>
      <c r="AM98" s="150">
        <v>4720056.4766902989</v>
      </c>
      <c r="AN98" s="150">
        <v>5981658.6053380594</v>
      </c>
      <c r="AO98" s="151">
        <v>5884314.9771428565</v>
      </c>
      <c r="AP98" s="151">
        <v>5884919.7880000006</v>
      </c>
      <c r="AQ98" s="151">
        <v>5884919.7879999969</v>
      </c>
      <c r="AR98" s="266">
        <v>232497.05799999647</v>
      </c>
      <c r="AS98" s="267">
        <v>4.1132284173656712E-2</v>
      </c>
      <c r="AT98" s="266">
        <v>220852.01597163826</v>
      </c>
      <c r="AU98" s="267">
        <v>3.8991767906150769E-2</v>
      </c>
      <c r="AV98" s="266">
        <v>463212.80799999647</v>
      </c>
      <c r="AW98" s="267">
        <v>8.5436710192699578E-2</v>
      </c>
      <c r="AX98" s="266">
        <v>232497.05800000019</v>
      </c>
      <c r="AY98" s="267">
        <v>4.1132284173657371E-2</v>
      </c>
      <c r="AZ98" s="266">
        <v>220852.01597164199</v>
      </c>
      <c r="BA98" s="267">
        <v>3.8991767906151428E-2</v>
      </c>
      <c r="BB98" s="266">
        <v>-3.7252902984619141E-9</v>
      </c>
      <c r="BC98" s="267">
        <v>-6.3302312226212344E-16</v>
      </c>
      <c r="BE98" s="149">
        <v>490409.982333333</v>
      </c>
      <c r="BF98" s="149">
        <v>490409.982333333</v>
      </c>
      <c r="BG98" s="149">
        <v>490409.982333333</v>
      </c>
      <c r="BH98" s="149">
        <v>490409.982333333</v>
      </c>
      <c r="BI98" s="149">
        <v>490409.982333333</v>
      </c>
      <c r="BJ98" s="149">
        <v>490409.982333333</v>
      </c>
      <c r="BK98" s="149">
        <v>490409.982333333</v>
      </c>
      <c r="BL98" s="149">
        <v>490409.982333333</v>
      </c>
      <c r="BM98" s="149">
        <v>490409.982333333</v>
      </c>
      <c r="BN98" s="149">
        <v>490409.982333333</v>
      </c>
      <c r="BO98" s="149">
        <v>490409.982333333</v>
      </c>
      <c r="BP98" s="149">
        <v>490409.982333333</v>
      </c>
      <c r="BQ98" s="268">
        <v>5884919.7879999978</v>
      </c>
    </row>
    <row r="99" spans="2:69" x14ac:dyDescent="0.25">
      <c r="B99" s="137" t="s">
        <v>308</v>
      </c>
      <c r="C99" s="137" t="s">
        <v>308</v>
      </c>
      <c r="D99" s="137" t="s">
        <v>306</v>
      </c>
      <c r="F99" s="137" t="s">
        <v>306</v>
      </c>
      <c r="H99" s="137" t="s">
        <v>306</v>
      </c>
      <c r="J99" s="137" t="s">
        <v>308</v>
      </c>
      <c r="K99" s="145" t="s">
        <v>407</v>
      </c>
      <c r="V99" s="37" t="s">
        <v>392</v>
      </c>
      <c r="W99" s="37" t="s">
        <v>408</v>
      </c>
      <c r="X99" s="37">
        <v>184</v>
      </c>
      <c r="AB99" s="206" t="s">
        <v>348</v>
      </c>
      <c r="AC99" s="207" t="s">
        <v>409</v>
      </c>
      <c r="AD99" s="148"/>
      <c r="AE99" s="149">
        <v>13404343.590000002</v>
      </c>
      <c r="AF99" s="17">
        <v>13234865.310000001</v>
      </c>
      <c r="AG99" s="17">
        <v>11178108.129999999</v>
      </c>
      <c r="AH99" s="151">
        <v>9509327.9829275142</v>
      </c>
      <c r="AI99" s="150">
        <v>4021778.58</v>
      </c>
      <c r="AJ99" s="266">
        <v>12065335.74</v>
      </c>
      <c r="AK99" s="150">
        <v>10459387.52</v>
      </c>
      <c r="AL99" s="266">
        <v>12551265.024</v>
      </c>
      <c r="AM99" s="150">
        <v>7924439.9857729264</v>
      </c>
      <c r="AN99" s="150">
        <v>12044275.517154587</v>
      </c>
      <c r="AO99" s="151">
        <v>12237097.337142853</v>
      </c>
      <c r="AP99" s="151">
        <v>12164175.126694396</v>
      </c>
      <c r="AQ99" s="151">
        <v>12164177.041275194</v>
      </c>
      <c r="AR99" s="266">
        <v>98841.301275193691</v>
      </c>
      <c r="AS99" s="267">
        <v>8.1921716399077759E-3</v>
      </c>
      <c r="AT99" s="266">
        <v>2654849.0583476797</v>
      </c>
      <c r="AU99" s="267">
        <v>0.27918366714388637</v>
      </c>
      <c r="AV99" s="266">
        <v>986068.91127519496</v>
      </c>
      <c r="AW99" s="267">
        <v>8.8214293492900303E-2</v>
      </c>
      <c r="AX99" s="266">
        <v>98839.386694395915</v>
      </c>
      <c r="AY99" s="267">
        <v>8.1920129554882912E-3</v>
      </c>
      <c r="AZ99" s="266">
        <v>2654847.1437668819</v>
      </c>
      <c r="BA99" s="267">
        <v>0.27918346580675707</v>
      </c>
      <c r="BB99" s="266">
        <v>1.9145807977765799</v>
      </c>
      <c r="BC99" s="267">
        <v>1.5739503729891347E-7</v>
      </c>
      <c r="BE99" s="149">
        <v>1013681.4201062629</v>
      </c>
      <c r="BF99" s="149">
        <v>1013681.4201062629</v>
      </c>
      <c r="BG99" s="149">
        <v>1013681.4201062629</v>
      </c>
      <c r="BH99" s="149">
        <v>1013681.420106265</v>
      </c>
      <c r="BI99" s="149">
        <v>1013681.420106267</v>
      </c>
      <c r="BJ99" s="149">
        <v>1013681.420106267</v>
      </c>
      <c r="BK99" s="149">
        <v>1013681.420106268</v>
      </c>
      <c r="BL99" s="149">
        <v>1013681.420106268</v>
      </c>
      <c r="BM99" s="149">
        <v>1013681.420106268</v>
      </c>
      <c r="BN99" s="149">
        <v>1013681.420106268</v>
      </c>
      <c r="BO99" s="149">
        <v>1013681.420106268</v>
      </c>
      <c r="BP99" s="149">
        <v>1013681.420106268</v>
      </c>
      <c r="BQ99" s="268">
        <v>12164177.041275192</v>
      </c>
    </row>
    <row r="100" spans="2:69" x14ac:dyDescent="0.25">
      <c r="B100" s="137" t="s">
        <v>308</v>
      </c>
      <c r="C100" s="137" t="s">
        <v>308</v>
      </c>
      <c r="D100" s="137" t="s">
        <v>306</v>
      </c>
      <c r="F100" s="137" t="s">
        <v>306</v>
      </c>
      <c r="H100" s="137" t="s">
        <v>306</v>
      </c>
      <c r="J100" s="137" t="s">
        <v>308</v>
      </c>
      <c r="K100" s="145" t="s">
        <v>410</v>
      </c>
      <c r="V100" s="37" t="s">
        <v>392</v>
      </c>
      <c r="W100" s="37" t="s">
        <v>392</v>
      </c>
      <c r="X100" s="37">
        <v>185</v>
      </c>
      <c r="AB100" s="206" t="s">
        <v>348</v>
      </c>
      <c r="AC100" s="207" t="s">
        <v>393</v>
      </c>
      <c r="AD100" s="148"/>
      <c r="AE100" s="149">
        <v>31240456.66</v>
      </c>
      <c r="AF100" s="17">
        <v>74458285.920000002</v>
      </c>
      <c r="AG100" s="17">
        <v>49556249.020000003</v>
      </c>
      <c r="AH100" s="151">
        <v>52063132.958652914</v>
      </c>
      <c r="AI100" s="150">
        <v>31912940</v>
      </c>
      <c r="AJ100" s="266">
        <v>95738820</v>
      </c>
      <c r="AK100" s="150">
        <v>56648796.359999999</v>
      </c>
      <c r="AL100" s="266">
        <v>67978555.631999999</v>
      </c>
      <c r="AM100" s="150">
        <v>43257909.965544097</v>
      </c>
      <c r="AN100" s="150">
        <v>65454019.353108816</v>
      </c>
      <c r="AO100" s="151">
        <v>65815406.32571435</v>
      </c>
      <c r="AP100" s="151">
        <v>60482416.544999994</v>
      </c>
      <c r="AQ100" s="151">
        <v>61572089.544999972</v>
      </c>
      <c r="AR100" s="266">
        <v>-34166730.455000028</v>
      </c>
      <c r="AS100" s="267">
        <v>-0.35687436355493024</v>
      </c>
      <c r="AT100" s="266">
        <v>9508956.5863470584</v>
      </c>
      <c r="AU100" s="267">
        <v>0.18264280395685764</v>
      </c>
      <c r="AV100" s="266">
        <v>12015840.524999969</v>
      </c>
      <c r="AW100" s="267">
        <v>0.24246872518843371</v>
      </c>
      <c r="AX100" s="266">
        <v>-35256403.455000006</v>
      </c>
      <c r="AY100" s="267">
        <v>-0.36825608937941795</v>
      </c>
      <c r="AZ100" s="266">
        <v>8419283.5863470808</v>
      </c>
      <c r="BA100" s="267">
        <v>0.16171296477746433</v>
      </c>
      <c r="BB100" s="266">
        <v>1089672.9999999776</v>
      </c>
      <c r="BC100" s="267">
        <v>1.8016360162944903E-2</v>
      </c>
      <c r="BE100" s="149">
        <v>5116242.1654166644</v>
      </c>
      <c r="BF100" s="149">
        <v>5116243.1654166644</v>
      </c>
      <c r="BG100" s="149">
        <v>5116243.1654166644</v>
      </c>
      <c r="BH100" s="149">
        <v>5116243.1654166644</v>
      </c>
      <c r="BI100" s="149">
        <v>5116243.1654166644</v>
      </c>
      <c r="BJ100" s="149">
        <v>5116243.1654166644</v>
      </c>
      <c r="BK100" s="149">
        <v>5120113.1654166644</v>
      </c>
      <c r="BL100" s="149">
        <v>5122873.6874166643</v>
      </c>
      <c r="BM100" s="149">
        <v>5135693.6749166641</v>
      </c>
      <c r="BN100" s="149">
        <v>5195193.6749166651</v>
      </c>
      <c r="BO100" s="149">
        <v>5161193.6749166641</v>
      </c>
      <c r="BP100" s="149">
        <v>5139563.6749166641</v>
      </c>
      <c r="BQ100" s="268">
        <v>61572089.544999965</v>
      </c>
    </row>
    <row r="101" spans="2:69" x14ac:dyDescent="0.25">
      <c r="B101" s="137" t="s">
        <v>308</v>
      </c>
      <c r="C101" s="137" t="s">
        <v>308</v>
      </c>
      <c r="D101" s="137" t="s">
        <v>306</v>
      </c>
      <c r="F101" s="137" t="s">
        <v>306</v>
      </c>
      <c r="H101" s="137" t="s">
        <v>306</v>
      </c>
      <c r="J101" s="137" t="s">
        <v>308</v>
      </c>
      <c r="K101" s="145" t="s">
        <v>411</v>
      </c>
      <c r="V101" s="37" t="s">
        <v>392</v>
      </c>
      <c r="W101" s="37" t="s">
        <v>412</v>
      </c>
      <c r="X101" s="37">
        <v>186</v>
      </c>
      <c r="AB101" s="206" t="s">
        <v>348</v>
      </c>
      <c r="AC101" s="207" t="s">
        <v>413</v>
      </c>
      <c r="AD101" s="148"/>
      <c r="AE101" s="149">
        <v>86430801.819999993</v>
      </c>
      <c r="AF101" s="17">
        <v>32777725.260000002</v>
      </c>
      <c r="AG101" s="17">
        <v>11665345.619999999</v>
      </c>
      <c r="AH101" s="151">
        <v>2026037.6427138825</v>
      </c>
      <c r="AI101" s="150">
        <v>7948918.5799999991</v>
      </c>
      <c r="AJ101" s="266">
        <v>23846755.739999998</v>
      </c>
      <c r="AK101" s="150">
        <v>9643039.9999999981</v>
      </c>
      <c r="AL101" s="266">
        <v>11571647.999999996</v>
      </c>
      <c r="AM101" s="150">
        <v>1688364.702261569</v>
      </c>
      <c r="AN101" s="150">
        <v>9980712.9404523112</v>
      </c>
      <c r="AO101" s="151">
        <v>10356146.085714314</v>
      </c>
      <c r="AP101" s="151">
        <v>3003599.2642817535</v>
      </c>
      <c r="AQ101" s="151">
        <v>3003599.2642817521</v>
      </c>
      <c r="AR101" s="266">
        <v>-20843156.475718245</v>
      </c>
      <c r="AS101" s="267">
        <v>-0.87404579067149224</v>
      </c>
      <c r="AT101" s="266">
        <v>977561.62156786956</v>
      </c>
      <c r="AU101" s="267">
        <v>0.48249923938156614</v>
      </c>
      <c r="AV101" s="266">
        <v>-8661746.3557182476</v>
      </c>
      <c r="AW101" s="267">
        <v>-0.74251947930868489</v>
      </c>
      <c r="AX101" s="266">
        <v>-20843156.475718245</v>
      </c>
      <c r="AY101" s="267">
        <v>-0.87404579067149224</v>
      </c>
      <c r="AZ101" s="266">
        <v>977561.62156787096</v>
      </c>
      <c r="BA101" s="267">
        <v>0.4824992393815668</v>
      </c>
      <c r="BB101" s="266">
        <v>-1.3969838619232178E-9</v>
      </c>
      <c r="BC101" s="267">
        <v>-4.6510327743647136E-16</v>
      </c>
      <c r="BE101" s="149">
        <v>250299.93869014605</v>
      </c>
      <c r="BF101" s="149">
        <v>250299.93869014605</v>
      </c>
      <c r="BG101" s="149">
        <v>250299.93869014605</v>
      </c>
      <c r="BH101" s="149">
        <v>250299.93869014605</v>
      </c>
      <c r="BI101" s="149">
        <v>250299.93869014605</v>
      </c>
      <c r="BJ101" s="149">
        <v>250299.93869014605</v>
      </c>
      <c r="BK101" s="149">
        <v>250299.93869014605</v>
      </c>
      <c r="BL101" s="149">
        <v>250299.93869014605</v>
      </c>
      <c r="BM101" s="149">
        <v>250299.93869014605</v>
      </c>
      <c r="BN101" s="149">
        <v>250299.93869014605</v>
      </c>
      <c r="BO101" s="149">
        <v>250299.93869014605</v>
      </c>
      <c r="BP101" s="149">
        <v>250299.93869014605</v>
      </c>
      <c r="BQ101" s="268">
        <v>3003599.2642817521</v>
      </c>
    </row>
    <row r="102" spans="2:69" hidden="1" x14ac:dyDescent="0.25">
      <c r="B102" s="137" t="s">
        <v>306</v>
      </c>
      <c r="C102" s="137" t="s">
        <v>306</v>
      </c>
      <c r="D102" s="137" t="s">
        <v>306</v>
      </c>
      <c r="E102" s="137" t="s">
        <v>306</v>
      </c>
      <c r="F102" s="137" t="s">
        <v>306</v>
      </c>
      <c r="G102" s="137" t="s">
        <v>306</v>
      </c>
      <c r="H102" s="137" t="s">
        <v>306</v>
      </c>
      <c r="I102" s="137" t="s">
        <v>306</v>
      </c>
      <c r="J102" s="137" t="s">
        <v>306</v>
      </c>
      <c r="K102" s="37" t="s">
        <v>311</v>
      </c>
      <c r="AC102" s="152"/>
      <c r="AD102" s="148"/>
      <c r="AE102" s="152"/>
      <c r="AH102" s="148"/>
      <c r="AI102" s="326"/>
      <c r="AK102" s="327"/>
      <c r="AL102" s="218"/>
      <c r="AM102" s="217"/>
      <c r="AN102" s="217"/>
      <c r="AO102" s="218"/>
      <c r="AP102" s="218"/>
      <c r="AQ102" s="218"/>
      <c r="AR102" s="218"/>
      <c r="AS102" s="328"/>
      <c r="AT102" s="218"/>
      <c r="AU102" s="328"/>
      <c r="AV102" s="218"/>
      <c r="AW102" s="328"/>
      <c r="AX102" s="218"/>
      <c r="AY102" s="328"/>
      <c r="AZ102" s="218"/>
      <c r="BA102" s="328"/>
      <c r="BB102" s="218"/>
      <c r="BC102" s="328"/>
      <c r="BE102" s="152"/>
      <c r="BQ102" s="148"/>
    </row>
    <row r="103" spans="2:69" ht="17.25" x14ac:dyDescent="0.3">
      <c r="D103" s="137" t="s">
        <v>306</v>
      </c>
      <c r="F103" s="137" t="s">
        <v>306</v>
      </c>
      <c r="H103" s="137" t="s">
        <v>306</v>
      </c>
      <c r="AB103" s="37" t="s">
        <v>348</v>
      </c>
      <c r="AC103" s="219" t="s">
        <v>414</v>
      </c>
      <c r="AD103" s="220"/>
      <c r="AE103" s="221">
        <v>301030442.55000001</v>
      </c>
      <c r="AF103" s="223">
        <v>328165497.13</v>
      </c>
      <c r="AG103" s="223">
        <v>328946447.28999996</v>
      </c>
      <c r="AH103" s="223">
        <v>345178640.97671372</v>
      </c>
      <c r="AI103" s="222">
        <v>137586070.35000002</v>
      </c>
      <c r="AJ103" s="223">
        <v>412758211.05000013</v>
      </c>
      <c r="AK103" s="222">
        <v>330354630.87</v>
      </c>
      <c r="AL103" s="223">
        <v>396425557.04400003</v>
      </c>
      <c r="AM103" s="222">
        <v>287932435.01701397</v>
      </c>
      <c r="AN103" s="222">
        <v>387600836.8296997</v>
      </c>
      <c r="AO103" s="223">
        <v>392543840.98600048</v>
      </c>
      <c r="AP103" s="223">
        <v>387431424.99962962</v>
      </c>
      <c r="AQ103" s="223">
        <v>396304241.36855662</v>
      </c>
      <c r="AR103" s="223">
        <v>-16453969.681443512</v>
      </c>
      <c r="AS103" s="329">
        <v>-3.9863458172247804E-2</v>
      </c>
      <c r="AT103" s="223">
        <v>51125600.391842902</v>
      </c>
      <c r="AU103" s="329">
        <v>0.14811345292738409</v>
      </c>
      <c r="AV103" s="223">
        <v>67357794.078556657</v>
      </c>
      <c r="AW103" s="329">
        <v>0.20476826739877774</v>
      </c>
      <c r="AX103" s="223">
        <v>-25326786.050370514</v>
      </c>
      <c r="AY103" s="329">
        <v>-6.1359860015728462E-2</v>
      </c>
      <c r="AZ103" s="223">
        <v>42252784.0229159</v>
      </c>
      <c r="BA103" s="329">
        <v>0.12240845465802254</v>
      </c>
      <c r="BB103" s="223">
        <v>8872816.368927002</v>
      </c>
      <c r="BC103" s="329">
        <v>2.2901643481644484E-2</v>
      </c>
      <c r="BE103" s="211">
        <v>35502524.715643324</v>
      </c>
      <c r="BF103" s="223">
        <v>31424388.987120964</v>
      </c>
      <c r="BG103" s="223">
        <v>31424388.987120964</v>
      </c>
      <c r="BH103" s="223">
        <v>34143709.938863285</v>
      </c>
      <c r="BI103" s="223">
        <v>31424388.987120967</v>
      </c>
      <c r="BJ103" s="223">
        <v>32784049.462992124</v>
      </c>
      <c r="BK103" s="223">
        <v>34147579.938863285</v>
      </c>
      <c r="BL103" s="223">
        <v>32790679.984992128</v>
      </c>
      <c r="BM103" s="223">
        <v>32803499.972492125</v>
      </c>
      <c r="BN103" s="223">
        <v>34222660.448363289</v>
      </c>
      <c r="BO103" s="223">
        <v>32828999.972492125</v>
      </c>
      <c r="BP103" s="223">
        <v>32807369.972492125</v>
      </c>
      <c r="BQ103" s="330">
        <v>396304241.36855668</v>
      </c>
    </row>
    <row r="104" spans="2:69" ht="17.25" x14ac:dyDescent="0.3">
      <c r="D104" s="137" t="s">
        <v>306</v>
      </c>
      <c r="F104" s="137" t="s">
        <v>306</v>
      </c>
      <c r="H104" s="137" t="s">
        <v>306</v>
      </c>
      <c r="K104" s="212" t="s">
        <v>415</v>
      </c>
      <c r="V104" s="37" t="s">
        <v>392</v>
      </c>
      <c r="AB104" s="206" t="s">
        <v>348</v>
      </c>
      <c r="AC104" s="208" t="s">
        <v>415</v>
      </c>
      <c r="AD104" s="148"/>
      <c r="AE104" s="209">
        <v>1608746674.4199998</v>
      </c>
      <c r="AF104" s="211">
        <v>1825629645.2799997</v>
      </c>
      <c r="AG104" s="211">
        <v>2067962230.5900006</v>
      </c>
      <c r="AH104" s="211">
        <v>2178837059.9328027</v>
      </c>
      <c r="AI104" s="210">
        <v>742595505.40000057</v>
      </c>
      <c r="AJ104" s="211">
        <v>2227786516.2000008</v>
      </c>
      <c r="AK104" s="210">
        <v>1861776962.750001</v>
      </c>
      <c r="AL104" s="211">
        <v>2234132355.3000007</v>
      </c>
      <c r="AM104" s="210">
        <v>1769775387.3583367</v>
      </c>
      <c r="AN104" s="210">
        <v>2270838635.3244662</v>
      </c>
      <c r="AO104" s="211">
        <v>2267584148.6088586</v>
      </c>
      <c r="AP104" s="211">
        <v>2301822107.7960916</v>
      </c>
      <c r="AQ104" s="211">
        <v>2400479032.6591892</v>
      </c>
      <c r="AR104" s="211">
        <v>172692516.45918846</v>
      </c>
      <c r="AS104" s="321">
        <v>7.7517533750834894E-2</v>
      </c>
      <c r="AT104" s="211">
        <v>221641972.72638655</v>
      </c>
      <c r="AU104" s="321">
        <v>0.10172489572635697</v>
      </c>
      <c r="AV104" s="211">
        <v>332516802.06918859</v>
      </c>
      <c r="AW104" s="321">
        <v>0.16079442706955038</v>
      </c>
      <c r="AX104" s="211">
        <v>74035591.596090794</v>
      </c>
      <c r="AY104" s="321">
        <v>3.3232803528398865E-2</v>
      </c>
      <c r="AZ104" s="211">
        <v>122985047.86328888</v>
      </c>
      <c r="BA104" s="321">
        <v>5.6445270793714995E-2</v>
      </c>
      <c r="BB104" s="211">
        <v>98656924.863097668</v>
      </c>
      <c r="BC104" s="321">
        <v>4.2860360289769736E-2</v>
      </c>
      <c r="BE104" s="331">
        <v>197949086.58912817</v>
      </c>
      <c r="BF104" s="211">
        <v>184734136.92379004</v>
      </c>
      <c r="BG104" s="211">
        <v>184250267.99132565</v>
      </c>
      <c r="BH104" s="211">
        <v>200233580.25972986</v>
      </c>
      <c r="BI104" s="211">
        <v>184974095.40759981</v>
      </c>
      <c r="BJ104" s="211">
        <v>199403204.02574781</v>
      </c>
      <c r="BK104" s="211">
        <v>199089649.2859481</v>
      </c>
      <c r="BL104" s="211">
        <v>197504859.46631762</v>
      </c>
      <c r="BM104" s="211">
        <v>194625454.81829023</v>
      </c>
      <c r="BN104" s="211">
        <v>220652118.27893829</v>
      </c>
      <c r="BO104" s="211">
        <v>220197291.50615793</v>
      </c>
      <c r="BP104" s="211">
        <v>216865288.10621512</v>
      </c>
      <c r="BQ104" s="211">
        <v>2400479032.6591897</v>
      </c>
    </row>
    <row r="105" spans="2:69" ht="10.5" customHeight="1" x14ac:dyDescent="0.3">
      <c r="D105" s="137" t="s">
        <v>306</v>
      </c>
      <c r="F105" s="137" t="s">
        <v>306</v>
      </c>
      <c r="H105" s="137" t="s">
        <v>306</v>
      </c>
      <c r="AC105" s="208"/>
      <c r="AD105" s="148"/>
      <c r="AE105" s="209"/>
      <c r="AI105" s="210"/>
      <c r="AS105" s="318"/>
      <c r="AU105" s="318"/>
      <c r="AW105" s="318"/>
      <c r="AY105" s="318"/>
      <c r="BA105" s="318"/>
      <c r="BB105" s="37"/>
      <c r="BC105" s="318"/>
      <c r="BE105" s="211"/>
      <c r="BF105" s="211"/>
      <c r="BG105" s="211"/>
      <c r="BH105" s="211"/>
      <c r="BI105" s="211"/>
      <c r="BJ105" s="211"/>
      <c r="BK105" s="211"/>
      <c r="BL105" s="211"/>
      <c r="BM105" s="211"/>
      <c r="BN105" s="211"/>
      <c r="BO105" s="211"/>
      <c r="BP105" s="211"/>
      <c r="BQ105" s="322"/>
    </row>
    <row r="106" spans="2:69" ht="17.25" x14ac:dyDescent="0.3">
      <c r="D106" s="137" t="s">
        <v>306</v>
      </c>
      <c r="F106" s="137" t="s">
        <v>306</v>
      </c>
      <c r="H106" s="137" t="s">
        <v>306</v>
      </c>
      <c r="V106" s="37" t="s">
        <v>416</v>
      </c>
      <c r="W106" s="203" t="s">
        <v>417</v>
      </c>
      <c r="AB106" s="206" t="s">
        <v>362</v>
      </c>
      <c r="AC106" s="224" t="s">
        <v>418</v>
      </c>
      <c r="AD106" s="148"/>
      <c r="AE106" s="225">
        <v>628.15830996575801</v>
      </c>
      <c r="AF106" s="227">
        <v>641.25461826248511</v>
      </c>
      <c r="AG106" s="227">
        <v>660.12540303652145</v>
      </c>
      <c r="AH106" s="227">
        <v>711.26609703140809</v>
      </c>
      <c r="AI106" s="226">
        <v>681.38083254983781</v>
      </c>
      <c r="AJ106" s="227">
        <v>681.38083254983781</v>
      </c>
      <c r="AK106" s="226">
        <v>681.84892712798819</v>
      </c>
      <c r="AL106" s="227">
        <v>681.8489271279883</v>
      </c>
      <c r="AM106" s="226">
        <v>711.29405069286679</v>
      </c>
      <c r="AN106" s="226">
        <v>686.72847059577111</v>
      </c>
      <c r="AO106" s="227">
        <v>682.59782571993821</v>
      </c>
      <c r="AP106" s="227">
        <v>737.7960752962548</v>
      </c>
      <c r="AQ106" s="227">
        <v>737.79607529625491</v>
      </c>
      <c r="AR106" s="227">
        <v>-56.415242746417107</v>
      </c>
      <c r="AS106" s="321">
        <v>-8.2795464814151148E-2</v>
      </c>
      <c r="AT106" s="227">
        <v>-26.529978264846818</v>
      </c>
      <c r="AU106" s="321">
        <v>-3.729965251482429E-2</v>
      </c>
      <c r="AV106" s="227">
        <v>-77.670672259733465</v>
      </c>
      <c r="AW106" s="321">
        <v>-0.11766048072450309</v>
      </c>
      <c r="AX106" s="211">
        <v>-56.415242746416993</v>
      </c>
      <c r="AY106" s="321">
        <v>-8.2795464814150968E-2</v>
      </c>
      <c r="AZ106" s="211">
        <v>-26.529978264846704</v>
      </c>
      <c r="BA106" s="321">
        <v>-3.729965251482413E-2</v>
      </c>
      <c r="BB106" s="227">
        <v>-1.1368683772161603E-13</v>
      </c>
      <c r="BC106" s="321">
        <v>-1.5408978378743231E-16</v>
      </c>
      <c r="BE106" s="227">
        <v>737.80645938110604</v>
      </c>
      <c r="BF106" s="227">
        <v>737.7884110401626</v>
      </c>
      <c r="BG106" s="227">
        <v>737.80645938110604</v>
      </c>
      <c r="BH106" s="227">
        <v>737.80645938110604</v>
      </c>
      <c r="BI106" s="227">
        <v>737.79455927692311</v>
      </c>
      <c r="BJ106" s="227">
        <v>737.80645938110604</v>
      </c>
      <c r="BK106" s="227">
        <v>737.7884110401626</v>
      </c>
      <c r="BL106" s="227">
        <v>737.80645938110604</v>
      </c>
      <c r="BM106" s="227">
        <v>737.7884110401626</v>
      </c>
      <c r="BN106" s="227">
        <v>737.80645938110604</v>
      </c>
      <c r="BO106" s="227">
        <v>737.80645938110604</v>
      </c>
      <c r="BP106" s="227">
        <v>737.7884110401626</v>
      </c>
      <c r="BQ106" s="332">
        <v>737.7960752962548</v>
      </c>
    </row>
    <row r="107" spans="2:69" ht="17.25" x14ac:dyDescent="0.3">
      <c r="D107" s="137" t="s">
        <v>306</v>
      </c>
      <c r="F107" s="137" t="s">
        <v>306</v>
      </c>
      <c r="H107" s="137" t="s">
        <v>306</v>
      </c>
      <c r="V107" s="37" t="s">
        <v>416</v>
      </c>
      <c r="W107" s="203" t="s">
        <v>419</v>
      </c>
      <c r="AB107" s="206" t="s">
        <v>362</v>
      </c>
      <c r="AC107" s="224" t="s">
        <v>420</v>
      </c>
      <c r="AD107" s="148"/>
      <c r="AE107" s="225">
        <v>6792.0978104909345</v>
      </c>
      <c r="AF107" s="227">
        <v>7027.5221116438206</v>
      </c>
      <c r="AG107" s="227">
        <v>7185.3287740773867</v>
      </c>
      <c r="AH107" s="227">
        <v>7465.7494198856193</v>
      </c>
      <c r="AI107" s="226">
        <v>7339.4160501380065</v>
      </c>
      <c r="AJ107" s="227">
        <v>7339.4160501380065</v>
      </c>
      <c r="AK107" s="226">
        <v>7475.7639253870057</v>
      </c>
      <c r="AL107" s="227">
        <v>7475.7639253870057</v>
      </c>
      <c r="AM107" s="226">
        <v>7453.2341692165128</v>
      </c>
      <c r="AN107" s="226">
        <v>7484.5242346483938</v>
      </c>
      <c r="AO107" s="227">
        <v>7465.9931319044608</v>
      </c>
      <c r="AP107" s="227">
        <v>7708.4307909078125</v>
      </c>
      <c r="AQ107" s="227">
        <v>7708.4307909078143</v>
      </c>
      <c r="AR107" s="227">
        <v>-369.01474076980776</v>
      </c>
      <c r="AS107" s="321">
        <v>-5.0278487859108219E-2</v>
      </c>
      <c r="AT107" s="227">
        <v>-242.68137102219498</v>
      </c>
      <c r="AU107" s="321">
        <v>-3.2505962546210534E-2</v>
      </c>
      <c r="AV107" s="227">
        <v>-523.1020168304276</v>
      </c>
      <c r="AW107" s="321">
        <v>-7.2801403147707069E-2</v>
      </c>
      <c r="AX107" s="211">
        <v>-369.01474076980594</v>
      </c>
      <c r="AY107" s="321">
        <v>-5.0278487859107969E-2</v>
      </c>
      <c r="AZ107" s="211">
        <v>-242.68137102219316</v>
      </c>
      <c r="BA107" s="321">
        <v>-3.2505962546210292E-2</v>
      </c>
      <c r="BB107" s="227">
        <v>-1.8189894035458565E-12</v>
      </c>
      <c r="BC107" s="321">
        <v>-2.3597402024953981E-16</v>
      </c>
      <c r="BE107" s="227">
        <v>7705.9913609170508</v>
      </c>
      <c r="BF107" s="227">
        <v>7738.7309439533974</v>
      </c>
      <c r="BG107" s="227">
        <v>7618.7048766947964</v>
      </c>
      <c r="BH107" s="227">
        <v>7703.7795245236448</v>
      </c>
      <c r="BI107" s="227">
        <v>7691.5490621729723</v>
      </c>
      <c r="BJ107" s="227">
        <v>7701.8073536790653</v>
      </c>
      <c r="BK107" s="227">
        <v>7691.0323177599066</v>
      </c>
      <c r="BL107" s="227">
        <v>7662.1061028000368</v>
      </c>
      <c r="BM107" s="227">
        <v>7716.1272533908659</v>
      </c>
      <c r="BN107" s="227">
        <v>7760.4093412061775</v>
      </c>
      <c r="BO107" s="227">
        <v>7750.0689921973753</v>
      </c>
      <c r="BP107" s="227">
        <v>7762.0566166240542</v>
      </c>
      <c r="BQ107" s="332">
        <v>7708.4307909078143</v>
      </c>
    </row>
    <row r="108" spans="2:69" ht="10.5" customHeight="1" x14ac:dyDescent="0.3">
      <c r="D108" s="137" t="s">
        <v>306</v>
      </c>
      <c r="F108" s="137" t="s">
        <v>306</v>
      </c>
      <c r="H108" s="137" t="s">
        <v>306</v>
      </c>
      <c r="AC108" s="208"/>
      <c r="AD108" s="148"/>
      <c r="AE108" s="209"/>
      <c r="AI108" s="210"/>
      <c r="AS108" s="318"/>
      <c r="AU108" s="318"/>
      <c r="AW108" s="318"/>
      <c r="AY108" s="318"/>
      <c r="BA108" s="318"/>
      <c r="BB108" s="37"/>
      <c r="BC108" s="318"/>
      <c r="BE108" s="211"/>
      <c r="BF108" s="211"/>
      <c r="BG108" s="211"/>
      <c r="BH108" s="211"/>
      <c r="BI108" s="211"/>
      <c r="BJ108" s="211"/>
      <c r="BK108" s="211"/>
      <c r="BL108" s="211"/>
      <c r="BM108" s="211"/>
      <c r="BN108" s="211"/>
      <c r="BO108" s="211"/>
      <c r="BP108" s="211"/>
      <c r="BQ108" s="322"/>
    </row>
    <row r="109" spans="2:69" ht="17.25" x14ac:dyDescent="0.3">
      <c r="D109" s="137" t="s">
        <v>306</v>
      </c>
      <c r="F109" s="137" t="s">
        <v>306</v>
      </c>
      <c r="H109" s="137" t="s">
        <v>306</v>
      </c>
      <c r="K109" s="203" t="s">
        <v>421</v>
      </c>
      <c r="AC109" s="204" t="s">
        <v>53</v>
      </c>
      <c r="AD109" s="148"/>
      <c r="AE109" s="209"/>
      <c r="AI109" s="210"/>
      <c r="AS109" s="318"/>
      <c r="AU109" s="318"/>
      <c r="AW109" s="318"/>
      <c r="AY109" s="318"/>
      <c r="BA109" s="318"/>
      <c r="BB109" s="37"/>
      <c r="BC109" s="318"/>
      <c r="BE109" s="211"/>
      <c r="BF109" s="211"/>
      <c r="BG109" s="211"/>
      <c r="BH109" s="211"/>
      <c r="BI109" s="211"/>
      <c r="BJ109" s="211"/>
      <c r="BK109" s="211"/>
      <c r="BL109" s="211"/>
      <c r="BM109" s="211"/>
      <c r="BN109" s="211"/>
      <c r="BO109" s="211"/>
      <c r="BP109" s="211"/>
      <c r="BQ109" s="322"/>
    </row>
    <row r="110" spans="2:69" hidden="1" x14ac:dyDescent="0.25">
      <c r="B110" s="137" t="s">
        <v>306</v>
      </c>
      <c r="C110" s="137" t="s">
        <v>306</v>
      </c>
      <c r="D110" s="137" t="s">
        <v>306</v>
      </c>
      <c r="E110" s="137" t="s">
        <v>306</v>
      </c>
      <c r="F110" s="137" t="s">
        <v>306</v>
      </c>
      <c r="G110" s="137" t="s">
        <v>306</v>
      </c>
      <c r="H110" s="137" t="s">
        <v>306</v>
      </c>
      <c r="I110" s="137" t="s">
        <v>306</v>
      </c>
      <c r="J110" s="137" t="s">
        <v>306</v>
      </c>
      <c r="K110" s="37" t="s">
        <v>422</v>
      </c>
      <c r="AC110" s="152"/>
      <c r="AD110" s="148"/>
      <c r="AE110" s="152"/>
      <c r="AS110" s="318"/>
      <c r="AU110" s="318"/>
      <c r="AW110" s="318"/>
      <c r="AY110" s="318"/>
      <c r="BA110" s="318"/>
      <c r="BB110" s="37"/>
      <c r="BC110" s="318"/>
      <c r="BQ110" s="148"/>
    </row>
    <row r="111" spans="2:69" x14ac:dyDescent="0.25">
      <c r="B111" s="137" t="s">
        <v>308</v>
      </c>
      <c r="C111" s="137" t="s">
        <v>308</v>
      </c>
      <c r="D111" s="137" t="s">
        <v>306</v>
      </c>
      <c r="F111" s="137" t="s">
        <v>306</v>
      </c>
      <c r="H111" s="137" t="s">
        <v>306</v>
      </c>
      <c r="J111" s="137" t="s">
        <v>308</v>
      </c>
      <c r="K111" s="145" t="s">
        <v>423</v>
      </c>
      <c r="V111" s="37" t="s">
        <v>421</v>
      </c>
      <c r="W111" s="37" t="s">
        <v>424</v>
      </c>
      <c r="X111" s="37">
        <v>220</v>
      </c>
      <c r="AB111" s="206" t="s">
        <v>308</v>
      </c>
      <c r="AC111" s="207" t="s">
        <v>425</v>
      </c>
      <c r="AD111" s="148"/>
      <c r="AE111" s="149">
        <v>170317774.5</v>
      </c>
      <c r="AF111" s="17">
        <v>191324666.18000001</v>
      </c>
      <c r="AG111" s="17">
        <v>205070713.12</v>
      </c>
      <c r="AH111" s="151">
        <v>227823236.24252343</v>
      </c>
      <c r="AI111" s="150">
        <v>74498164.439999998</v>
      </c>
      <c r="AJ111" s="266">
        <v>223494493.31999999</v>
      </c>
      <c r="AK111" s="150">
        <v>184212028.09999999</v>
      </c>
      <c r="AL111" s="266">
        <v>221054433.71999997</v>
      </c>
      <c r="AM111" s="150">
        <v>189877464.48419875</v>
      </c>
      <c r="AN111" s="150">
        <v>222157799.85832468</v>
      </c>
      <c r="AO111" s="151">
        <v>222000871.83428568</v>
      </c>
      <c r="AP111" s="151">
        <v>238997868.93670061</v>
      </c>
      <c r="AQ111" s="151">
        <v>248283038.93670061</v>
      </c>
      <c r="AR111" s="266">
        <v>-24788545.616700619</v>
      </c>
      <c r="AS111" s="267">
        <v>-0.11091345137174506</v>
      </c>
      <c r="AT111" s="266">
        <v>-20459802.694177181</v>
      </c>
      <c r="AU111" s="267">
        <v>-8.9805601182827627E-2</v>
      </c>
      <c r="AV111" s="266">
        <v>-43212325.816700608</v>
      </c>
      <c r="AW111" s="267">
        <v>-0.21071914735779121</v>
      </c>
      <c r="AX111" s="266">
        <v>-15503375.616700619</v>
      </c>
      <c r="AY111" s="267">
        <v>-6.9368042972328833E-2</v>
      </c>
      <c r="AZ111" s="266">
        <v>-11174632.694177181</v>
      </c>
      <c r="BA111" s="267">
        <v>-4.90495740402946E-2</v>
      </c>
      <c r="BB111" s="266">
        <v>-9285170</v>
      </c>
      <c r="BC111" s="267">
        <v>-3.8850430095086784E-2</v>
      </c>
      <c r="BE111" s="149">
        <v>20955020.644091945</v>
      </c>
      <c r="BF111" s="149">
        <v>21009704.522394244</v>
      </c>
      <c r="BG111" s="149">
        <v>21207473.674150866</v>
      </c>
      <c r="BH111" s="149">
        <v>20529581.496740993</v>
      </c>
      <c r="BI111" s="149">
        <v>20467606.910089087</v>
      </c>
      <c r="BJ111" s="149">
        <v>20503796.496740997</v>
      </c>
      <c r="BK111" s="149">
        <v>20537969.764523692</v>
      </c>
      <c r="BL111" s="149">
        <v>20501796.496740993</v>
      </c>
      <c r="BM111" s="149">
        <v>20506034.80952369</v>
      </c>
      <c r="BN111" s="149">
        <v>20616596.244474329</v>
      </c>
      <c r="BO111" s="149">
        <v>20652934.512650296</v>
      </c>
      <c r="BP111" s="149">
        <v>20794523.364579506</v>
      </c>
      <c r="BQ111" s="268">
        <v>248283038.93670064</v>
      </c>
    </row>
    <row r="112" spans="2:69" x14ac:dyDescent="0.25">
      <c r="B112" s="137" t="s">
        <v>308</v>
      </c>
      <c r="C112" s="137" t="s">
        <v>308</v>
      </c>
      <c r="D112" s="137" t="s">
        <v>306</v>
      </c>
      <c r="F112" s="137" t="s">
        <v>306</v>
      </c>
      <c r="H112" s="137" t="s">
        <v>306</v>
      </c>
      <c r="J112" s="137" t="s">
        <v>308</v>
      </c>
      <c r="K112" s="145" t="s">
        <v>426</v>
      </c>
      <c r="V112" s="37" t="s">
        <v>421</v>
      </c>
      <c r="W112" s="37" t="s">
        <v>427</v>
      </c>
      <c r="X112" s="37">
        <v>221</v>
      </c>
      <c r="AB112" s="206" t="s">
        <v>308</v>
      </c>
      <c r="AC112" s="207" t="s">
        <v>428</v>
      </c>
      <c r="AD112" s="148"/>
      <c r="AE112" s="149">
        <v>530686977.34669995</v>
      </c>
      <c r="AF112" s="17">
        <v>645407789.18420005</v>
      </c>
      <c r="AG112" s="17">
        <v>667407635.91000009</v>
      </c>
      <c r="AH112" s="151">
        <v>709472980.73792744</v>
      </c>
      <c r="AI112" s="150">
        <v>235049816.11999997</v>
      </c>
      <c r="AJ112" s="266">
        <v>705149448.3599999</v>
      </c>
      <c r="AK112" s="150">
        <v>591192448.05999994</v>
      </c>
      <c r="AL112" s="266">
        <v>709430937.67199993</v>
      </c>
      <c r="AM112" s="150">
        <v>590216431.82601905</v>
      </c>
      <c r="AN112" s="150">
        <v>710448996.97190833</v>
      </c>
      <c r="AO112" s="151">
        <v>707920013.14388144</v>
      </c>
      <c r="AP112" s="151">
        <v>721553620.12973845</v>
      </c>
      <c r="AQ112" s="151">
        <v>775162611.48693502</v>
      </c>
      <c r="AR112" s="266">
        <v>-70013163.126935124</v>
      </c>
      <c r="AS112" s="267">
        <v>-9.9288403741601319E-2</v>
      </c>
      <c r="AT112" s="266">
        <v>-65689630.749007583</v>
      </c>
      <c r="AU112" s="267">
        <v>-9.2589333959812503E-2</v>
      </c>
      <c r="AV112" s="266">
        <v>-107754975.57693493</v>
      </c>
      <c r="AW112" s="267">
        <v>-0.16145301578699003</v>
      </c>
      <c r="AX112" s="266">
        <v>-16404171.769738555</v>
      </c>
      <c r="AY112" s="267">
        <v>-2.3263397295269151E-2</v>
      </c>
      <c r="AZ112" s="266">
        <v>-12080639.391811013</v>
      </c>
      <c r="BA112" s="267">
        <v>-1.7027624334961793E-2</v>
      </c>
      <c r="BB112" s="266">
        <v>-53608991.357196569</v>
      </c>
      <c r="BC112" s="267">
        <v>-7.4296614779033945E-2</v>
      </c>
      <c r="BE112" s="149">
        <v>65939855.834957197</v>
      </c>
      <c r="BF112" s="149">
        <v>64040335.24294287</v>
      </c>
      <c r="BG112" s="149">
        <v>65314688.806565516</v>
      </c>
      <c r="BH112" s="149">
        <v>66504571.05004067</v>
      </c>
      <c r="BI112" s="149">
        <v>59470270.803469159</v>
      </c>
      <c r="BJ112" s="149">
        <v>65845453.490908369</v>
      </c>
      <c r="BK112" s="149">
        <v>63696306.156474918</v>
      </c>
      <c r="BL112" s="149">
        <v>65597577.208971776</v>
      </c>
      <c r="BM112" s="149">
        <v>63984011.98701369</v>
      </c>
      <c r="BN112" s="149">
        <v>66658455.265430368</v>
      </c>
      <c r="BO112" s="149">
        <v>66392076.268102258</v>
      </c>
      <c r="BP112" s="149">
        <v>61719009.372058205</v>
      </c>
      <c r="BQ112" s="268">
        <v>775162611.4869349</v>
      </c>
    </row>
    <row r="113" spans="2:69" x14ac:dyDescent="0.25">
      <c r="B113" s="137" t="s">
        <v>308</v>
      </c>
      <c r="C113" s="137" t="s">
        <v>308</v>
      </c>
      <c r="D113" s="137" t="s">
        <v>306</v>
      </c>
      <c r="F113" s="137" t="s">
        <v>306</v>
      </c>
      <c r="H113" s="137" t="s">
        <v>306</v>
      </c>
      <c r="J113" s="137" t="s">
        <v>308</v>
      </c>
      <c r="K113" s="145" t="s">
        <v>429</v>
      </c>
      <c r="V113" s="37" t="s">
        <v>421</v>
      </c>
      <c r="W113" s="37" t="s">
        <v>430</v>
      </c>
      <c r="X113" s="37">
        <v>230</v>
      </c>
      <c r="AB113" s="206" t="s">
        <v>308</v>
      </c>
      <c r="AC113" s="207" t="s">
        <v>431</v>
      </c>
      <c r="AD113" s="148"/>
      <c r="AE113" s="149">
        <v>24842539.420120001</v>
      </c>
      <c r="AF113" s="17">
        <v>19678253.829999998</v>
      </c>
      <c r="AG113" s="17">
        <v>21958529.629999999</v>
      </c>
      <c r="AH113" s="151">
        <v>22338005.395072777</v>
      </c>
      <c r="AI113" s="150">
        <v>11636148.07</v>
      </c>
      <c r="AJ113" s="266">
        <v>34908444.210000001</v>
      </c>
      <c r="AK113" s="150">
        <v>31194620.819999997</v>
      </c>
      <c r="AL113" s="266">
        <v>37433544.983999997</v>
      </c>
      <c r="AM113" s="150">
        <v>18738596.995893981</v>
      </c>
      <c r="AN113" s="150">
        <v>34794029.219178796</v>
      </c>
      <c r="AO113" s="151">
        <v>35326298.914285712</v>
      </c>
      <c r="AP113" s="151">
        <v>21281853.725132193</v>
      </c>
      <c r="AQ113" s="151">
        <v>21281853.725132141</v>
      </c>
      <c r="AR113" s="266">
        <v>13626590.48486786</v>
      </c>
      <c r="AS113" s="267">
        <v>0.39035227129842515</v>
      </c>
      <c r="AT113" s="266">
        <v>1056151.6699406356</v>
      </c>
      <c r="AU113" s="267">
        <v>4.7280482355582069E-2</v>
      </c>
      <c r="AV113" s="266">
        <v>676675.90486785769</v>
      </c>
      <c r="AW113" s="267">
        <v>3.0816084513389966E-2</v>
      </c>
      <c r="AX113" s="266">
        <v>13626590.484867807</v>
      </c>
      <c r="AY113" s="267">
        <v>0.39035227129842365</v>
      </c>
      <c r="AZ113" s="266">
        <v>1056151.6699405834</v>
      </c>
      <c r="BA113" s="267">
        <v>4.7280482355579738E-2</v>
      </c>
      <c r="BB113" s="266">
        <v>5.2154064178466797E-8</v>
      </c>
      <c r="BC113" s="267">
        <v>2.4506354029149704E-15</v>
      </c>
      <c r="BE113" s="149">
        <v>2319544.3937610122</v>
      </c>
      <c r="BF113" s="149">
        <v>1731005.3937610118</v>
      </c>
      <c r="BG113" s="149">
        <v>1731005.3937610118</v>
      </c>
      <c r="BH113" s="149">
        <v>1722255.3937610118</v>
      </c>
      <c r="BI113" s="149">
        <v>1722255.3937610118</v>
      </c>
      <c r="BJ113" s="149">
        <v>1722255.3937610118</v>
      </c>
      <c r="BK113" s="149">
        <v>1722255.3937610118</v>
      </c>
      <c r="BL113" s="149">
        <v>1722255.3937610118</v>
      </c>
      <c r="BM113" s="149">
        <v>1722255.3937610118</v>
      </c>
      <c r="BN113" s="149">
        <v>1722255.3937610118</v>
      </c>
      <c r="BO113" s="149">
        <v>1722255.3937610118</v>
      </c>
      <c r="BP113" s="149">
        <v>1722255.3937610118</v>
      </c>
      <c r="BQ113" s="268">
        <v>21281853.725132149</v>
      </c>
    </row>
    <row r="114" spans="2:69" x14ac:dyDescent="0.25">
      <c r="B114" s="137" t="s">
        <v>308</v>
      </c>
      <c r="C114" s="137" t="s">
        <v>308</v>
      </c>
      <c r="D114" s="137" t="s">
        <v>306</v>
      </c>
      <c r="F114" s="137" t="s">
        <v>306</v>
      </c>
      <c r="H114" s="137" t="s">
        <v>306</v>
      </c>
      <c r="J114" s="137" t="s">
        <v>308</v>
      </c>
      <c r="K114" s="145" t="s">
        <v>432</v>
      </c>
      <c r="V114" s="37" t="s">
        <v>421</v>
      </c>
      <c r="W114" s="37" t="s">
        <v>433</v>
      </c>
      <c r="X114" s="37">
        <v>231</v>
      </c>
      <c r="AB114" s="206" t="s">
        <v>308</v>
      </c>
      <c r="AC114" s="207" t="s">
        <v>434</v>
      </c>
      <c r="AD114" s="148"/>
      <c r="AE114" s="149">
        <v>16327114.9212</v>
      </c>
      <c r="AF114" s="17">
        <v>25099349.344899997</v>
      </c>
      <c r="AG114" s="17">
        <v>20163045.09</v>
      </c>
      <c r="AH114" s="151">
        <v>14060563.083660452</v>
      </c>
      <c r="AI114" s="150">
        <v>10778616.51</v>
      </c>
      <c r="AJ114" s="266">
        <v>32335849.530000001</v>
      </c>
      <c r="AK114" s="150">
        <v>22911091.250000004</v>
      </c>
      <c r="AL114" s="266">
        <v>27493309.500000007</v>
      </c>
      <c r="AM114" s="150">
        <v>11517591.988510078</v>
      </c>
      <c r="AN114" s="150">
        <v>25454062.345150378</v>
      </c>
      <c r="AO114" s="151">
        <v>32067865.582857098</v>
      </c>
      <c r="AP114" s="151">
        <v>14147893.489901068</v>
      </c>
      <c r="AQ114" s="151">
        <v>14147893.489901068</v>
      </c>
      <c r="AR114" s="266">
        <v>18187956.040098935</v>
      </c>
      <c r="AS114" s="267">
        <v>0.56247033260174051</v>
      </c>
      <c r="AT114" s="266">
        <v>-87330.406240615994</v>
      </c>
      <c r="AU114" s="267">
        <v>-6.211017703985214E-3</v>
      </c>
      <c r="AV114" s="266">
        <v>6015151.6000989322</v>
      </c>
      <c r="AW114" s="267">
        <v>0.29832555416355178</v>
      </c>
      <c r="AX114" s="266">
        <v>18187956.040098935</v>
      </c>
      <c r="AY114" s="267">
        <v>0.56247033260174051</v>
      </c>
      <c r="AZ114" s="266">
        <v>-87330.406240615994</v>
      </c>
      <c r="BA114" s="267">
        <v>-6.211017703985214E-3</v>
      </c>
      <c r="BB114" s="266">
        <v>0</v>
      </c>
      <c r="BC114" s="267">
        <v>0</v>
      </c>
      <c r="BE114" s="149">
        <v>1117595.8381521415</v>
      </c>
      <c r="BF114" s="149">
        <v>582750.82016309688</v>
      </c>
      <c r="BG114" s="149">
        <v>-798113.46755240229</v>
      </c>
      <c r="BH114" s="149">
        <v>2828949.0984813361</v>
      </c>
      <c r="BI114" s="149">
        <v>1745395.7349314082</v>
      </c>
      <c r="BJ114" s="149">
        <v>2432965.8599544074</v>
      </c>
      <c r="BK114" s="149">
        <v>1124813.2214036246</v>
      </c>
      <c r="BL114" s="149">
        <v>1197551.0979545305</v>
      </c>
      <c r="BM114" s="149">
        <v>1286057.7678155401</v>
      </c>
      <c r="BN114" s="149">
        <v>-38096.250522910101</v>
      </c>
      <c r="BO114" s="149">
        <v>1082342.8390771237</v>
      </c>
      <c r="BP114" s="149">
        <v>1585680.9300431707</v>
      </c>
      <c r="BQ114" s="268">
        <v>14147893.489901068</v>
      </c>
    </row>
    <row r="115" spans="2:69" hidden="1" x14ac:dyDescent="0.25">
      <c r="B115" s="137" t="s">
        <v>306</v>
      </c>
      <c r="C115" s="137" t="s">
        <v>306</v>
      </c>
      <c r="D115" s="137" t="s">
        <v>306</v>
      </c>
      <c r="E115" s="137" t="s">
        <v>306</v>
      </c>
      <c r="F115" s="137" t="s">
        <v>306</v>
      </c>
      <c r="G115" s="137" t="s">
        <v>306</v>
      </c>
      <c r="H115" s="137" t="s">
        <v>306</v>
      </c>
      <c r="I115" s="137" t="s">
        <v>306</v>
      </c>
      <c r="J115" s="137" t="s">
        <v>306</v>
      </c>
      <c r="K115" s="37" t="s">
        <v>311</v>
      </c>
      <c r="AC115" s="152"/>
      <c r="AD115" s="148"/>
      <c r="AE115" s="152"/>
      <c r="AS115" s="318"/>
      <c r="AU115" s="318"/>
      <c r="AW115" s="318"/>
      <c r="AY115" s="318"/>
      <c r="BA115" s="318"/>
      <c r="BB115" s="37"/>
      <c r="BC115" s="318"/>
      <c r="BQ115" s="148"/>
    </row>
    <row r="116" spans="2:69" ht="17.25" x14ac:dyDescent="0.3">
      <c r="D116" s="137" t="s">
        <v>306</v>
      </c>
      <c r="F116" s="137" t="s">
        <v>306</v>
      </c>
      <c r="H116" s="137" t="s">
        <v>306</v>
      </c>
      <c r="V116" s="37" t="s">
        <v>421</v>
      </c>
      <c r="AB116" s="206" t="s">
        <v>308</v>
      </c>
      <c r="AC116" s="208" t="s">
        <v>435</v>
      </c>
      <c r="AD116" s="148"/>
      <c r="AE116" s="209">
        <v>742174406.18801999</v>
      </c>
      <c r="AF116" s="211">
        <v>881510058.53910017</v>
      </c>
      <c r="AG116" s="211">
        <v>914599923.75000012</v>
      </c>
      <c r="AH116" s="211">
        <v>973694785.45918417</v>
      </c>
      <c r="AI116" s="210">
        <v>331962745.13999993</v>
      </c>
      <c r="AJ116" s="211">
        <v>995888235.41999984</v>
      </c>
      <c r="AK116" s="210">
        <v>829510188.23000002</v>
      </c>
      <c r="AL116" s="211">
        <v>995412225.87599993</v>
      </c>
      <c r="AM116" s="210">
        <v>810350085.29462194</v>
      </c>
      <c r="AN116" s="210">
        <v>992854888.39456213</v>
      </c>
      <c r="AO116" s="211">
        <v>997315049.47530985</v>
      </c>
      <c r="AP116" s="211">
        <v>995981236.28147233</v>
      </c>
      <c r="AQ116" s="211">
        <v>1058875397.6386688</v>
      </c>
      <c r="AR116" s="211">
        <v>-62987162.218668938</v>
      </c>
      <c r="AS116" s="321">
        <v>-6.3247219897225829E-2</v>
      </c>
      <c r="AT116" s="211">
        <v>-85180612.179484606</v>
      </c>
      <c r="AU116" s="321">
        <v>-8.7481840769347785E-2</v>
      </c>
      <c r="AV116" s="211">
        <v>-144275473.88866866</v>
      </c>
      <c r="AW116" s="321">
        <v>-0.15774708716038052</v>
      </c>
      <c r="AX116" s="211">
        <v>-93000.86147248745</v>
      </c>
      <c r="AY116" s="321">
        <v>-9.3384837941444136E-5</v>
      </c>
      <c r="AZ116" s="211">
        <v>-22286450.822288156</v>
      </c>
      <c r="BA116" s="321">
        <v>-2.288853874448768E-2</v>
      </c>
      <c r="BB116" s="211">
        <v>-62894161.35719645</v>
      </c>
      <c r="BC116" s="321">
        <v>-6.3147937999327983E-2</v>
      </c>
      <c r="BE116" s="211">
        <v>90332016.710962296</v>
      </c>
      <c r="BF116" s="211">
        <v>87363795.97926122</v>
      </c>
      <c r="BG116" s="211">
        <v>87455054.406924978</v>
      </c>
      <c r="BH116" s="211">
        <v>91585357.03902401</v>
      </c>
      <c r="BI116" s="211">
        <v>83405528.84225066</v>
      </c>
      <c r="BJ116" s="211">
        <v>90504471.241364777</v>
      </c>
      <c r="BK116" s="211">
        <v>87081344.536163241</v>
      </c>
      <c r="BL116" s="211">
        <v>89019180.197428301</v>
      </c>
      <c r="BM116" s="211">
        <v>87498359.958113939</v>
      </c>
      <c r="BN116" s="211">
        <v>88959210.653142795</v>
      </c>
      <c r="BO116" s="211">
        <v>89849609.013590693</v>
      </c>
      <c r="BP116" s="211">
        <v>85821469.060441896</v>
      </c>
      <c r="BQ116" s="322">
        <v>1058875397.6386687</v>
      </c>
    </row>
    <row r="117" spans="2:69" ht="17.25" hidden="1" x14ac:dyDescent="0.3">
      <c r="B117" s="137" t="s">
        <v>306</v>
      </c>
      <c r="C117" s="137" t="s">
        <v>306</v>
      </c>
      <c r="D117" s="137" t="s">
        <v>306</v>
      </c>
      <c r="E117" s="137" t="s">
        <v>306</v>
      </c>
      <c r="F117" s="137" t="s">
        <v>306</v>
      </c>
      <c r="G117" s="137" t="s">
        <v>306</v>
      </c>
      <c r="H117" s="137" t="s">
        <v>306</v>
      </c>
      <c r="I117" s="137" t="s">
        <v>306</v>
      </c>
      <c r="J117" s="137" t="s">
        <v>306</v>
      </c>
      <c r="K117" s="203" t="s">
        <v>436</v>
      </c>
      <c r="AC117" s="204"/>
      <c r="AD117" s="148"/>
      <c r="AE117" s="209"/>
      <c r="AI117" s="210"/>
      <c r="AS117" s="333"/>
      <c r="AT117" s="257"/>
      <c r="AU117" s="333"/>
      <c r="AV117" s="257"/>
      <c r="AW117" s="333"/>
      <c r="AY117" s="333"/>
      <c r="BA117" s="333"/>
      <c r="BB117" s="257"/>
      <c r="BC117" s="333"/>
      <c r="BE117" s="211"/>
      <c r="BF117" s="211"/>
      <c r="BG117" s="211"/>
      <c r="BH117" s="211"/>
      <c r="BI117" s="211"/>
      <c r="BJ117" s="211"/>
      <c r="BK117" s="211"/>
      <c r="BL117" s="211"/>
      <c r="BM117" s="211"/>
      <c r="BN117" s="211"/>
      <c r="BO117" s="211"/>
      <c r="BP117" s="211"/>
      <c r="BQ117" s="322"/>
    </row>
    <row r="118" spans="2:69" hidden="1" x14ac:dyDescent="0.25">
      <c r="B118" s="137" t="s">
        <v>306</v>
      </c>
      <c r="C118" s="137" t="s">
        <v>306</v>
      </c>
      <c r="D118" s="137" t="s">
        <v>306</v>
      </c>
      <c r="E118" s="137" t="s">
        <v>306</v>
      </c>
      <c r="F118" s="137" t="s">
        <v>306</v>
      </c>
      <c r="G118" s="137" t="s">
        <v>306</v>
      </c>
      <c r="H118" s="137" t="s">
        <v>306</v>
      </c>
      <c r="I118" s="137" t="s">
        <v>306</v>
      </c>
      <c r="J118" s="137" t="s">
        <v>306</v>
      </c>
      <c r="K118" s="37" t="s">
        <v>437</v>
      </c>
      <c r="AC118" s="152"/>
      <c r="AD118" s="148"/>
      <c r="AE118" s="152"/>
      <c r="AS118" s="333"/>
      <c r="AT118" s="257"/>
      <c r="AU118" s="333"/>
      <c r="AV118" s="257"/>
      <c r="AW118" s="333"/>
      <c r="AY118" s="333"/>
      <c r="BA118" s="333"/>
      <c r="BB118" s="257"/>
      <c r="BC118" s="333"/>
      <c r="BQ118" s="148"/>
    </row>
    <row r="119" spans="2:69" x14ac:dyDescent="0.25">
      <c r="B119" s="137" t="s">
        <v>308</v>
      </c>
      <c r="C119" s="137" t="s">
        <v>308</v>
      </c>
      <c r="D119" s="137" t="s">
        <v>306</v>
      </c>
      <c r="F119" s="137" t="s">
        <v>306</v>
      </c>
      <c r="H119" s="137" t="s">
        <v>306</v>
      </c>
      <c r="J119" s="137" t="s">
        <v>308</v>
      </c>
      <c r="K119" s="145" t="s">
        <v>438</v>
      </c>
      <c r="V119" s="37" t="s">
        <v>436</v>
      </c>
      <c r="W119" s="37" t="s">
        <v>436</v>
      </c>
      <c r="X119" s="37">
        <v>240</v>
      </c>
      <c r="AB119" s="206" t="s">
        <v>362</v>
      </c>
      <c r="AC119" s="207" t="s">
        <v>439</v>
      </c>
      <c r="AD119" s="148"/>
      <c r="AE119" s="149">
        <v>168312723.74999997</v>
      </c>
      <c r="AF119" s="17">
        <v>178159211.84</v>
      </c>
      <c r="AG119" s="17">
        <v>200295290.56999999</v>
      </c>
      <c r="AH119" s="151">
        <v>214812281.9358373</v>
      </c>
      <c r="AI119" s="150">
        <v>65503236.889999993</v>
      </c>
      <c r="AJ119" s="266">
        <v>196509710.66999999</v>
      </c>
      <c r="AK119" s="150">
        <v>185879971.95999998</v>
      </c>
      <c r="AL119" s="266">
        <v>223055966.352</v>
      </c>
      <c r="AM119" s="150">
        <v>179580353.50410312</v>
      </c>
      <c r="AN119" s="150">
        <v>221111900.39173415</v>
      </c>
      <c r="AO119" s="151">
        <v>213944894.86285719</v>
      </c>
      <c r="AP119" s="151">
        <v>226223084.42879698</v>
      </c>
      <c r="AQ119" s="151">
        <v>232134635.57719412</v>
      </c>
      <c r="AR119" s="266">
        <v>-35624924.907194138</v>
      </c>
      <c r="AS119" s="267">
        <v>-0.18128836883292399</v>
      </c>
      <c r="AT119" s="266">
        <v>-17322353.641356826</v>
      </c>
      <c r="AU119" s="267">
        <v>-8.0639493632542261E-2</v>
      </c>
      <c r="AV119" s="266">
        <v>-31839345.007194132</v>
      </c>
      <c r="AW119" s="267">
        <v>-0.15896202510096857</v>
      </c>
      <c r="AX119" s="266">
        <v>-29713373.75879699</v>
      </c>
      <c r="AY119" s="267">
        <v>-0.15120562570414064</v>
      </c>
      <c r="AZ119" s="266">
        <v>-11410802.492959678</v>
      </c>
      <c r="BA119" s="267">
        <v>-5.3119879320345349E-2</v>
      </c>
      <c r="BB119" s="266">
        <v>-5911551.1483971477</v>
      </c>
      <c r="BC119" s="267">
        <v>-2.6131511571082792E-2</v>
      </c>
      <c r="BE119" s="149">
        <v>18130795.081072848</v>
      </c>
      <c r="BF119" s="149">
        <v>18433572.002826702</v>
      </c>
      <c r="BG119" s="149">
        <v>18576126.352840692</v>
      </c>
      <c r="BH119" s="149">
        <v>20879933.552332405</v>
      </c>
      <c r="BI119" s="149">
        <v>19411494.394682501</v>
      </c>
      <c r="BJ119" s="149">
        <v>20272296.481632151</v>
      </c>
      <c r="BK119" s="149">
        <v>18997443.405449957</v>
      </c>
      <c r="BL119" s="149">
        <v>19888829.478495799</v>
      </c>
      <c r="BM119" s="149">
        <v>19353647.404245678</v>
      </c>
      <c r="BN119" s="149">
        <v>19947310.708197255</v>
      </c>
      <c r="BO119" s="149">
        <v>19305937.45257055</v>
      </c>
      <c r="BP119" s="149">
        <v>18937249.262847539</v>
      </c>
      <c r="BQ119" s="268">
        <v>232134635.57719409</v>
      </c>
    </row>
    <row r="120" spans="2:69" hidden="1" x14ac:dyDescent="0.25">
      <c r="B120" s="137" t="s">
        <v>306</v>
      </c>
      <c r="C120" s="137" t="s">
        <v>306</v>
      </c>
      <c r="D120" s="137" t="s">
        <v>306</v>
      </c>
      <c r="E120" s="137" t="s">
        <v>306</v>
      </c>
      <c r="F120" s="137" t="s">
        <v>306</v>
      </c>
      <c r="G120" s="137" t="s">
        <v>306</v>
      </c>
      <c r="H120" s="137" t="s">
        <v>306</v>
      </c>
      <c r="I120" s="137" t="s">
        <v>306</v>
      </c>
      <c r="J120" s="137" t="s">
        <v>306</v>
      </c>
      <c r="K120" s="37" t="s">
        <v>311</v>
      </c>
      <c r="AC120" s="152"/>
      <c r="AD120" s="148"/>
      <c r="AE120" s="152"/>
      <c r="AS120" s="333"/>
      <c r="AT120" s="257"/>
      <c r="AU120" s="333"/>
      <c r="AV120" s="257"/>
      <c r="AW120" s="333"/>
      <c r="AY120" s="333"/>
      <c r="BA120" s="333"/>
      <c r="BB120" s="257"/>
      <c r="BC120" s="333"/>
      <c r="BQ120" s="148"/>
    </row>
    <row r="121" spans="2:69" ht="17.25" x14ac:dyDescent="0.3">
      <c r="D121" s="137" t="s">
        <v>306</v>
      </c>
      <c r="F121" s="137" t="s">
        <v>306</v>
      </c>
      <c r="H121" s="137" t="s">
        <v>306</v>
      </c>
      <c r="K121" s="212" t="s">
        <v>440</v>
      </c>
      <c r="V121" s="37" t="s">
        <v>436</v>
      </c>
      <c r="AB121" s="206" t="s">
        <v>362</v>
      </c>
      <c r="AC121" s="208" t="s">
        <v>440</v>
      </c>
      <c r="AD121" s="148"/>
      <c r="AE121" s="209">
        <v>910487129.93801999</v>
      </c>
      <c r="AF121" s="211">
        <v>1059669270.3791002</v>
      </c>
      <c r="AG121" s="211">
        <v>1114895214.3200002</v>
      </c>
      <c r="AH121" s="211">
        <v>1188507067.3950214</v>
      </c>
      <c r="AI121" s="210">
        <v>397465982.02999991</v>
      </c>
      <c r="AJ121" s="211">
        <v>1192397946.0899999</v>
      </c>
      <c r="AK121" s="210">
        <v>1015390160.1900001</v>
      </c>
      <c r="AL121" s="211">
        <v>1218468192.2279999</v>
      </c>
      <c r="AM121" s="210">
        <v>989930438.79872513</v>
      </c>
      <c r="AN121" s="210">
        <v>1213966788.7862964</v>
      </c>
      <c r="AO121" s="211">
        <v>1211259944.338167</v>
      </c>
      <c r="AP121" s="211">
        <v>1222204320.7102692</v>
      </c>
      <c r="AQ121" s="211">
        <v>1291010033.215863</v>
      </c>
      <c r="AR121" s="211">
        <v>-98612087.125863075</v>
      </c>
      <c r="AS121" s="321">
        <v>-8.2700651614859483E-2</v>
      </c>
      <c r="AT121" s="211">
        <v>-102502965.82084155</v>
      </c>
      <c r="AU121" s="321">
        <v>-8.6245146228291519E-2</v>
      </c>
      <c r="AV121" s="211">
        <v>-176114818.89586282</v>
      </c>
      <c r="AW121" s="321">
        <v>-0.15796535551843699</v>
      </c>
      <c r="AX121" s="211">
        <v>-29806374.620269299</v>
      </c>
      <c r="AY121" s="321">
        <v>-2.4997002651679819E-2</v>
      </c>
      <c r="AZ121" s="211">
        <v>-33697253.315247774</v>
      </c>
      <c r="BA121" s="321">
        <v>-2.8352589765499387E-2</v>
      </c>
      <c r="BB121" s="211">
        <v>-68805712.505593777</v>
      </c>
      <c r="BC121" s="321">
        <v>-5.6296407515241127E-2</v>
      </c>
      <c r="BE121" s="211">
        <v>108462811.79203515</v>
      </c>
      <c r="BF121" s="211">
        <v>105797367.98208793</v>
      </c>
      <c r="BG121" s="211">
        <v>106031180.75976567</v>
      </c>
      <c r="BH121" s="211">
        <v>112465290.59135641</v>
      </c>
      <c r="BI121" s="211">
        <v>102817023.23693316</v>
      </c>
      <c r="BJ121" s="211">
        <v>110776767.72299692</v>
      </c>
      <c r="BK121" s="211">
        <v>106078787.9416132</v>
      </c>
      <c r="BL121" s="211">
        <v>108908009.67592409</v>
      </c>
      <c r="BM121" s="211">
        <v>106852007.36235961</v>
      </c>
      <c r="BN121" s="211">
        <v>108906521.36134005</v>
      </c>
      <c r="BO121" s="211">
        <v>109155546.46616125</v>
      </c>
      <c r="BP121" s="211">
        <v>104758718.32328944</v>
      </c>
      <c r="BQ121" s="322">
        <v>1291010033.2158628</v>
      </c>
    </row>
    <row r="122" spans="2:69" ht="11.25" customHeight="1" x14ac:dyDescent="0.25">
      <c r="D122" s="137" t="s">
        <v>306</v>
      </c>
      <c r="F122" s="137" t="s">
        <v>306</v>
      </c>
      <c r="H122" s="137" t="s">
        <v>306</v>
      </c>
      <c r="AC122" s="152"/>
      <c r="AD122" s="148"/>
      <c r="AE122" s="152"/>
      <c r="AS122" s="318"/>
      <c r="AU122" s="318"/>
      <c r="AW122" s="318"/>
      <c r="AY122" s="318"/>
      <c r="BA122" s="318"/>
      <c r="BB122" s="37"/>
      <c r="BC122" s="318"/>
      <c r="BQ122" s="148"/>
    </row>
    <row r="123" spans="2:69" ht="17.25" x14ac:dyDescent="0.3">
      <c r="D123" s="137" t="s">
        <v>306</v>
      </c>
      <c r="F123" s="137" t="s">
        <v>306</v>
      </c>
      <c r="H123" s="137" t="s">
        <v>306</v>
      </c>
      <c r="K123" s="203" t="s">
        <v>441</v>
      </c>
      <c r="AC123" s="204" t="s">
        <v>442</v>
      </c>
      <c r="AD123" s="148"/>
      <c r="AE123" s="209"/>
      <c r="AI123" s="210"/>
      <c r="AS123" s="318"/>
      <c r="AU123" s="318"/>
      <c r="AW123" s="318"/>
      <c r="AY123" s="318"/>
      <c r="BA123" s="318"/>
      <c r="BB123" s="37"/>
      <c r="BC123" s="318"/>
      <c r="BE123" s="211"/>
      <c r="BF123" s="211"/>
      <c r="BG123" s="211"/>
      <c r="BH123" s="211"/>
      <c r="BI123" s="211"/>
      <c r="BJ123" s="211"/>
      <c r="BK123" s="211"/>
      <c r="BL123" s="211"/>
      <c r="BM123" s="211"/>
      <c r="BN123" s="211"/>
      <c r="BO123" s="211"/>
      <c r="BP123" s="211"/>
      <c r="BQ123" s="322"/>
    </row>
    <row r="124" spans="2:69" ht="5.25" customHeight="1" x14ac:dyDescent="0.25">
      <c r="D124" s="137" t="s">
        <v>306</v>
      </c>
      <c r="F124" s="137" t="s">
        <v>306</v>
      </c>
      <c r="H124" s="137" t="s">
        <v>306</v>
      </c>
      <c r="K124" s="37" t="s">
        <v>443</v>
      </c>
      <c r="AC124" s="152"/>
      <c r="AD124" s="148"/>
      <c r="AE124" s="152"/>
      <c r="AS124" s="318"/>
      <c r="AU124" s="318"/>
      <c r="AW124" s="318"/>
      <c r="AY124" s="318"/>
      <c r="BA124" s="318"/>
      <c r="BB124" s="37"/>
      <c r="BC124" s="318"/>
      <c r="BQ124" s="148"/>
    </row>
    <row r="125" spans="2:69" x14ac:dyDescent="0.25">
      <c r="B125" s="137" t="s">
        <v>308</v>
      </c>
      <c r="C125" s="137" t="s">
        <v>308</v>
      </c>
      <c r="D125" s="137" t="s">
        <v>306</v>
      </c>
      <c r="F125" s="137" t="s">
        <v>306</v>
      </c>
      <c r="H125" s="137" t="s">
        <v>306</v>
      </c>
      <c r="J125" s="137" t="s">
        <v>308</v>
      </c>
      <c r="K125" s="145" t="s">
        <v>444</v>
      </c>
      <c r="V125" s="37" t="s">
        <v>441</v>
      </c>
      <c r="W125" s="37" t="s">
        <v>445</v>
      </c>
      <c r="X125" s="37">
        <v>300</v>
      </c>
      <c r="AB125" s="206" t="s">
        <v>362</v>
      </c>
      <c r="AC125" s="207" t="s">
        <v>446</v>
      </c>
      <c r="AD125" s="148"/>
      <c r="AE125" s="149">
        <v>118634288.05</v>
      </c>
      <c r="AF125" s="17">
        <v>121621373.74420001</v>
      </c>
      <c r="AG125" s="17">
        <v>133072675.78</v>
      </c>
      <c r="AH125" s="151">
        <v>134085484.88615373</v>
      </c>
      <c r="AI125" s="150">
        <v>49612972.809999995</v>
      </c>
      <c r="AJ125" s="266">
        <v>148838918.42999998</v>
      </c>
      <c r="AK125" s="150">
        <v>120821121.74000001</v>
      </c>
      <c r="AL125" s="266">
        <v>144985346.088</v>
      </c>
      <c r="AM125" s="150">
        <v>111785576.5280184</v>
      </c>
      <c r="AN125" s="150">
        <v>143121030.09813535</v>
      </c>
      <c r="AO125" s="151">
        <v>147118808.07428578</v>
      </c>
      <c r="AP125" s="151">
        <v>139424576.66157076</v>
      </c>
      <c r="AQ125" s="151">
        <v>143757988.84141797</v>
      </c>
      <c r="AR125" s="266">
        <v>5080929.5885820091</v>
      </c>
      <c r="AS125" s="267">
        <v>3.4137103670043176E-2</v>
      </c>
      <c r="AT125" s="266">
        <v>-9672503.9552642405</v>
      </c>
      <c r="AU125" s="267">
        <v>-7.2136845859764404E-2</v>
      </c>
      <c r="AV125" s="266">
        <v>-10685313.061417967</v>
      </c>
      <c r="AW125" s="267">
        <v>-8.0296822760844364E-2</v>
      </c>
      <c r="AX125" s="266">
        <v>9414341.7684292197</v>
      </c>
      <c r="AY125" s="267">
        <v>6.3251882422518765E-2</v>
      </c>
      <c r="AZ125" s="266">
        <v>-5339091.7754170299</v>
      </c>
      <c r="BA125" s="267">
        <v>-3.9818566341839501E-2</v>
      </c>
      <c r="BB125" s="266">
        <v>-4333412.1798472106</v>
      </c>
      <c r="BC125" s="267">
        <v>-3.1080690962869664E-2</v>
      </c>
      <c r="BE125" s="149">
        <v>12659511.009552147</v>
      </c>
      <c r="BF125" s="149">
        <v>11614603.022989178</v>
      </c>
      <c r="BG125" s="149">
        <v>11541551.81657639</v>
      </c>
      <c r="BH125" s="149">
        <v>12356882.784040589</v>
      </c>
      <c r="BI125" s="149">
        <v>11328131.626078581</v>
      </c>
      <c r="BJ125" s="149">
        <v>12159125.749451254</v>
      </c>
      <c r="BK125" s="149">
        <v>12245688.584208446</v>
      </c>
      <c r="BL125" s="149">
        <v>12015609.439065838</v>
      </c>
      <c r="BM125" s="149">
        <v>11836432.466463823</v>
      </c>
      <c r="BN125" s="149">
        <v>12171228.412863316</v>
      </c>
      <c r="BO125" s="149">
        <v>12011104.50817775</v>
      </c>
      <c r="BP125" s="149">
        <v>11818119.421950644</v>
      </c>
      <c r="BQ125" s="268">
        <v>143757988.84141797</v>
      </c>
    </row>
    <row r="126" spans="2:69" x14ac:dyDescent="0.25">
      <c r="B126" s="137" t="s">
        <v>308</v>
      </c>
      <c r="C126" s="137" t="s">
        <v>308</v>
      </c>
      <c r="D126" s="137" t="s">
        <v>306</v>
      </c>
      <c r="F126" s="137" t="s">
        <v>306</v>
      </c>
      <c r="H126" s="137" t="s">
        <v>306</v>
      </c>
      <c r="J126" s="137" t="s">
        <v>308</v>
      </c>
      <c r="K126" s="145" t="s">
        <v>447</v>
      </c>
      <c r="V126" s="37" t="s">
        <v>441</v>
      </c>
      <c r="W126" s="37" t="s">
        <v>448</v>
      </c>
      <c r="X126" s="37">
        <v>301</v>
      </c>
      <c r="AB126" s="206" t="s">
        <v>362</v>
      </c>
      <c r="AC126" s="207" t="s">
        <v>449</v>
      </c>
      <c r="AD126" s="148"/>
      <c r="AE126" s="149">
        <v>74588960.439999998</v>
      </c>
      <c r="AF126" s="17">
        <v>114058751.72</v>
      </c>
      <c r="AG126" s="17">
        <v>158669552.12</v>
      </c>
      <c r="AH126" s="151">
        <v>170067669.44305125</v>
      </c>
      <c r="AI126" s="150">
        <v>60566604.490000002</v>
      </c>
      <c r="AJ126" s="266">
        <v>181699813.47</v>
      </c>
      <c r="AK126" s="150">
        <v>162081069.81</v>
      </c>
      <c r="AL126" s="266">
        <v>194497283.77200001</v>
      </c>
      <c r="AM126" s="150">
        <v>141946243.78714314</v>
      </c>
      <c r="AN126" s="150">
        <v>190202495.46590811</v>
      </c>
      <c r="AO126" s="151">
        <v>192467817.56999981</v>
      </c>
      <c r="AP126" s="151">
        <v>194578536.35866386</v>
      </c>
      <c r="AQ126" s="151">
        <v>202361677.81301036</v>
      </c>
      <c r="AR126" s="266">
        <v>-20661864.343010366</v>
      </c>
      <c r="AS126" s="267">
        <v>-0.11371428483288891</v>
      </c>
      <c r="AT126" s="266">
        <v>-32294008.369959116</v>
      </c>
      <c r="AU126" s="267">
        <v>-0.18988916868042968</v>
      </c>
      <c r="AV126" s="266">
        <v>-43692125.69301036</v>
      </c>
      <c r="AW126" s="267">
        <v>-0.2753655323862419</v>
      </c>
      <c r="AX126" s="266">
        <v>-12878722.888663858</v>
      </c>
      <c r="AY126" s="267">
        <v>-7.0879120031624207E-2</v>
      </c>
      <c r="AZ126" s="266">
        <v>-24510866.915612608</v>
      </c>
      <c r="BA126" s="267">
        <v>-0.14412420065425957</v>
      </c>
      <c r="BB126" s="266">
        <v>-7783141.4543465078</v>
      </c>
      <c r="BC126" s="267">
        <v>-3.9999999999999758E-2</v>
      </c>
      <c r="BE126" s="149">
        <v>18319778.02539476</v>
      </c>
      <c r="BF126" s="149">
        <v>15934407.918305075</v>
      </c>
      <c r="BG126" s="149">
        <v>15934407.918305075</v>
      </c>
      <c r="BH126" s="149">
        <v>17527755.679443218</v>
      </c>
      <c r="BI126" s="149">
        <v>15934407.918305075</v>
      </c>
      <c r="BJ126" s="149">
        <v>16731081.798874151</v>
      </c>
      <c r="BK126" s="149">
        <v>17527755.679443218</v>
      </c>
      <c r="BL126" s="149">
        <v>16731081.798874151</v>
      </c>
      <c r="BM126" s="149">
        <v>16731081.798874151</v>
      </c>
      <c r="BN126" s="149">
        <v>17527755.679443218</v>
      </c>
      <c r="BO126" s="149">
        <v>16731081.798874151</v>
      </c>
      <c r="BP126" s="149">
        <v>16731081.798874151</v>
      </c>
      <c r="BQ126" s="268">
        <v>202361677.81301033</v>
      </c>
    </row>
    <row r="127" spans="2:69" x14ac:dyDescent="0.25">
      <c r="B127" s="137" t="s">
        <v>308</v>
      </c>
      <c r="C127" s="137" t="s">
        <v>308</v>
      </c>
      <c r="D127" s="137" t="s">
        <v>306</v>
      </c>
      <c r="F127" s="137" t="s">
        <v>306</v>
      </c>
      <c r="H127" s="137" t="s">
        <v>306</v>
      </c>
      <c r="J127" s="137" t="s">
        <v>308</v>
      </c>
      <c r="K127" s="145" t="s">
        <v>450</v>
      </c>
      <c r="V127" s="37" t="s">
        <v>441</v>
      </c>
      <c r="W127" s="37" t="s">
        <v>451</v>
      </c>
      <c r="X127" s="37">
        <v>302</v>
      </c>
      <c r="AB127" s="206" t="s">
        <v>362</v>
      </c>
      <c r="AC127" s="207" t="s">
        <v>452</v>
      </c>
      <c r="AD127" s="148"/>
      <c r="AE127" s="149">
        <v>92253492.540000007</v>
      </c>
      <c r="AF127" s="17">
        <v>108095686.56</v>
      </c>
      <c r="AG127" s="17">
        <v>122418494.16000001</v>
      </c>
      <c r="AH127" s="151">
        <v>121421596.08292894</v>
      </c>
      <c r="AI127" s="150">
        <v>46529555.149999999</v>
      </c>
      <c r="AJ127" s="266">
        <v>139588665.44999999</v>
      </c>
      <c r="AK127" s="150">
        <v>118825239.47</v>
      </c>
      <c r="AL127" s="266">
        <v>142590287.36400002</v>
      </c>
      <c r="AM127" s="150">
        <v>101246699.51563422</v>
      </c>
      <c r="AN127" s="150">
        <v>139000136.03729472</v>
      </c>
      <c r="AO127" s="151">
        <v>138647939.53714284</v>
      </c>
      <c r="AP127" s="151">
        <v>136682768.8165665</v>
      </c>
      <c r="AQ127" s="151">
        <v>142202919.56922919</v>
      </c>
      <c r="AR127" s="266">
        <v>-2614254.1192291975</v>
      </c>
      <c r="AS127" s="267">
        <v>-1.8728269310416261E-2</v>
      </c>
      <c r="AT127" s="266">
        <v>-20781323.486300245</v>
      </c>
      <c r="AU127" s="267">
        <v>-0.17115014261636741</v>
      </c>
      <c r="AV127" s="266">
        <v>-19784425.409229174</v>
      </c>
      <c r="AW127" s="267">
        <v>-0.1616130433966218</v>
      </c>
      <c r="AX127" s="266">
        <v>2905896.633433491</v>
      </c>
      <c r="AY127" s="267">
        <v>2.0817568704920169E-2</v>
      </c>
      <c r="AZ127" s="266">
        <v>-15261172.733637556</v>
      </c>
      <c r="BA127" s="267">
        <v>-0.12568746603540304</v>
      </c>
      <c r="BB127" s="266">
        <v>-5520150.7526626885</v>
      </c>
      <c r="BC127" s="267">
        <v>-4.0386588598237586E-2</v>
      </c>
      <c r="BE127" s="149">
        <v>12257865.697662635</v>
      </c>
      <c r="BF127" s="149">
        <v>11832038.506727029</v>
      </c>
      <c r="BG127" s="149">
        <v>11975390.980717029</v>
      </c>
      <c r="BH127" s="149">
        <v>11920595.012288686</v>
      </c>
      <c r="BI127" s="149">
        <v>10912279.437634103</v>
      </c>
      <c r="BJ127" s="149">
        <v>12067817.516098639</v>
      </c>
      <c r="BK127" s="149">
        <v>11689784.558907807</v>
      </c>
      <c r="BL127" s="149">
        <v>12017918.168910924</v>
      </c>
      <c r="BM127" s="149">
        <v>11680560.995717501</v>
      </c>
      <c r="BN127" s="149">
        <v>11947927.016916441</v>
      </c>
      <c r="BO127" s="149">
        <v>12124254.389235739</v>
      </c>
      <c r="BP127" s="149">
        <v>11776487.288412634</v>
      </c>
      <c r="BQ127" s="268">
        <v>142202919.56922916</v>
      </c>
    </row>
    <row r="128" spans="2:69" x14ac:dyDescent="0.25">
      <c r="B128" s="137" t="s">
        <v>308</v>
      </c>
      <c r="C128" s="137" t="s">
        <v>308</v>
      </c>
      <c r="D128" s="137" t="s">
        <v>306</v>
      </c>
      <c r="F128" s="137" t="s">
        <v>306</v>
      </c>
      <c r="H128" s="137" t="s">
        <v>306</v>
      </c>
      <c r="J128" s="137" t="s">
        <v>308</v>
      </c>
      <c r="K128" s="145" t="s">
        <v>453</v>
      </c>
      <c r="V128" s="37" t="s">
        <v>441</v>
      </c>
      <c r="W128" s="37" t="s">
        <v>454</v>
      </c>
      <c r="X128" s="37">
        <v>303</v>
      </c>
      <c r="AB128" s="206" t="s">
        <v>362</v>
      </c>
      <c r="AC128" s="207" t="s">
        <v>455</v>
      </c>
      <c r="AD128" s="148"/>
      <c r="AE128" s="149">
        <v>4632283.6399999997</v>
      </c>
      <c r="AF128" s="17">
        <v>5422367.9400000004</v>
      </c>
      <c r="AG128" s="17">
        <v>5769463.3499999996</v>
      </c>
      <c r="AH128" s="151">
        <v>5762305.1312949657</v>
      </c>
      <c r="AI128" s="150">
        <v>2000007.5199999998</v>
      </c>
      <c r="AJ128" s="266">
        <v>6000022.5599999996</v>
      </c>
      <c r="AK128" s="150">
        <v>5208633.8599999994</v>
      </c>
      <c r="AL128" s="266">
        <v>6250360.6319999993</v>
      </c>
      <c r="AM128" s="150">
        <v>4802766.6525687966</v>
      </c>
      <c r="AN128" s="150">
        <v>6168172.3387261685</v>
      </c>
      <c r="AO128" s="151">
        <v>6104703.6514285719</v>
      </c>
      <c r="AP128" s="151">
        <v>5796559.9561130367</v>
      </c>
      <c r="AQ128" s="151">
        <v>5942239.7945958432</v>
      </c>
      <c r="AR128" s="266">
        <v>57782.765404156409</v>
      </c>
      <c r="AS128" s="267">
        <v>9.6304246902959006E-3</v>
      </c>
      <c r="AT128" s="266">
        <v>-179934.66330087744</v>
      </c>
      <c r="AU128" s="267">
        <v>-3.1226160225992863E-2</v>
      </c>
      <c r="AV128" s="266">
        <v>-172776.44459584355</v>
      </c>
      <c r="AW128" s="267">
        <v>-2.994670979162101E-2</v>
      </c>
      <c r="AX128" s="266">
        <v>203462.60388696287</v>
      </c>
      <c r="AY128" s="267">
        <v>3.391030647840812E-2</v>
      </c>
      <c r="AZ128" s="266">
        <v>-34254.824818070978</v>
      </c>
      <c r="BA128" s="267">
        <v>-5.9446391743529338E-3</v>
      </c>
      <c r="BB128" s="266">
        <v>-145679.83848280646</v>
      </c>
      <c r="BC128" s="267">
        <v>-2.5132119668523894E-2</v>
      </c>
      <c r="BE128" s="149">
        <v>509986.86282194289</v>
      </c>
      <c r="BF128" s="149">
        <v>492411.92206230463</v>
      </c>
      <c r="BG128" s="149">
        <v>483766.34809097281</v>
      </c>
      <c r="BH128" s="149">
        <v>505381.06975748902</v>
      </c>
      <c r="BI128" s="149">
        <v>464310.49839354388</v>
      </c>
      <c r="BJ128" s="149">
        <v>514793.39613751782</v>
      </c>
      <c r="BK128" s="149">
        <v>493773.29112272535</v>
      </c>
      <c r="BL128" s="149">
        <v>500835.62551135645</v>
      </c>
      <c r="BM128" s="149">
        <v>484674.90421533957</v>
      </c>
      <c r="BN128" s="149">
        <v>496161.26011226687</v>
      </c>
      <c r="BO128" s="149">
        <v>506972.37048407231</v>
      </c>
      <c r="BP128" s="149">
        <v>489172.24588631158</v>
      </c>
      <c r="BQ128" s="268">
        <v>5942239.7945958441</v>
      </c>
    </row>
    <row r="129" spans="2:69" x14ac:dyDescent="0.25">
      <c r="B129" s="137" t="s">
        <v>308</v>
      </c>
      <c r="C129" s="137" t="s">
        <v>308</v>
      </c>
      <c r="D129" s="137" t="s">
        <v>306</v>
      </c>
      <c r="F129" s="137" t="s">
        <v>306</v>
      </c>
      <c r="H129" s="137" t="s">
        <v>306</v>
      </c>
      <c r="J129" s="137" t="s">
        <v>308</v>
      </c>
      <c r="K129" s="145" t="s">
        <v>456</v>
      </c>
      <c r="V129" s="37" t="s">
        <v>441</v>
      </c>
      <c r="W129" s="37" t="s">
        <v>457</v>
      </c>
      <c r="X129" s="37">
        <v>304</v>
      </c>
      <c r="AB129" s="206" t="s">
        <v>362</v>
      </c>
      <c r="AC129" s="207" t="s">
        <v>458</v>
      </c>
      <c r="AD129" s="148"/>
      <c r="AE129" s="149">
        <v>3263419.09</v>
      </c>
      <c r="AF129" s="17">
        <v>3307269.8825999997</v>
      </c>
      <c r="AG129" s="17">
        <v>3562935.07</v>
      </c>
      <c r="AH129" s="151">
        <v>3370221.9418329089</v>
      </c>
      <c r="AI129" s="150">
        <v>1392487.04</v>
      </c>
      <c r="AJ129" s="266">
        <v>4177461.12</v>
      </c>
      <c r="AK129" s="150">
        <v>3310433.01</v>
      </c>
      <c r="AL129" s="266">
        <v>3972519.6119999997</v>
      </c>
      <c r="AM129" s="150">
        <v>2808518.2848607581</v>
      </c>
      <c r="AN129" s="150">
        <v>3872136.6669721506</v>
      </c>
      <c r="AO129" s="151">
        <v>3991114.4228571435</v>
      </c>
      <c r="AP129" s="151">
        <v>3583687.8787979619</v>
      </c>
      <c r="AQ129" s="151">
        <v>3691198.5151619003</v>
      </c>
      <c r="AR129" s="266">
        <v>486262.6048380998</v>
      </c>
      <c r="AS129" s="267">
        <v>0.11640146751098901</v>
      </c>
      <c r="AT129" s="266">
        <v>-320976.57332899142</v>
      </c>
      <c r="AU129" s="267">
        <v>-9.5239001724149661E-2</v>
      </c>
      <c r="AV129" s="266">
        <v>-128263.44516190048</v>
      </c>
      <c r="AW129" s="267">
        <v>-3.5999377659694617E-2</v>
      </c>
      <c r="AX129" s="266">
        <v>593773.24120203825</v>
      </c>
      <c r="AY129" s="267">
        <v>0.14213734709804748</v>
      </c>
      <c r="AZ129" s="266">
        <v>-213465.93696505297</v>
      </c>
      <c r="BA129" s="267">
        <v>-6.333883662538814E-2</v>
      </c>
      <c r="BB129" s="266">
        <v>-107510.63636393845</v>
      </c>
      <c r="BC129" s="267">
        <v>-2.9999999999999888E-2</v>
      </c>
      <c r="BE129" s="149">
        <v>309625.83717196202</v>
      </c>
      <c r="BF129" s="149">
        <v>307073.982352508</v>
      </c>
      <c r="BG129" s="149">
        <v>306122.92373628012</v>
      </c>
      <c r="BH129" s="149">
        <v>308951.10844377428</v>
      </c>
      <c r="BI129" s="149">
        <v>303665.00219273387</v>
      </c>
      <c r="BJ129" s="149">
        <v>309941.28338059474</v>
      </c>
      <c r="BK129" s="149">
        <v>307559.33236468286</v>
      </c>
      <c r="BL129" s="149">
        <v>308297.02861483063</v>
      </c>
      <c r="BM129" s="149">
        <v>306329.73838650226</v>
      </c>
      <c r="BN129" s="149">
        <v>307822.46783174027</v>
      </c>
      <c r="BO129" s="149">
        <v>308983.64488208079</v>
      </c>
      <c r="BP129" s="149">
        <v>306826.16580421047</v>
      </c>
      <c r="BQ129" s="268">
        <v>3691198.5151618998</v>
      </c>
    </row>
    <row r="130" spans="2:69" x14ac:dyDescent="0.25">
      <c r="B130" s="137" t="s">
        <v>308</v>
      </c>
      <c r="C130" s="137" t="s">
        <v>308</v>
      </c>
      <c r="D130" s="137" t="s">
        <v>306</v>
      </c>
      <c r="F130" s="137" t="s">
        <v>306</v>
      </c>
      <c r="H130" s="137" t="s">
        <v>306</v>
      </c>
      <c r="J130" s="137" t="s">
        <v>308</v>
      </c>
      <c r="K130" s="145" t="s">
        <v>459</v>
      </c>
      <c r="V130" s="37" t="s">
        <v>441</v>
      </c>
      <c r="W130" s="37" t="s">
        <v>460</v>
      </c>
      <c r="X130" s="37">
        <v>305</v>
      </c>
      <c r="AB130" s="206" t="s">
        <v>362</v>
      </c>
      <c r="AC130" s="207" t="s">
        <v>461</v>
      </c>
      <c r="AD130" s="148"/>
      <c r="AE130" s="149">
        <v>62144464.860000007</v>
      </c>
      <c r="AF130" s="17">
        <v>85755949.598399997</v>
      </c>
      <c r="AG130" s="17">
        <v>80886858.140000001</v>
      </c>
      <c r="AH130" s="151">
        <v>74130377.949600339</v>
      </c>
      <c r="AI130" s="150">
        <v>29634429.789999999</v>
      </c>
      <c r="AJ130" s="266">
        <v>88903289.370000005</v>
      </c>
      <c r="AK130" s="150">
        <v>70730446.930000007</v>
      </c>
      <c r="AL130" s="266">
        <v>84876536.316000015</v>
      </c>
      <c r="AM130" s="150">
        <v>62459089.235333614</v>
      </c>
      <c r="AN130" s="150">
        <v>82401735.644266725</v>
      </c>
      <c r="AO130" s="151">
        <v>82142646.354285702</v>
      </c>
      <c r="AP130" s="151">
        <v>93022920.047561839</v>
      </c>
      <c r="AQ130" s="151">
        <v>95897298.671109483</v>
      </c>
      <c r="AR130" s="266">
        <v>-6994009.3011094779</v>
      </c>
      <c r="AS130" s="267">
        <v>-7.866985969441051E-2</v>
      </c>
      <c r="AT130" s="266">
        <v>-21766920.721509144</v>
      </c>
      <c r="AU130" s="267">
        <v>-0.29363024071330118</v>
      </c>
      <c r="AV130" s="266">
        <v>-15010440.531109482</v>
      </c>
      <c r="AW130" s="267">
        <v>-0.18557329183350429</v>
      </c>
      <c r="AX130" s="266">
        <v>-4119630.6775618345</v>
      </c>
      <c r="AY130" s="267">
        <v>-4.6338338060998498E-2</v>
      </c>
      <c r="AZ130" s="266">
        <v>-18892542.0979615</v>
      </c>
      <c r="BA130" s="267">
        <v>-0.25485560198824475</v>
      </c>
      <c r="BB130" s="266">
        <v>-2874378.6235476434</v>
      </c>
      <c r="BC130" s="267">
        <v>-3.0899681735189539E-2</v>
      </c>
      <c r="BE130" s="149">
        <v>8528517.4342591222</v>
      </c>
      <c r="BF130" s="149">
        <v>8182084.3260773057</v>
      </c>
      <c r="BG130" s="149">
        <v>8296994.3260773057</v>
      </c>
      <c r="BH130" s="149">
        <v>8119922.9927439718</v>
      </c>
      <c r="BI130" s="149">
        <v>8013575.3927439721</v>
      </c>
      <c r="BJ130" s="149">
        <v>7899827.7427439718</v>
      </c>
      <c r="BK130" s="149">
        <v>7847761.0760773057</v>
      </c>
      <c r="BL130" s="149">
        <v>7781511.0760773057</v>
      </c>
      <c r="BM130" s="149">
        <v>7784511.0760773057</v>
      </c>
      <c r="BN130" s="149">
        <v>7780511.0760773057</v>
      </c>
      <c r="BO130" s="149">
        <v>7780511.0760773057</v>
      </c>
      <c r="BP130" s="149">
        <v>7881571.0760773048</v>
      </c>
      <c r="BQ130" s="268">
        <v>95897298.671109498</v>
      </c>
    </row>
    <row r="131" spans="2:69" x14ac:dyDescent="0.25">
      <c r="B131" s="137" t="s">
        <v>308</v>
      </c>
      <c r="C131" s="137" t="s">
        <v>308</v>
      </c>
      <c r="D131" s="137" t="s">
        <v>306</v>
      </c>
      <c r="F131" s="137" t="s">
        <v>306</v>
      </c>
      <c r="H131" s="137" t="s">
        <v>306</v>
      </c>
      <c r="J131" s="137" t="s">
        <v>308</v>
      </c>
      <c r="K131" s="145" t="s">
        <v>462</v>
      </c>
      <c r="V131" s="37" t="s">
        <v>441</v>
      </c>
      <c r="W131" s="37" t="s">
        <v>463</v>
      </c>
      <c r="X131" s="37">
        <v>306</v>
      </c>
      <c r="AB131" s="206" t="s">
        <v>362</v>
      </c>
      <c r="AC131" s="207" t="s">
        <v>464</v>
      </c>
      <c r="AD131" s="148"/>
      <c r="AE131" s="149">
        <v>24408380.610000003</v>
      </c>
      <c r="AF131" s="17">
        <v>27010419.489999998</v>
      </c>
      <c r="AG131" s="17">
        <v>49640182.039999999</v>
      </c>
      <c r="AH131" s="151">
        <v>58035214.586715631</v>
      </c>
      <c r="AI131" s="150">
        <v>18079122.009999998</v>
      </c>
      <c r="AJ131" s="266">
        <v>54237366.029999994</v>
      </c>
      <c r="AK131" s="150">
        <v>45801518.25</v>
      </c>
      <c r="AL131" s="266">
        <v>54961821.900000006</v>
      </c>
      <c r="AM131" s="150">
        <v>47906005.413193852</v>
      </c>
      <c r="AN131" s="150">
        <v>55930727.423521779</v>
      </c>
      <c r="AO131" s="151">
        <v>54009003.685714282</v>
      </c>
      <c r="AP131" s="151">
        <v>63531455.596495956</v>
      </c>
      <c r="AQ131" s="151">
        <v>65437399.264390819</v>
      </c>
      <c r="AR131" s="266">
        <v>-11200033.234390825</v>
      </c>
      <c r="AS131" s="267">
        <v>-0.20650031618784395</v>
      </c>
      <c r="AT131" s="266">
        <v>-7402184.6776751876</v>
      </c>
      <c r="AU131" s="267">
        <v>-0.12754643418462627</v>
      </c>
      <c r="AV131" s="266">
        <v>-15797217.22439082</v>
      </c>
      <c r="AW131" s="267">
        <v>-0.31823447407306932</v>
      </c>
      <c r="AX131" s="266">
        <v>-9294089.5664959624</v>
      </c>
      <c r="AY131" s="267">
        <v>-0.17135953027946044</v>
      </c>
      <c r="AZ131" s="266">
        <v>-5496241.009780325</v>
      </c>
      <c r="BA131" s="267">
        <v>-9.4705275907404407E-2</v>
      </c>
      <c r="BB131" s="266">
        <v>-1905943.6678948626</v>
      </c>
      <c r="BC131" s="267">
        <v>-2.9999999999999746E-2</v>
      </c>
      <c r="BE131" s="149">
        <v>5409901.6839188933</v>
      </c>
      <c r="BF131" s="149">
        <v>5364147.5416032067</v>
      </c>
      <c r="BG131" s="149">
        <v>5366417.6535233753</v>
      </c>
      <c r="BH131" s="149">
        <v>5399304.0586818736</v>
      </c>
      <c r="BI131" s="149">
        <v>5365899.8005030239</v>
      </c>
      <c r="BJ131" s="149">
        <v>5415750.083836358</v>
      </c>
      <c r="BK131" s="149">
        <v>5528286.6541631538</v>
      </c>
      <c r="BL131" s="149">
        <v>5486397.8208625009</v>
      </c>
      <c r="BM131" s="149">
        <v>5481976.8431936558</v>
      </c>
      <c r="BN131" s="149">
        <v>5483573.5030430965</v>
      </c>
      <c r="BO131" s="149">
        <v>5445247.2546117231</v>
      </c>
      <c r="BP131" s="149">
        <v>5690496.3664499596</v>
      </c>
      <c r="BQ131" s="268">
        <v>65437399.264390826</v>
      </c>
    </row>
    <row r="132" spans="2:69" x14ac:dyDescent="0.25">
      <c r="B132" s="137" t="s">
        <v>308</v>
      </c>
      <c r="C132" s="137" t="s">
        <v>308</v>
      </c>
      <c r="D132" s="137" t="s">
        <v>306</v>
      </c>
      <c r="F132" s="137" t="s">
        <v>306</v>
      </c>
      <c r="H132" s="137" t="s">
        <v>306</v>
      </c>
      <c r="J132" s="137" t="s">
        <v>308</v>
      </c>
      <c r="K132" s="145" t="s">
        <v>465</v>
      </c>
      <c r="V132" s="37" t="s">
        <v>441</v>
      </c>
      <c r="W132" s="37" t="s">
        <v>466</v>
      </c>
      <c r="X132" s="37">
        <v>307</v>
      </c>
      <c r="AB132" s="206" t="s">
        <v>362</v>
      </c>
      <c r="AC132" s="207" t="s">
        <v>467</v>
      </c>
      <c r="AD132" s="148"/>
      <c r="AE132" s="149">
        <v>26579085.049999997</v>
      </c>
      <c r="AF132" s="17">
        <v>30261879.650000002</v>
      </c>
      <c r="AG132" s="17">
        <v>33001839.080000002</v>
      </c>
      <c r="AH132" s="151">
        <v>36160295.125784136</v>
      </c>
      <c r="AI132" s="150">
        <v>10947276.99</v>
      </c>
      <c r="AJ132" s="266">
        <v>32841830.969999999</v>
      </c>
      <c r="AK132" s="150">
        <v>27180549.649999999</v>
      </c>
      <c r="AL132" s="266">
        <v>32616659.579999998</v>
      </c>
      <c r="AM132" s="150">
        <v>30380793.231060337</v>
      </c>
      <c r="AN132" s="150">
        <v>32960051.544723798</v>
      </c>
      <c r="AO132" s="151">
        <v>33184353.805714287</v>
      </c>
      <c r="AP132" s="151">
        <v>35005184.927582785</v>
      </c>
      <c r="AQ132" s="151">
        <v>36055340.475410275</v>
      </c>
      <c r="AR132" s="266">
        <v>-3213509.5054102764</v>
      </c>
      <c r="AS132" s="267">
        <v>-9.7848061770542519E-2</v>
      </c>
      <c r="AT132" s="266">
        <v>104954.65037386119</v>
      </c>
      <c r="AU132" s="267">
        <v>2.9024832349618512E-3</v>
      </c>
      <c r="AV132" s="266">
        <v>-3053501.3954102732</v>
      </c>
      <c r="AW132" s="267">
        <v>-9.2525188914722542E-2</v>
      </c>
      <c r="AX132" s="266">
        <v>-2163353.9575827867</v>
      </c>
      <c r="AY132" s="267">
        <v>-6.5871904631594508E-2</v>
      </c>
      <c r="AZ132" s="266">
        <v>1155110.1982013509</v>
      </c>
      <c r="BA132" s="267">
        <v>3.1944158480545652E-2</v>
      </c>
      <c r="BB132" s="266">
        <v>-1050155.5478274897</v>
      </c>
      <c r="BC132" s="267">
        <v>-3.0000000000000176E-2</v>
      </c>
      <c r="BE132" s="149">
        <v>3015073.7855975339</v>
      </c>
      <c r="BF132" s="149">
        <v>3001489.8430988407</v>
      </c>
      <c r="BG132" s="149">
        <v>3003083.3989485144</v>
      </c>
      <c r="BH132" s="149">
        <v>2985067.7109955736</v>
      </c>
      <c r="BI132" s="149">
        <v>2979130.7422191026</v>
      </c>
      <c r="BJ132" s="149">
        <v>2975595.7651602789</v>
      </c>
      <c r="BK132" s="149">
        <v>3085296.585603416</v>
      </c>
      <c r="BL132" s="149">
        <v>3004735.9817844611</v>
      </c>
      <c r="BM132" s="149">
        <v>3001662.2007844611</v>
      </c>
      <c r="BN132" s="149">
        <v>3028903.8146393634</v>
      </c>
      <c r="BO132" s="149">
        <v>2985864.6120393635</v>
      </c>
      <c r="BP132" s="149">
        <v>2989436.0345393633</v>
      </c>
      <c r="BQ132" s="268">
        <v>36055340.475410268</v>
      </c>
    </row>
    <row r="133" spans="2:69" x14ac:dyDescent="0.25">
      <c r="B133" s="137" t="s">
        <v>308</v>
      </c>
      <c r="C133" s="137" t="s">
        <v>308</v>
      </c>
      <c r="D133" s="137" t="s">
        <v>306</v>
      </c>
      <c r="F133" s="137" t="s">
        <v>306</v>
      </c>
      <c r="H133" s="137" t="s">
        <v>306</v>
      </c>
      <c r="J133" s="137" t="s">
        <v>308</v>
      </c>
      <c r="K133" s="145" t="s">
        <v>468</v>
      </c>
      <c r="V133" s="37" t="s">
        <v>441</v>
      </c>
      <c r="W133" s="37" t="s">
        <v>469</v>
      </c>
      <c r="X133" s="37">
        <v>308</v>
      </c>
      <c r="AB133" s="206" t="s">
        <v>362</v>
      </c>
      <c r="AC133" s="207" t="s">
        <v>470</v>
      </c>
      <c r="AD133" s="148"/>
      <c r="AE133" s="149">
        <v>14399796.109999999</v>
      </c>
      <c r="AF133" s="17">
        <v>14240463.550000001</v>
      </c>
      <c r="AG133" s="17">
        <v>16180026.199999999</v>
      </c>
      <c r="AH133" s="151">
        <v>18168539.947427984</v>
      </c>
      <c r="AI133" s="150">
        <v>5752342.7700000005</v>
      </c>
      <c r="AJ133" s="266">
        <v>17257028.310000002</v>
      </c>
      <c r="AK133" s="150">
        <v>13926230.620000001</v>
      </c>
      <c r="AL133" s="266">
        <v>16711476.744000003</v>
      </c>
      <c r="AM133" s="150">
        <v>14528128.477856657</v>
      </c>
      <c r="AN133" s="150">
        <v>17566642.089571327</v>
      </c>
      <c r="AO133" s="151">
        <v>16009617.188571427</v>
      </c>
      <c r="AP133" s="151">
        <v>18489922.056899678</v>
      </c>
      <c r="AQ133" s="151">
        <v>19044619.718606666</v>
      </c>
      <c r="AR133" s="266">
        <v>-1787591.4086066633</v>
      </c>
      <c r="AS133" s="267">
        <v>-0.10358628244069115</v>
      </c>
      <c r="AT133" s="266">
        <v>-876079.7711786814</v>
      </c>
      <c r="AU133" s="267">
        <v>-4.8219602329834049E-2</v>
      </c>
      <c r="AV133" s="266">
        <v>-2864593.5186066665</v>
      </c>
      <c r="AW133" s="267">
        <v>-0.17704504820929565</v>
      </c>
      <c r="AX133" s="266">
        <v>-1232893.7468996756</v>
      </c>
      <c r="AY133" s="267">
        <v>-7.1442992660865345E-2</v>
      </c>
      <c r="AZ133" s="266">
        <v>-321382.10947169363</v>
      </c>
      <c r="BA133" s="267">
        <v>-1.7688934300809894E-2</v>
      </c>
      <c r="BB133" s="266">
        <v>-554697.66170698777</v>
      </c>
      <c r="BC133" s="267">
        <v>-2.999999999999986E-2</v>
      </c>
      <c r="BE133" s="149">
        <v>1629911.6973818052</v>
      </c>
      <c r="BF133" s="149">
        <v>1574334.6973818052</v>
      </c>
      <c r="BG133" s="149">
        <v>1574334.6973818052</v>
      </c>
      <c r="BH133" s="149">
        <v>1580978.6973818054</v>
      </c>
      <c r="BI133" s="149">
        <v>1574334.6973818052</v>
      </c>
      <c r="BJ133" s="149">
        <v>1574334.6973818052</v>
      </c>
      <c r="BK133" s="149">
        <v>1574584.6973818054</v>
      </c>
      <c r="BL133" s="149">
        <v>1581747.4976868052</v>
      </c>
      <c r="BM133" s="149">
        <v>1594952.084811805</v>
      </c>
      <c r="BN133" s="149">
        <v>1595202.0848118053</v>
      </c>
      <c r="BO133" s="149">
        <v>1594952.084811805</v>
      </c>
      <c r="BP133" s="149">
        <v>1594952.084811805</v>
      </c>
      <c r="BQ133" s="268">
        <v>19044619.718606666</v>
      </c>
    </row>
    <row r="134" spans="2:69" x14ac:dyDescent="0.25">
      <c r="B134" s="137" t="s">
        <v>308</v>
      </c>
      <c r="C134" s="137" t="s">
        <v>308</v>
      </c>
      <c r="D134" s="137" t="s">
        <v>306</v>
      </c>
      <c r="F134" s="137" t="s">
        <v>306</v>
      </c>
      <c r="H134" s="137" t="s">
        <v>306</v>
      </c>
      <c r="J134" s="137" t="s">
        <v>308</v>
      </c>
      <c r="K134" s="145" t="s">
        <v>471</v>
      </c>
      <c r="V134" s="37" t="s">
        <v>441</v>
      </c>
      <c r="W134" s="37" t="s">
        <v>472</v>
      </c>
      <c r="X134" s="37">
        <v>309</v>
      </c>
      <c r="AB134" s="206" t="s">
        <v>362</v>
      </c>
      <c r="AC134" s="207" t="s">
        <v>473</v>
      </c>
      <c r="AD134" s="148"/>
      <c r="AE134" s="149">
        <v>12933488.92</v>
      </c>
      <c r="AF134" s="17">
        <v>13780501.0342</v>
      </c>
      <c r="AG134" s="17">
        <v>14175282.039999999</v>
      </c>
      <c r="AH134" s="151">
        <v>14517022.134334093</v>
      </c>
      <c r="AI134" s="150">
        <v>4550819.33</v>
      </c>
      <c r="AJ134" s="266">
        <v>13652457.99</v>
      </c>
      <c r="AK134" s="150">
        <v>11763392.109999999</v>
      </c>
      <c r="AL134" s="266">
        <v>14116070.531999998</v>
      </c>
      <c r="AM134" s="150">
        <v>11720110.242764326</v>
      </c>
      <c r="AN134" s="150">
        <v>14560304.001569767</v>
      </c>
      <c r="AO134" s="151">
        <v>13759030.800000012</v>
      </c>
      <c r="AP134" s="151">
        <v>14564192.847415362</v>
      </c>
      <c r="AQ134" s="151">
        <v>15231618.340371564</v>
      </c>
      <c r="AR134" s="266">
        <v>-1579160.3503715638</v>
      </c>
      <c r="AS134" s="267">
        <v>-0.11566857422511385</v>
      </c>
      <c r="AT134" s="266">
        <v>-714596.20603747107</v>
      </c>
      <c r="AU134" s="267">
        <v>-4.9224710097216517E-2</v>
      </c>
      <c r="AV134" s="266">
        <v>-1056336.3003715649</v>
      </c>
      <c r="AW134" s="267">
        <v>-7.45195966747456E-2</v>
      </c>
      <c r="AX134" s="266">
        <v>-911734.85741536133</v>
      </c>
      <c r="AY134" s="267">
        <v>-6.6781736891860691E-2</v>
      </c>
      <c r="AZ134" s="266">
        <v>-47170.713081268594</v>
      </c>
      <c r="BA134" s="267">
        <v>-3.2493380973571376E-3</v>
      </c>
      <c r="BB134" s="266">
        <v>-667425.49295620248</v>
      </c>
      <c r="BC134" s="267">
        <v>-4.5826466316988335E-2</v>
      </c>
      <c r="BE134" s="149">
        <v>1104206.6744412116</v>
      </c>
      <c r="BF134" s="149">
        <v>1140700.08084755</v>
      </c>
      <c r="BG134" s="149">
        <v>1379266.7306103734</v>
      </c>
      <c r="BH134" s="149">
        <v>1420109.2846138121</v>
      </c>
      <c r="BI134" s="149">
        <v>1316354.4188389184</v>
      </c>
      <c r="BJ134" s="149">
        <v>1243907.5124619245</v>
      </c>
      <c r="BK134" s="149">
        <v>1092625.7468967612</v>
      </c>
      <c r="BL134" s="149">
        <v>1015706.0308098398</v>
      </c>
      <c r="BM134" s="149">
        <v>1273979.6121756041</v>
      </c>
      <c r="BN134" s="149">
        <v>1394723.0893391103</v>
      </c>
      <c r="BO134" s="149">
        <v>1411354.268310019</v>
      </c>
      <c r="BP134" s="149">
        <v>1438684.8910264401</v>
      </c>
      <c r="BQ134" s="268">
        <v>15231618.340371564</v>
      </c>
    </row>
    <row r="135" spans="2:69" x14ac:dyDescent="0.25">
      <c r="B135" s="137" t="s">
        <v>308</v>
      </c>
      <c r="C135" s="137" t="s">
        <v>308</v>
      </c>
      <c r="D135" s="137" t="s">
        <v>306</v>
      </c>
      <c r="F135" s="137" t="s">
        <v>306</v>
      </c>
      <c r="H135" s="137" t="s">
        <v>306</v>
      </c>
      <c r="J135" s="137" t="s">
        <v>308</v>
      </c>
      <c r="K135" s="145" t="s">
        <v>474</v>
      </c>
      <c r="V135" s="37" t="s">
        <v>441</v>
      </c>
      <c r="W135" s="37" t="s">
        <v>475</v>
      </c>
      <c r="X135" s="37">
        <v>311</v>
      </c>
      <c r="AB135" s="206" t="s">
        <v>362</v>
      </c>
      <c r="AC135" s="207" t="s">
        <v>476</v>
      </c>
      <c r="AD135" s="148"/>
      <c r="AE135" s="149">
        <v>65758404.700000003</v>
      </c>
      <c r="AF135" s="17">
        <v>103153955.3002</v>
      </c>
      <c r="AG135" s="17">
        <v>117004005.61999999</v>
      </c>
      <c r="AH135" s="151">
        <v>110797021.51405662</v>
      </c>
      <c r="AI135" s="150">
        <v>28653246.109999999</v>
      </c>
      <c r="AJ135" s="266">
        <v>85959738.329999998</v>
      </c>
      <c r="AK135" s="150">
        <v>73139642.089999989</v>
      </c>
      <c r="AL135" s="266">
        <v>87767570.507999986</v>
      </c>
      <c r="AM135" s="150">
        <v>58479095.683864206</v>
      </c>
      <c r="AN135" s="150">
        <v>125457567.92019241</v>
      </c>
      <c r="AO135" s="151">
        <v>119913981.15428564</v>
      </c>
      <c r="AP135" s="151">
        <v>119580533.47068959</v>
      </c>
      <c r="AQ135" s="151">
        <v>119829933.47068959</v>
      </c>
      <c r="AR135" s="266">
        <v>-33870195.140689597</v>
      </c>
      <c r="AS135" s="267">
        <v>-0.39402394421748582</v>
      </c>
      <c r="AT135" s="266">
        <v>-9032911.9566329718</v>
      </c>
      <c r="AU135" s="267">
        <v>-8.1526667713598983E-2</v>
      </c>
      <c r="AV135" s="266">
        <v>-2825927.8506896049</v>
      </c>
      <c r="AW135" s="267">
        <v>-2.4152402609766355E-2</v>
      </c>
      <c r="AX135" s="266">
        <v>-33620795.140689597</v>
      </c>
      <c r="AY135" s="267">
        <v>-0.39112258592062188</v>
      </c>
      <c r="AZ135" s="266">
        <v>-8783511.9566329718</v>
      </c>
      <c r="BA135" s="267">
        <v>-7.9275704676940464E-2</v>
      </c>
      <c r="BB135" s="266">
        <v>-249400</v>
      </c>
      <c r="BC135" s="267">
        <v>-2.0856237446133363E-3</v>
      </c>
      <c r="BE135" s="149">
        <v>9428963.2974775583</v>
      </c>
      <c r="BF135" s="149">
        <v>4245095.782614544</v>
      </c>
      <c r="BG135" s="149">
        <v>2445650.6724775592</v>
      </c>
      <c r="BH135" s="149">
        <v>6975052.9924775595</v>
      </c>
      <c r="BI135" s="149">
        <v>6758253.3228885168</v>
      </c>
      <c r="BJ135" s="149">
        <v>7019841.2424775595</v>
      </c>
      <c r="BK135" s="149">
        <v>9981141.7276145443</v>
      </c>
      <c r="BL135" s="149">
        <v>6586232.9924775595</v>
      </c>
      <c r="BM135" s="149">
        <v>6387246.8526145453</v>
      </c>
      <c r="BN135" s="149">
        <v>18993219.325810891</v>
      </c>
      <c r="BO135" s="149">
        <v>19010294.075810891</v>
      </c>
      <c r="BP135" s="149">
        <v>21998941.185947876</v>
      </c>
      <c r="BQ135" s="268">
        <v>119829933.47068961</v>
      </c>
    </row>
    <row r="136" spans="2:69" x14ac:dyDescent="0.25">
      <c r="B136" s="137" t="s">
        <v>308</v>
      </c>
      <c r="C136" s="137" t="s">
        <v>308</v>
      </c>
      <c r="D136" s="137" t="s">
        <v>306</v>
      </c>
      <c r="F136" s="137" t="s">
        <v>306</v>
      </c>
      <c r="H136" s="137" t="s">
        <v>306</v>
      </c>
      <c r="J136" s="137" t="s">
        <v>308</v>
      </c>
      <c r="K136" s="145" t="s">
        <v>477</v>
      </c>
      <c r="V136" s="37" t="s">
        <v>441</v>
      </c>
      <c r="W136" s="37" t="s">
        <v>478</v>
      </c>
      <c r="X136" s="37">
        <v>312</v>
      </c>
      <c r="AB136" s="206" t="s">
        <v>362</v>
      </c>
      <c r="AC136" s="207" t="s">
        <v>479</v>
      </c>
      <c r="AD136" s="148"/>
      <c r="AE136" s="149">
        <v>8159788.5700000012</v>
      </c>
      <c r="AF136" s="17">
        <v>9634705.2699999996</v>
      </c>
      <c r="AG136" s="17">
        <v>14406992.75</v>
      </c>
      <c r="AH136" s="151">
        <v>11969679.792035645</v>
      </c>
      <c r="AI136" s="150">
        <v>4823062.74</v>
      </c>
      <c r="AJ136" s="266">
        <v>14469188.220000001</v>
      </c>
      <c r="AK136" s="150">
        <v>11858375.73</v>
      </c>
      <c r="AL136" s="266">
        <v>14230050.876000002</v>
      </c>
      <c r="AM136" s="150">
        <v>12483860.121564586</v>
      </c>
      <c r="AN136" s="150">
        <v>11344195.40047106</v>
      </c>
      <c r="AO136" s="151">
        <v>14277086.70857143</v>
      </c>
      <c r="AP136" s="151">
        <v>14225012.987378644</v>
      </c>
      <c r="AQ136" s="151">
        <v>14651763.37700001</v>
      </c>
      <c r="AR136" s="266">
        <v>-182575.15700000897</v>
      </c>
      <c r="AS136" s="267">
        <v>-1.2618203193158059E-2</v>
      </c>
      <c r="AT136" s="266">
        <v>-2682083.5849643648</v>
      </c>
      <c r="AU136" s="267">
        <v>-0.22407312739886015</v>
      </c>
      <c r="AV136" s="266">
        <v>-244770.62700000964</v>
      </c>
      <c r="AW136" s="267">
        <v>-1.6989709875435986E-2</v>
      </c>
      <c r="AX136" s="266">
        <v>244175.23262135684</v>
      </c>
      <c r="AY136" s="267">
        <v>1.6875530880429507E-2</v>
      </c>
      <c r="AZ136" s="266">
        <v>-2255333.195342999</v>
      </c>
      <c r="BA136" s="267">
        <v>-0.18842051203772775</v>
      </c>
      <c r="BB136" s="266">
        <v>-426750.38962136582</v>
      </c>
      <c r="BC136" s="267">
        <v>-3.0000000000000457E-2</v>
      </c>
      <c r="BE136" s="149">
        <v>1220980.2814166676</v>
      </c>
      <c r="BF136" s="149">
        <v>1220980.2814166676</v>
      </c>
      <c r="BG136" s="149">
        <v>1220980.2814166676</v>
      </c>
      <c r="BH136" s="149">
        <v>1220980.2814166676</v>
      </c>
      <c r="BI136" s="149">
        <v>1220980.2814166676</v>
      </c>
      <c r="BJ136" s="149">
        <v>1220980.2814166676</v>
      </c>
      <c r="BK136" s="149">
        <v>1220980.2814166676</v>
      </c>
      <c r="BL136" s="149">
        <v>1220980.2814166676</v>
      </c>
      <c r="BM136" s="149">
        <v>1220980.2814166676</v>
      </c>
      <c r="BN136" s="149">
        <v>1220980.2814166676</v>
      </c>
      <c r="BO136" s="149">
        <v>1220980.2814166676</v>
      </c>
      <c r="BP136" s="149">
        <v>1220980.2814166676</v>
      </c>
      <c r="BQ136" s="268">
        <v>14651763.377000012</v>
      </c>
    </row>
    <row r="137" spans="2:69" x14ac:dyDescent="0.25">
      <c r="B137" s="137" t="s">
        <v>308</v>
      </c>
      <c r="C137" s="137" t="s">
        <v>308</v>
      </c>
      <c r="D137" s="137" t="s">
        <v>306</v>
      </c>
      <c r="F137" s="137" t="s">
        <v>306</v>
      </c>
      <c r="H137" s="137" t="s">
        <v>306</v>
      </c>
      <c r="J137" s="137" t="s">
        <v>308</v>
      </c>
      <c r="K137" s="145" t="s">
        <v>480</v>
      </c>
      <c r="V137" s="37" t="s">
        <v>441</v>
      </c>
      <c r="W137" s="37" t="s">
        <v>481</v>
      </c>
      <c r="X137" s="37">
        <v>313</v>
      </c>
      <c r="AB137" s="206" t="s">
        <v>362</v>
      </c>
      <c r="AC137" s="207" t="s">
        <v>482</v>
      </c>
      <c r="AD137" s="148"/>
      <c r="AE137" s="149">
        <v>62290230.589999996</v>
      </c>
      <c r="AF137" s="17">
        <v>68233037.340000004</v>
      </c>
      <c r="AG137" s="17">
        <v>69411741.409999996</v>
      </c>
      <c r="AH137" s="151">
        <v>69282996.088239893</v>
      </c>
      <c r="AI137" s="150">
        <v>23464066.099999998</v>
      </c>
      <c r="AJ137" s="266">
        <v>70392198.299999997</v>
      </c>
      <c r="AK137" s="150">
        <v>57431395.060000002</v>
      </c>
      <c r="AL137" s="266">
        <v>68917674.071999997</v>
      </c>
      <c r="AM137" s="150">
        <v>57944148.310499683</v>
      </c>
      <c r="AN137" s="150">
        <v>68770242.837740213</v>
      </c>
      <c r="AO137" s="151">
        <v>69597137.708571419</v>
      </c>
      <c r="AP137" s="151">
        <v>69821033.862057403</v>
      </c>
      <c r="AQ137" s="151">
        <v>69821033.862057388</v>
      </c>
      <c r="AR137" s="266">
        <v>571164.43794260919</v>
      </c>
      <c r="AS137" s="267">
        <v>8.114030414399051E-3</v>
      </c>
      <c r="AT137" s="266">
        <v>-538037.77381749451</v>
      </c>
      <c r="AU137" s="267">
        <v>-7.765798308321443E-3</v>
      </c>
      <c r="AV137" s="266">
        <v>-409292.45205739141</v>
      </c>
      <c r="AW137" s="267">
        <v>-5.8965881527131021E-3</v>
      </c>
      <c r="AX137" s="266">
        <v>571164.43794259429</v>
      </c>
      <c r="AY137" s="267">
        <v>8.1140304143988394E-3</v>
      </c>
      <c r="AZ137" s="266">
        <v>-538037.77381750941</v>
      </c>
      <c r="BA137" s="267">
        <v>-7.7657983083216581E-3</v>
      </c>
      <c r="BB137" s="266">
        <v>1.4901161193847656E-8</v>
      </c>
      <c r="BC137" s="267">
        <v>2.134193719228976E-16</v>
      </c>
      <c r="BE137" s="149">
        <v>5652272.6066282671</v>
      </c>
      <c r="BF137" s="149">
        <v>5589877.3666282669</v>
      </c>
      <c r="BG137" s="149">
        <v>5740519.0662155664</v>
      </c>
      <c r="BH137" s="149">
        <v>5811945.7596926419</v>
      </c>
      <c r="BI137" s="149">
        <v>5790391.9196926421</v>
      </c>
      <c r="BJ137" s="149">
        <v>5773366.8196926424</v>
      </c>
      <c r="BK137" s="149">
        <v>5891760.0846857522</v>
      </c>
      <c r="BL137" s="149">
        <v>5877051.2646857528</v>
      </c>
      <c r="BM137" s="149">
        <v>5821202.9546857532</v>
      </c>
      <c r="BN137" s="149">
        <v>5988532.3564833626</v>
      </c>
      <c r="BO137" s="149">
        <v>5956491.2764833625</v>
      </c>
      <c r="BP137" s="149">
        <v>5927622.3864833722</v>
      </c>
      <c r="BQ137" s="268">
        <v>69821033.862057388</v>
      </c>
    </row>
    <row r="138" spans="2:69" x14ac:dyDescent="0.25">
      <c r="B138" s="137" t="s">
        <v>308</v>
      </c>
      <c r="C138" s="137" t="s">
        <v>308</v>
      </c>
      <c r="D138" s="137" t="s">
        <v>306</v>
      </c>
      <c r="F138" s="137" t="s">
        <v>306</v>
      </c>
      <c r="H138" s="137" t="s">
        <v>306</v>
      </c>
      <c r="J138" s="137" t="s">
        <v>308</v>
      </c>
      <c r="K138" s="145" t="s">
        <v>483</v>
      </c>
      <c r="V138" s="37" t="s">
        <v>441</v>
      </c>
      <c r="W138" s="37" t="s">
        <v>484</v>
      </c>
      <c r="X138" s="37">
        <v>314</v>
      </c>
      <c r="AB138" s="206" t="s">
        <v>362</v>
      </c>
      <c r="AC138" s="207" t="s">
        <v>485</v>
      </c>
      <c r="AD138" s="148"/>
      <c r="AE138" s="149">
        <v>15972409.399999999</v>
      </c>
      <c r="AF138" s="17">
        <v>16144189.68</v>
      </c>
      <c r="AG138" s="17">
        <v>16066695.989999998</v>
      </c>
      <c r="AH138" s="151">
        <v>16060545.117620761</v>
      </c>
      <c r="AI138" s="150">
        <v>5439911.4699999997</v>
      </c>
      <c r="AJ138" s="266">
        <v>16319734.41</v>
      </c>
      <c r="AK138" s="150">
        <v>13398123.149999999</v>
      </c>
      <c r="AL138" s="266">
        <v>16077747.779999999</v>
      </c>
      <c r="AM138" s="150">
        <v>13201456.75995844</v>
      </c>
      <c r="AN138" s="150">
        <v>16257211.507662319</v>
      </c>
      <c r="AO138" s="151">
        <v>16188410.4685714</v>
      </c>
      <c r="AP138" s="151">
        <v>16912209.856511399</v>
      </c>
      <c r="AQ138" s="151">
        <v>16912209.856511429</v>
      </c>
      <c r="AR138" s="266">
        <v>-592475.4465114288</v>
      </c>
      <c r="AS138" s="267">
        <v>-3.6304233367203967E-2</v>
      </c>
      <c r="AT138" s="266">
        <v>-851664.73889066838</v>
      </c>
      <c r="AU138" s="267">
        <v>-5.3028383075009573E-2</v>
      </c>
      <c r="AV138" s="266">
        <v>-845513.86651143059</v>
      </c>
      <c r="AW138" s="267">
        <v>-5.2625248342140982E-2</v>
      </c>
      <c r="AX138" s="266">
        <v>-592475.446511399</v>
      </c>
      <c r="AY138" s="267">
        <v>-3.6304233367202142E-2</v>
      </c>
      <c r="AZ138" s="266">
        <v>-851664.73889063857</v>
      </c>
      <c r="BA138" s="267">
        <v>-5.3028383075007721E-2</v>
      </c>
      <c r="BB138" s="266">
        <v>-2.9802322387695313E-8</v>
      </c>
      <c r="BC138" s="267">
        <v>-1.7621778963569961E-15</v>
      </c>
      <c r="BE138" s="149">
        <v>1339445.1991937801</v>
      </c>
      <c r="BF138" s="149">
        <v>1330328.29543458</v>
      </c>
      <c r="BG138" s="149">
        <v>1309684.1687147899</v>
      </c>
      <c r="BH138" s="149">
        <v>1454980.35848916</v>
      </c>
      <c r="BI138" s="149">
        <v>1426472.7410905401</v>
      </c>
      <c r="BJ138" s="149">
        <v>1447910.9496081299</v>
      </c>
      <c r="BK138" s="149">
        <v>1440036.0582650299</v>
      </c>
      <c r="BL138" s="149">
        <v>1447721.7132347301</v>
      </c>
      <c r="BM138" s="149">
        <v>1426622.6421826</v>
      </c>
      <c r="BN138" s="149">
        <v>1434156.2011646302</v>
      </c>
      <c r="BO138" s="149">
        <v>1432644.62074764</v>
      </c>
      <c r="BP138" s="149">
        <v>1422206.90838582</v>
      </c>
      <c r="BQ138" s="268">
        <v>16912209.856511433</v>
      </c>
    </row>
    <row r="139" spans="2:69" x14ac:dyDescent="0.25">
      <c r="B139" s="137" t="s">
        <v>308</v>
      </c>
      <c r="C139" s="137" t="s">
        <v>308</v>
      </c>
      <c r="D139" s="137" t="s">
        <v>306</v>
      </c>
      <c r="F139" s="137" t="s">
        <v>306</v>
      </c>
      <c r="H139" s="137" t="s">
        <v>306</v>
      </c>
      <c r="J139" s="137" t="s">
        <v>308</v>
      </c>
      <c r="K139" s="145" t="s">
        <v>486</v>
      </c>
      <c r="V139" s="37" t="s">
        <v>441</v>
      </c>
      <c r="W139" s="37" t="s">
        <v>487</v>
      </c>
      <c r="X139" s="37">
        <v>315</v>
      </c>
      <c r="AB139" s="206" t="s">
        <v>362</v>
      </c>
      <c r="AC139" s="207" t="s">
        <v>488</v>
      </c>
      <c r="AD139" s="148"/>
      <c r="AE139" s="149">
        <v>-608803.78</v>
      </c>
      <c r="AF139" s="17">
        <v>15078.41</v>
      </c>
      <c r="AG139" s="17">
        <v>-275020.67</v>
      </c>
      <c r="AH139" s="151">
        <v>0</v>
      </c>
      <c r="AI139" s="150">
        <v>216925.39</v>
      </c>
      <c r="AJ139" s="266">
        <v>650776.17000000004</v>
      </c>
      <c r="AK139" s="150">
        <v>219624.8899999999</v>
      </c>
      <c r="AL139" s="266">
        <v>263549.8679999999</v>
      </c>
      <c r="AM139" s="150">
        <v>0</v>
      </c>
      <c r="AN139" s="150">
        <v>219624.8899999999</v>
      </c>
      <c r="AO139" s="151">
        <v>222756.72000000044</v>
      </c>
      <c r="AP139" s="151">
        <v>0</v>
      </c>
      <c r="AQ139" s="151">
        <v>0</v>
      </c>
      <c r="AR139" s="266">
        <v>650776.17000000004</v>
      </c>
      <c r="AS139" s="267">
        <v>1</v>
      </c>
      <c r="AT139" s="266">
        <v>0</v>
      </c>
      <c r="AU139" s="267">
        <v>0</v>
      </c>
      <c r="AV139" s="266">
        <v>-275020.67</v>
      </c>
      <c r="AW139" s="267">
        <v>-1</v>
      </c>
      <c r="AX139" s="266">
        <v>650776.17000000004</v>
      </c>
      <c r="AY139" s="267">
        <v>1</v>
      </c>
      <c r="AZ139" s="266">
        <v>0</v>
      </c>
      <c r="BA139" s="267">
        <v>0</v>
      </c>
      <c r="BB139" s="266">
        <v>0</v>
      </c>
      <c r="BC139" s="267">
        <v>0</v>
      </c>
      <c r="BE139" s="149">
        <v>0</v>
      </c>
      <c r="BF139" s="149">
        <v>0</v>
      </c>
      <c r="BG139" s="149">
        <v>0</v>
      </c>
      <c r="BH139" s="149">
        <v>0</v>
      </c>
      <c r="BI139" s="149">
        <v>0</v>
      </c>
      <c r="BJ139" s="149">
        <v>0</v>
      </c>
      <c r="BK139" s="149">
        <v>0</v>
      </c>
      <c r="BL139" s="149">
        <v>0</v>
      </c>
      <c r="BM139" s="149">
        <v>0</v>
      </c>
      <c r="BN139" s="149">
        <v>0</v>
      </c>
      <c r="BO139" s="149">
        <v>0</v>
      </c>
      <c r="BP139" s="149">
        <v>0</v>
      </c>
      <c r="BQ139" s="268">
        <v>0</v>
      </c>
    </row>
    <row r="140" spans="2:69" x14ac:dyDescent="0.25">
      <c r="B140" s="137" t="s">
        <v>308</v>
      </c>
      <c r="C140" s="137" t="s">
        <v>308</v>
      </c>
      <c r="D140" s="137" t="s">
        <v>306</v>
      </c>
      <c r="F140" s="137" t="s">
        <v>306</v>
      </c>
      <c r="H140" s="137" t="s">
        <v>306</v>
      </c>
      <c r="J140" s="137" t="s">
        <v>308</v>
      </c>
      <c r="K140" s="145" t="s">
        <v>489</v>
      </c>
      <c r="V140" s="37" t="s">
        <v>441</v>
      </c>
      <c r="W140" s="37" t="s">
        <v>490</v>
      </c>
      <c r="X140" s="37">
        <v>316</v>
      </c>
      <c r="AB140" s="206" t="s">
        <v>362</v>
      </c>
      <c r="AC140" s="207" t="s">
        <v>491</v>
      </c>
      <c r="AD140" s="148"/>
      <c r="AE140" s="149">
        <v>76060715.730000004</v>
      </c>
      <c r="AF140" s="17">
        <v>85420043.530000001</v>
      </c>
      <c r="AG140" s="17">
        <v>87545553.549999982</v>
      </c>
      <c r="AH140" s="151">
        <v>105335527.34069499</v>
      </c>
      <c r="AI140" s="150">
        <v>35729557.68</v>
      </c>
      <c r="AJ140" s="266">
        <v>107188673.03999999</v>
      </c>
      <c r="AK140" s="150">
        <v>90480420.469999999</v>
      </c>
      <c r="AL140" s="266">
        <v>108576504.56400001</v>
      </c>
      <c r="AM140" s="150">
        <v>87703380.955570519</v>
      </c>
      <c r="AN140" s="150">
        <v>108112566.85512447</v>
      </c>
      <c r="AO140" s="151">
        <v>107752921.2</v>
      </c>
      <c r="AP140" s="151">
        <v>109451054.1681302</v>
      </c>
      <c r="AQ140" s="151">
        <v>113683620.11321944</v>
      </c>
      <c r="AR140" s="266">
        <v>-6494947.0732194483</v>
      </c>
      <c r="AS140" s="267">
        <v>-6.0593595284043726E-2</v>
      </c>
      <c r="AT140" s="266">
        <v>-8348092.7725244462</v>
      </c>
      <c r="AU140" s="267">
        <v>-7.9252394546082752E-2</v>
      </c>
      <c r="AV140" s="266">
        <v>-26138066.563219458</v>
      </c>
      <c r="AW140" s="267">
        <v>-0.29856532403203317</v>
      </c>
      <c r="AX140" s="266">
        <v>-2262381.1281302124</v>
      </c>
      <c r="AY140" s="267">
        <v>-2.1106531725473936E-2</v>
      </c>
      <c r="AZ140" s="266">
        <v>-4115526.8274352103</v>
      </c>
      <c r="BA140" s="267">
        <v>-3.9070643412872828E-2</v>
      </c>
      <c r="BB140" s="266">
        <v>-4232565.9450892359</v>
      </c>
      <c r="BC140" s="267">
        <v>-3.8670855911424086E-2</v>
      </c>
      <c r="BE140" s="149">
        <v>9573078.2964367289</v>
      </c>
      <c r="BF140" s="149">
        <v>9029532.8606517501</v>
      </c>
      <c r="BG140" s="149">
        <v>9003441.0658115614</v>
      </c>
      <c r="BH140" s="149">
        <v>9725318.1164669003</v>
      </c>
      <c r="BI140" s="149">
        <v>8990595.4628324993</v>
      </c>
      <c r="BJ140" s="149">
        <v>9753911.5421494897</v>
      </c>
      <c r="BK140" s="149">
        <v>9660644.6901172511</v>
      </c>
      <c r="BL140" s="149">
        <v>9644849.0297084004</v>
      </c>
      <c r="BM140" s="149">
        <v>9477559.7339153495</v>
      </c>
      <c r="BN140" s="149">
        <v>9637211.7508252002</v>
      </c>
      <c r="BO140" s="149">
        <v>9689586.1257814597</v>
      </c>
      <c r="BP140" s="149">
        <v>9497891.4385228604</v>
      </c>
      <c r="BQ140" s="268">
        <v>113683620.11321944</v>
      </c>
    </row>
    <row r="141" spans="2:69" x14ac:dyDescent="0.25">
      <c r="B141" s="137" t="s">
        <v>308</v>
      </c>
      <c r="C141" s="137" t="s">
        <v>308</v>
      </c>
      <c r="D141" s="137" t="s">
        <v>306</v>
      </c>
      <c r="F141" s="137" t="s">
        <v>306</v>
      </c>
      <c r="H141" s="137" t="s">
        <v>306</v>
      </c>
      <c r="J141" s="137" t="s">
        <v>308</v>
      </c>
      <c r="K141" s="145" t="s">
        <v>492</v>
      </c>
      <c r="V141" s="37" t="s">
        <v>441</v>
      </c>
      <c r="W141" s="37" t="s">
        <v>493</v>
      </c>
      <c r="X141" s="37">
        <v>317</v>
      </c>
      <c r="AB141" s="206" t="s">
        <v>362</v>
      </c>
      <c r="AC141" s="207" t="s">
        <v>494</v>
      </c>
      <c r="AD141" s="148"/>
      <c r="AE141" s="149">
        <v>1.9945239999999999E-9</v>
      </c>
      <c r="AF141" s="17">
        <v>2.1727909999999998E-9</v>
      </c>
      <c r="AG141" s="17">
        <v>-4.19283E-10</v>
      </c>
      <c r="AH141" s="151">
        <v>-5.9706250487529342</v>
      </c>
      <c r="AI141" s="150">
        <v>3.9130300000000001E-10</v>
      </c>
      <c r="AJ141" s="266">
        <v>1.173909E-9</v>
      </c>
      <c r="AK141" s="150">
        <v>-1.2710170000000001E-9</v>
      </c>
      <c r="AL141" s="266">
        <v>-1.5252204E-9</v>
      </c>
      <c r="AM141" s="150">
        <v>-4.9755208726169302</v>
      </c>
      <c r="AN141" s="150">
        <v>-0.99510417740702095</v>
      </c>
      <c r="AO141" s="151">
        <v>4.1219208E-8</v>
      </c>
      <c r="AP141" s="151">
        <v>612717</v>
      </c>
      <c r="AQ141" s="151">
        <v>612717.00000003295</v>
      </c>
      <c r="AR141" s="266">
        <v>-612717.00000003178</v>
      </c>
      <c r="AS141" s="267">
        <v>-521945908924824.5</v>
      </c>
      <c r="AT141" s="266">
        <v>-612722.97062508168</v>
      </c>
      <c r="AU141" s="267">
        <v>-102622.91897781442</v>
      </c>
      <c r="AV141" s="266">
        <v>-612717.00000003341</v>
      </c>
      <c r="AW141" s="267">
        <v>-1461344724207834.3</v>
      </c>
      <c r="AX141" s="266">
        <v>-612716.99999999884</v>
      </c>
      <c r="AY141" s="267">
        <v>-521945908924796.38</v>
      </c>
      <c r="AZ141" s="266">
        <v>-612722.97062504874</v>
      </c>
      <c r="BA141" s="267">
        <v>-102622.91897780891</v>
      </c>
      <c r="BB141" s="266">
        <v>-3.2945536077022552E-8</v>
      </c>
      <c r="BC141" s="267">
        <v>-5.3769580535585847E-14</v>
      </c>
      <c r="BE141" s="149">
        <v>51059.750000002692</v>
      </c>
      <c r="BF141" s="149">
        <v>51059.750000002692</v>
      </c>
      <c r="BG141" s="149">
        <v>51059.750000002692</v>
      </c>
      <c r="BH141" s="149">
        <v>51059.750000002692</v>
      </c>
      <c r="BI141" s="149">
        <v>51059.750000002692</v>
      </c>
      <c r="BJ141" s="149">
        <v>51059.750000002692</v>
      </c>
      <c r="BK141" s="149">
        <v>51059.750000002692</v>
      </c>
      <c r="BL141" s="149">
        <v>51059.750000002692</v>
      </c>
      <c r="BM141" s="149">
        <v>51059.750000002692</v>
      </c>
      <c r="BN141" s="149">
        <v>51059.750000002692</v>
      </c>
      <c r="BO141" s="149">
        <v>51059.750000002692</v>
      </c>
      <c r="BP141" s="149">
        <v>51059.750000002692</v>
      </c>
      <c r="BQ141" s="268">
        <v>612717.00000003225</v>
      </c>
    </row>
    <row r="142" spans="2:69" x14ac:dyDescent="0.25">
      <c r="B142" s="137" t="s">
        <v>308</v>
      </c>
      <c r="C142" s="137" t="s">
        <v>308</v>
      </c>
      <c r="D142" s="137" t="s">
        <v>306</v>
      </c>
      <c r="F142" s="137" t="s">
        <v>306</v>
      </c>
      <c r="H142" s="137" t="s">
        <v>306</v>
      </c>
      <c r="J142" s="137" t="s">
        <v>308</v>
      </c>
      <c r="K142" s="145" t="s">
        <v>495</v>
      </c>
      <c r="V142" s="37" t="s">
        <v>441</v>
      </c>
      <c r="W142" s="37" t="s">
        <v>496</v>
      </c>
      <c r="X142" s="37">
        <v>318</v>
      </c>
      <c r="AB142" s="206" t="s">
        <v>362</v>
      </c>
      <c r="AC142" s="207" t="s">
        <v>497</v>
      </c>
      <c r="AD142" s="148"/>
      <c r="AE142" s="149">
        <v>131343611.11000001</v>
      </c>
      <c r="AF142" s="17">
        <v>213832155.24000001</v>
      </c>
      <c r="AG142" s="17">
        <v>254926667.06</v>
      </c>
      <c r="AH142" s="151">
        <v>286514706.41219401</v>
      </c>
      <c r="AI142" s="150">
        <v>94528039.74000001</v>
      </c>
      <c r="AJ142" s="266">
        <v>283584119.22000003</v>
      </c>
      <c r="AK142" s="150">
        <v>248810349.43000004</v>
      </c>
      <c r="AL142" s="266">
        <v>298572419.31600004</v>
      </c>
      <c r="AM142" s="150">
        <v>238762255.34349501</v>
      </c>
      <c r="AN142" s="150">
        <v>296562800.49869907</v>
      </c>
      <c r="AO142" s="151">
        <v>293446973.82857102</v>
      </c>
      <c r="AP142" s="151">
        <v>339600152.29742497</v>
      </c>
      <c r="AQ142" s="151">
        <v>339600152.29742509</v>
      </c>
      <c r="AR142" s="266">
        <v>-56016033.077425063</v>
      </c>
      <c r="AS142" s="267">
        <v>-0.19752880814164603</v>
      </c>
      <c r="AT142" s="266">
        <v>-53085445.885231078</v>
      </c>
      <c r="AU142" s="267">
        <v>-0.18528000377355769</v>
      </c>
      <c r="AV142" s="266">
        <v>-84673485.237425089</v>
      </c>
      <c r="AW142" s="267">
        <v>-0.33214840257373379</v>
      </c>
      <c r="AX142" s="266">
        <v>-56016033.077424943</v>
      </c>
      <c r="AY142" s="267">
        <v>-0.19752880814164561</v>
      </c>
      <c r="AZ142" s="266">
        <v>-53085445.885230958</v>
      </c>
      <c r="BA142" s="267">
        <v>-0.18528000377355727</v>
      </c>
      <c r="BB142" s="266">
        <v>-1.1920928955078125E-7</v>
      </c>
      <c r="BC142" s="267">
        <v>-3.5102837482350904E-16</v>
      </c>
      <c r="BE142" s="149">
        <v>28300012.691452101</v>
      </c>
      <c r="BF142" s="149">
        <v>28300012.691452101</v>
      </c>
      <c r="BG142" s="149">
        <v>28300012.691452101</v>
      </c>
      <c r="BH142" s="149">
        <v>28300012.691452101</v>
      </c>
      <c r="BI142" s="149">
        <v>28300012.691452101</v>
      </c>
      <c r="BJ142" s="149">
        <v>28300012.691452101</v>
      </c>
      <c r="BK142" s="149">
        <v>28300012.691452101</v>
      </c>
      <c r="BL142" s="149">
        <v>28300012.691452101</v>
      </c>
      <c r="BM142" s="149">
        <v>28300012.691452101</v>
      </c>
      <c r="BN142" s="149">
        <v>28300012.691452101</v>
      </c>
      <c r="BO142" s="149">
        <v>28300012.691452101</v>
      </c>
      <c r="BP142" s="149">
        <v>28300012.691452101</v>
      </c>
      <c r="BQ142" s="268">
        <v>339600152.29742509</v>
      </c>
    </row>
    <row r="143" spans="2:69" x14ac:dyDescent="0.25">
      <c r="B143" s="137" t="s">
        <v>308</v>
      </c>
      <c r="C143" s="137" t="s">
        <v>308</v>
      </c>
      <c r="D143" s="137" t="s">
        <v>306</v>
      </c>
      <c r="F143" s="137" t="s">
        <v>306</v>
      </c>
      <c r="H143" s="137" t="s">
        <v>306</v>
      </c>
      <c r="J143" s="137" t="s">
        <v>308</v>
      </c>
      <c r="K143" s="145" t="s">
        <v>498</v>
      </c>
      <c r="V143" s="37" t="s">
        <v>441</v>
      </c>
      <c r="W143" s="37" t="s">
        <v>499</v>
      </c>
      <c r="X143" s="37">
        <v>319</v>
      </c>
      <c r="AB143" s="206" t="s">
        <v>362</v>
      </c>
      <c r="AC143" s="207" t="s">
        <v>500</v>
      </c>
      <c r="AD143" s="148"/>
      <c r="AE143" s="149">
        <v>-131077028.29000001</v>
      </c>
      <c r="AF143" s="17">
        <v>-231301278.69999999</v>
      </c>
      <c r="AG143" s="17">
        <v>-287947148.24000001</v>
      </c>
      <c r="AH143" s="151">
        <v>-309891421.68990481</v>
      </c>
      <c r="AI143" s="150">
        <v>-103649980.44000001</v>
      </c>
      <c r="AJ143" s="266">
        <v>-310949941.32000005</v>
      </c>
      <c r="AK143" s="150">
        <v>-273775727.12</v>
      </c>
      <c r="AL143" s="266">
        <v>-328530872.54400003</v>
      </c>
      <c r="AM143" s="150">
        <v>-258242851.40825394</v>
      </c>
      <c r="AN143" s="150">
        <v>-325424297.40165091</v>
      </c>
      <c r="AO143" s="151">
        <v>-320696240.41714299</v>
      </c>
      <c r="AP143" s="151">
        <v>-364580762.69821602</v>
      </c>
      <c r="AQ143" s="151">
        <v>-364580762.69821566</v>
      </c>
      <c r="AR143" s="266">
        <v>53630821.378215611</v>
      </c>
      <c r="AS143" s="267">
        <v>0.17247413249396268</v>
      </c>
      <c r="AT143" s="266">
        <v>54689341.008310854</v>
      </c>
      <c r="AU143" s="267">
        <v>0.17647904130446102</v>
      </c>
      <c r="AV143" s="266">
        <v>76633614.458215654</v>
      </c>
      <c r="AW143" s="267">
        <v>0.26613777884802176</v>
      </c>
      <c r="AX143" s="266">
        <v>53630821.378215969</v>
      </c>
      <c r="AY143" s="267">
        <v>0.17247413249396384</v>
      </c>
      <c r="AZ143" s="266">
        <v>54689341.008311212</v>
      </c>
      <c r="BA143" s="267">
        <v>0.17647904130446215</v>
      </c>
      <c r="BB143" s="266">
        <v>-3.5762786865234375E-7</v>
      </c>
      <c r="BC143" s="267">
        <v>-9.8092907043582111E-16</v>
      </c>
      <c r="BE143" s="149">
        <v>-30381730.224851299</v>
      </c>
      <c r="BF143" s="149">
        <v>-30381730.224851299</v>
      </c>
      <c r="BG143" s="149">
        <v>-30381730.224851299</v>
      </c>
      <c r="BH143" s="149">
        <v>-30381730.224851299</v>
      </c>
      <c r="BI143" s="149">
        <v>-30381730.224851299</v>
      </c>
      <c r="BJ143" s="149">
        <v>-30381730.224851299</v>
      </c>
      <c r="BK143" s="149">
        <v>-30381730.224851299</v>
      </c>
      <c r="BL143" s="149">
        <v>-30381730.224851299</v>
      </c>
      <c r="BM143" s="149">
        <v>-30381730.224851299</v>
      </c>
      <c r="BN143" s="149">
        <v>-30381730.224851299</v>
      </c>
      <c r="BO143" s="149">
        <v>-30381730.224851299</v>
      </c>
      <c r="BP143" s="149">
        <v>-30381730.224851299</v>
      </c>
      <c r="BQ143" s="268">
        <v>-364580762.69821566</v>
      </c>
    </row>
    <row r="144" spans="2:69" hidden="1" x14ac:dyDescent="0.25">
      <c r="B144" s="137" t="s">
        <v>306</v>
      </c>
      <c r="C144" s="137" t="s">
        <v>306</v>
      </c>
      <c r="D144" s="137" t="s">
        <v>306</v>
      </c>
      <c r="E144" s="137" t="s">
        <v>306</v>
      </c>
      <c r="F144" s="137" t="s">
        <v>306</v>
      </c>
      <c r="G144" s="137" t="s">
        <v>306</v>
      </c>
      <c r="H144" s="137" t="s">
        <v>306</v>
      </c>
      <c r="I144" s="137" t="s">
        <v>306</v>
      </c>
      <c r="J144" s="137" t="s">
        <v>306</v>
      </c>
      <c r="K144" s="37" t="s">
        <v>311</v>
      </c>
      <c r="AB144" s="228"/>
      <c r="AC144" s="152"/>
      <c r="AD144" s="148"/>
      <c r="AE144" s="152"/>
      <c r="AH144" s="148"/>
      <c r="AI144" s="326"/>
      <c r="AK144" s="327"/>
      <c r="AL144" s="218"/>
      <c r="AM144" s="217"/>
      <c r="AN144" s="217"/>
      <c r="AO144" s="218"/>
      <c r="AP144" s="218"/>
      <c r="AQ144" s="218"/>
      <c r="AR144" s="218"/>
      <c r="AS144" s="328"/>
      <c r="AT144" s="218"/>
      <c r="AU144" s="328"/>
      <c r="AV144" s="218"/>
      <c r="AW144" s="328"/>
      <c r="AX144" s="218"/>
      <c r="AY144" s="328"/>
      <c r="AZ144" s="218"/>
      <c r="BA144" s="328"/>
      <c r="BB144" s="218"/>
      <c r="BC144" s="328"/>
      <c r="BE144" s="152"/>
      <c r="BQ144" s="148"/>
    </row>
    <row r="145" spans="1:76" ht="17.25" x14ac:dyDescent="0.3">
      <c r="D145" s="137" t="s">
        <v>306</v>
      </c>
      <c r="F145" s="137" t="s">
        <v>306</v>
      </c>
      <c r="H145" s="137" t="s">
        <v>306</v>
      </c>
      <c r="V145" s="37" t="s">
        <v>441</v>
      </c>
      <c r="AB145" s="206" t="s">
        <v>362</v>
      </c>
      <c r="AC145" s="219" t="s">
        <v>501</v>
      </c>
      <c r="AD145" s="220"/>
      <c r="AE145" s="221">
        <v>661736987.34000015</v>
      </c>
      <c r="AF145" s="223">
        <v>788686549.23959994</v>
      </c>
      <c r="AG145" s="223">
        <v>888516795.45000005</v>
      </c>
      <c r="AH145" s="223">
        <v>925787775.83343589</v>
      </c>
      <c r="AI145" s="222">
        <v>318270446.69000006</v>
      </c>
      <c r="AJ145" s="223">
        <v>954811340.06999981</v>
      </c>
      <c r="AK145" s="222">
        <v>801210839.15000021</v>
      </c>
      <c r="AL145" s="223">
        <v>961453006.98000014</v>
      </c>
      <c r="AM145" s="222">
        <v>739915272.15961182</v>
      </c>
      <c r="AN145" s="222">
        <v>987083342.82382417</v>
      </c>
      <c r="AO145" s="223">
        <v>988138062.46142805</v>
      </c>
      <c r="AP145" s="223">
        <v>1010301756.0916438</v>
      </c>
      <c r="AQ145" s="223">
        <v>1040152968.2819912</v>
      </c>
      <c r="AR145" s="223">
        <v>-85341628.211991429</v>
      </c>
      <c r="AS145" s="329">
        <v>-8.9380618589777958E-2</v>
      </c>
      <c r="AT145" s="223">
        <v>-114365192.44855535</v>
      </c>
      <c r="AU145" s="329">
        <v>-0.12353283920345422</v>
      </c>
      <c r="AV145" s="223">
        <v>-151636172.8319912</v>
      </c>
      <c r="AW145" s="329">
        <v>-0.17066213447905981</v>
      </c>
      <c r="AX145" s="223">
        <v>-55490416.021643996</v>
      </c>
      <c r="AY145" s="329">
        <v>-5.8116628587146696E-2</v>
      </c>
      <c r="AZ145" s="223">
        <v>-84513980.258207917</v>
      </c>
      <c r="BA145" s="329">
        <v>-9.128871914745755E-2</v>
      </c>
      <c r="BB145" s="223">
        <v>-29851212.190347433</v>
      </c>
      <c r="BC145" s="329">
        <v>-2.9546827975264499E-2</v>
      </c>
      <c r="BD145" s="334"/>
      <c r="BE145" s="223">
        <v>88928460.605955824</v>
      </c>
      <c r="BF145" s="223">
        <v>78828448.644791409</v>
      </c>
      <c r="BG145" s="223">
        <v>77550954.265204072</v>
      </c>
      <c r="BH145" s="223">
        <v>85282568.123534516</v>
      </c>
      <c r="BI145" s="223">
        <v>80348125.478812516</v>
      </c>
      <c r="BJ145" s="223">
        <v>84077528.597471789</v>
      </c>
      <c r="BK145" s="223">
        <v>87557021.264869377</v>
      </c>
      <c r="BL145" s="223">
        <v>83190017.96632193</v>
      </c>
      <c r="BM145" s="223">
        <v>82479116.402115867</v>
      </c>
      <c r="BN145" s="223">
        <v>96977250.537379205</v>
      </c>
      <c r="BO145" s="223">
        <v>96179664.60434483</v>
      </c>
      <c r="BP145" s="223">
        <v>98753811.791190207</v>
      </c>
      <c r="BQ145" s="330">
        <v>1040152968.2819912</v>
      </c>
      <c r="BR145" s="334"/>
    </row>
    <row r="146" spans="1:76" ht="17.25" x14ac:dyDescent="0.3">
      <c r="D146" s="137" t="s">
        <v>306</v>
      </c>
      <c r="F146" s="137" t="s">
        <v>306</v>
      </c>
      <c r="H146" s="137" t="s">
        <v>306</v>
      </c>
      <c r="K146" s="212" t="s">
        <v>502</v>
      </c>
      <c r="AB146" s="206" t="s">
        <v>362</v>
      </c>
      <c r="AC146" s="208" t="s">
        <v>502</v>
      </c>
      <c r="AD146" s="148"/>
      <c r="AE146" s="209">
        <v>1572224117.2780199</v>
      </c>
      <c r="AF146" s="211">
        <v>1848355819.6187003</v>
      </c>
      <c r="AG146" s="211">
        <v>2003412009.7700002</v>
      </c>
      <c r="AH146" s="211">
        <v>2114294843.2284575</v>
      </c>
      <c r="AI146" s="210">
        <v>715736428.71999979</v>
      </c>
      <c r="AJ146" s="211">
        <v>2147209286.1599994</v>
      </c>
      <c r="AK146" s="210">
        <v>1816600999.3400002</v>
      </c>
      <c r="AL146" s="211">
        <v>2179921199.2079997</v>
      </c>
      <c r="AM146" s="210">
        <v>1729845710.9583371</v>
      </c>
      <c r="AN146" s="210">
        <v>2201050131.6101208</v>
      </c>
      <c r="AO146" s="211">
        <v>2199398006.7995944</v>
      </c>
      <c r="AP146" s="211">
        <v>2232506076.8019133</v>
      </c>
      <c r="AQ146" s="211">
        <v>2331163001.4978547</v>
      </c>
      <c r="AR146" s="211">
        <v>-183953715.33785534</v>
      </c>
      <c r="AS146" s="321">
        <v>-8.5671069198304514E-2</v>
      </c>
      <c r="AT146" s="211">
        <v>-216868158.26939726</v>
      </c>
      <c r="AU146" s="321">
        <v>-0.10257233467885057</v>
      </c>
      <c r="AV146" s="211">
        <v>-327750991.72785449</v>
      </c>
      <c r="AW146" s="321">
        <v>-0.16359639960702924</v>
      </c>
      <c r="AX146" s="211">
        <v>-85296790.641913891</v>
      </c>
      <c r="AY146" s="321">
        <v>-3.9724488521776076E-2</v>
      </c>
      <c r="AZ146" s="211">
        <v>-118211233.57345581</v>
      </c>
      <c r="BA146" s="321">
        <v>-5.5910477174957875E-2</v>
      </c>
      <c r="BB146" s="211">
        <v>-98656924.695941448</v>
      </c>
      <c r="BC146" s="321">
        <v>-4.4191111379758688E-2</v>
      </c>
      <c r="BE146" s="211">
        <v>197391272.39799094</v>
      </c>
      <c r="BF146" s="211">
        <v>184625816.62687933</v>
      </c>
      <c r="BG146" s="211">
        <v>183582135.02496976</v>
      </c>
      <c r="BH146" s="211">
        <v>197747858.7148909</v>
      </c>
      <c r="BI146" s="211">
        <v>183165148.71574563</v>
      </c>
      <c r="BJ146" s="211">
        <v>194854296.32046866</v>
      </c>
      <c r="BK146" s="211">
        <v>193635809.20648253</v>
      </c>
      <c r="BL146" s="211">
        <v>192098027.64224595</v>
      </c>
      <c r="BM146" s="211">
        <v>189331123.76447546</v>
      </c>
      <c r="BN146" s="211">
        <v>205883771.89871919</v>
      </c>
      <c r="BO146" s="211">
        <v>205335211.07050604</v>
      </c>
      <c r="BP146" s="211">
        <v>203512530.1144796</v>
      </c>
      <c r="BQ146" s="322">
        <v>2331163001.4978547</v>
      </c>
    </row>
    <row r="147" spans="1:76" ht="11.25" customHeight="1" x14ac:dyDescent="0.3">
      <c r="D147" s="137" t="s">
        <v>306</v>
      </c>
      <c r="F147" s="137" t="s">
        <v>306</v>
      </c>
      <c r="H147" s="137" t="s">
        <v>306</v>
      </c>
      <c r="AC147" s="208"/>
      <c r="AD147" s="148"/>
      <c r="AE147" s="209"/>
      <c r="AI147" s="210"/>
      <c r="AR147" s="257"/>
      <c r="AS147" s="333"/>
      <c r="AT147" s="257"/>
      <c r="AU147" s="333"/>
      <c r="AV147" s="257"/>
      <c r="AW147" s="333"/>
      <c r="AX147" s="257"/>
      <c r="AY147" s="333"/>
      <c r="AZ147" s="257"/>
      <c r="BA147" s="333"/>
      <c r="BB147" s="257"/>
      <c r="BC147" s="333"/>
      <c r="BE147" s="211"/>
      <c r="BF147" s="211"/>
      <c r="BG147" s="211"/>
      <c r="BH147" s="211"/>
      <c r="BI147" s="211"/>
      <c r="BJ147" s="211"/>
      <c r="BK147" s="211"/>
      <c r="BL147" s="211"/>
      <c r="BM147" s="211"/>
      <c r="BN147" s="211"/>
      <c r="BO147" s="211"/>
      <c r="BP147" s="211"/>
      <c r="BQ147" s="322"/>
    </row>
    <row r="148" spans="1:76" ht="17.25" x14ac:dyDescent="0.3">
      <c r="D148" s="137" t="s">
        <v>306</v>
      </c>
      <c r="F148" s="137" t="s">
        <v>306</v>
      </c>
      <c r="H148" s="137" t="s">
        <v>306</v>
      </c>
      <c r="K148" s="212" t="s">
        <v>503</v>
      </c>
      <c r="AB148" s="206" t="s">
        <v>348</v>
      </c>
      <c r="AC148" s="229" t="s">
        <v>503</v>
      </c>
      <c r="AD148" s="230"/>
      <c r="AE148" s="231">
        <v>36522557.141979933</v>
      </c>
      <c r="AF148" s="233">
        <v>-22726174.338700533</v>
      </c>
      <c r="AG148" s="233">
        <v>64550220.82000041</v>
      </c>
      <c r="AH148" s="233">
        <v>64542216.704345226</v>
      </c>
      <c r="AI148" s="210">
        <v>26859076.680000782</v>
      </c>
      <c r="AJ148" s="233">
        <v>80577230.040001392</v>
      </c>
      <c r="AK148" s="232">
        <v>45175963.410000801</v>
      </c>
      <c r="AL148" s="233">
        <v>54211156.092000961</v>
      </c>
      <c r="AM148" s="232">
        <v>39929676.399999619</v>
      </c>
      <c r="AN148" s="232">
        <v>69788503.714345455</v>
      </c>
      <c r="AO148" s="233">
        <v>68186141.809264183</v>
      </c>
      <c r="AP148" s="233">
        <v>69316030.994178295</v>
      </c>
      <c r="AQ148" s="233">
        <v>69316031.161334515</v>
      </c>
      <c r="AR148" s="233">
        <v>-11261198.878666878</v>
      </c>
      <c r="AS148" s="335">
        <v>-0.13975658970997662</v>
      </c>
      <c r="AT148" s="233">
        <v>4773814.4569892883</v>
      </c>
      <c r="AU148" s="335">
        <v>7.3964215993032309E-2</v>
      </c>
      <c r="AV148" s="233">
        <v>4765810.3413341045</v>
      </c>
      <c r="AW148" s="335">
        <v>7.3831046289115923E-2</v>
      </c>
      <c r="AX148" s="233">
        <v>-11261199.045823097</v>
      </c>
      <c r="AY148" s="335">
        <v>-0.13975659178446118</v>
      </c>
      <c r="AZ148" s="233">
        <v>4773814.2898330688</v>
      </c>
      <c r="BA148" s="335">
        <v>7.3964213403158147E-2</v>
      </c>
      <c r="BB148" s="233">
        <v>0.16715621948242188</v>
      </c>
      <c r="BC148" s="335">
        <v>2.4115088109482347E-9</v>
      </c>
      <c r="BE148" s="233">
        <v>557814.19113722444</v>
      </c>
      <c r="BF148" s="233">
        <v>108320.29691070318</v>
      </c>
      <c r="BG148" s="233">
        <v>668132.96635589004</v>
      </c>
      <c r="BH148" s="233">
        <v>2485721.5448389649</v>
      </c>
      <c r="BI148" s="233">
        <v>1808946.6918541789</v>
      </c>
      <c r="BJ148" s="233">
        <v>4548907.7052791417</v>
      </c>
      <c r="BK148" s="233">
        <v>5453840.0794655681</v>
      </c>
      <c r="BL148" s="233">
        <v>5406831.8240716755</v>
      </c>
      <c r="BM148" s="233">
        <v>5294331.0538147688</v>
      </c>
      <c r="BN148" s="233">
        <v>14768346.380219102</v>
      </c>
      <c r="BO148" s="233">
        <v>14862080.435651898</v>
      </c>
      <c r="BP148" s="233">
        <v>13352757.991735518</v>
      </c>
      <c r="BQ148" s="336">
        <v>69316031.161334991</v>
      </c>
    </row>
    <row r="149" spans="1:76" ht="12.75" customHeight="1" x14ac:dyDescent="0.25">
      <c r="D149" s="137" t="s">
        <v>306</v>
      </c>
      <c r="F149" s="137" t="s">
        <v>306</v>
      </c>
      <c r="H149" s="137" t="s">
        <v>306</v>
      </c>
      <c r="AC149" s="213" t="s">
        <v>504</v>
      </c>
      <c r="AD149" s="148"/>
      <c r="AE149" s="214">
        <v>2.2702491152093527E-2</v>
      </c>
      <c r="AF149" s="216">
        <v>-1.2448403430266921E-2</v>
      </c>
      <c r="AG149" s="216">
        <v>3.1214409946734804E-2</v>
      </c>
      <c r="AH149" s="216">
        <v>2.9622323711684877E-2</v>
      </c>
      <c r="AI149" s="323">
        <v>3.6169188319464828E-2</v>
      </c>
      <c r="AJ149" s="216">
        <v>3.6169188319464418E-2</v>
      </c>
      <c r="AK149" s="215">
        <v>2.4264970677944208E-2</v>
      </c>
      <c r="AL149" s="216">
        <v>2.4264970677944215E-2</v>
      </c>
      <c r="AM149" s="215">
        <v>2.2562002322566388E-2</v>
      </c>
      <c r="AN149" s="215">
        <v>3.0732480339526108E-2</v>
      </c>
      <c r="AO149" s="216">
        <v>3.0069949929353551E-2</v>
      </c>
      <c r="AP149" s="216">
        <v>3.0113548201405452E-2</v>
      </c>
      <c r="AQ149" s="216">
        <v>2.8875916106023216E-2</v>
      </c>
      <c r="AR149" s="216"/>
      <c r="AS149" s="324"/>
      <c r="AT149" s="216"/>
      <c r="AU149" s="324"/>
      <c r="AV149" s="216"/>
      <c r="AW149" s="324"/>
      <c r="AX149" s="216"/>
      <c r="AY149" s="324"/>
      <c r="AZ149" s="216"/>
      <c r="BA149" s="324"/>
      <c r="BB149" s="216"/>
      <c r="BC149" s="324"/>
      <c r="BE149" s="216">
        <v>2.81796799747325E-3</v>
      </c>
      <c r="BF149" s="216">
        <v>5.863577718469515E-4</v>
      </c>
      <c r="BG149" s="216">
        <v>3.6262252079185316E-3</v>
      </c>
      <c r="BH149" s="216">
        <v>1.2414109269856984E-2</v>
      </c>
      <c r="BI149" s="216">
        <v>9.7794595933450735E-3</v>
      </c>
      <c r="BJ149" s="216">
        <v>2.2812610898126626E-2</v>
      </c>
      <c r="BK149" s="216">
        <v>2.7393890636837365E-2</v>
      </c>
      <c r="BL149" s="216">
        <v>2.7375690090267139E-2</v>
      </c>
      <c r="BM149" s="216">
        <v>2.7202665030418342E-2</v>
      </c>
      <c r="BN149" s="216">
        <v>6.6930453672552723E-2</v>
      </c>
      <c r="BO149" s="216">
        <v>6.7494383486711829E-2</v>
      </c>
      <c r="BP149" s="216">
        <v>6.157167017524573E-2</v>
      </c>
      <c r="BQ149" s="325">
        <v>2.887591610602341E-2</v>
      </c>
    </row>
    <row r="150" spans="1:76" ht="6" customHeight="1" x14ac:dyDescent="0.25">
      <c r="AC150" s="213"/>
      <c r="AD150" s="148"/>
      <c r="AE150" s="214"/>
      <c r="AF150" s="178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324"/>
      <c r="AT150" s="216"/>
      <c r="AU150" s="324"/>
      <c r="AV150" s="216"/>
      <c r="AW150" s="324"/>
      <c r="AX150" s="216"/>
      <c r="AY150" s="324"/>
      <c r="AZ150" s="216"/>
      <c r="BA150" s="324"/>
      <c r="BB150" s="216"/>
      <c r="BC150" s="324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S150" s="216"/>
      <c r="BT150" s="216"/>
      <c r="BU150" s="216"/>
      <c r="BV150" s="216"/>
      <c r="BW150" s="325"/>
      <c r="BX150" s="337"/>
    </row>
    <row r="151" spans="1:76" s="235" customFormat="1" ht="12.75" customHeight="1" x14ac:dyDescent="0.25">
      <c r="A151" s="234"/>
      <c r="B151" s="234"/>
      <c r="C151" s="234"/>
      <c r="D151" s="234" t="s">
        <v>306</v>
      </c>
      <c r="E151" s="234"/>
      <c r="F151" s="234" t="s">
        <v>306</v>
      </c>
      <c r="G151" s="234"/>
      <c r="H151" s="234" t="s">
        <v>306</v>
      </c>
      <c r="I151" s="234"/>
      <c r="J151" s="234" t="s">
        <v>306</v>
      </c>
      <c r="AC151" s="236" t="s">
        <v>505</v>
      </c>
      <c r="AD151" s="237"/>
      <c r="AE151" s="238">
        <v>7.1350697382708411E-2</v>
      </c>
      <c r="AF151" s="239">
        <v>3.3769747791230653E-2</v>
      </c>
      <c r="AG151" s="239">
        <v>7.25490320861404E-2</v>
      </c>
      <c r="AH151" s="239">
        <v>6.8791632319136556E-2</v>
      </c>
      <c r="AI151" s="239">
        <v>7.5092097709322778E-2</v>
      </c>
      <c r="AJ151" s="239">
        <v>7.5092097709322403E-2</v>
      </c>
      <c r="AK151" s="239">
        <v>6.2309011197910068E-2</v>
      </c>
      <c r="AL151" s="239">
        <v>6.2309011197910082E-2</v>
      </c>
      <c r="AM151" s="239">
        <v>6.2762360841877668E-2</v>
      </c>
      <c r="AN151" s="239">
        <v>6.8175675563854982E-2</v>
      </c>
      <c r="AO151" s="239">
        <v>6.7901202290934687E-2</v>
      </c>
      <c r="AP151" s="239">
        <v>6.7793803085051799E-2</v>
      </c>
      <c r="AQ151" s="239">
        <v>6.5007555890640681E-2</v>
      </c>
      <c r="AR151" s="216"/>
      <c r="AS151" s="324"/>
      <c r="AT151" s="216"/>
      <c r="AU151" s="324"/>
      <c r="AV151" s="216"/>
      <c r="AW151" s="324"/>
      <c r="AX151" s="216"/>
      <c r="AY151" s="324"/>
      <c r="AZ151" s="216"/>
      <c r="BA151" s="324"/>
      <c r="BB151" s="216"/>
      <c r="BC151" s="324"/>
      <c r="BD151" s="143"/>
      <c r="BE151" s="239">
        <v>3.8138756419873826E-2</v>
      </c>
      <c r="BF151" s="239">
        <v>3.8046709049086518E-2</v>
      </c>
      <c r="BG151" s="239">
        <v>4.1890501899566404E-2</v>
      </c>
      <c r="BH151" s="239">
        <v>4.8706354100896923E-2</v>
      </c>
      <c r="BI151" s="239">
        <v>4.8795001985270037E-2</v>
      </c>
      <c r="BJ151" s="239">
        <v>5.9027062940573895E-2</v>
      </c>
      <c r="BK151" s="239">
        <v>6.4220496988533146E-2</v>
      </c>
      <c r="BL151" s="239">
        <v>6.4462235695843223E-2</v>
      </c>
      <c r="BM151" s="239">
        <v>6.4442529690645858E-2</v>
      </c>
      <c r="BN151" s="239">
        <v>0.10057023295744755</v>
      </c>
      <c r="BO151" s="239">
        <v>0.10105127170585855</v>
      </c>
      <c r="BP151" s="239">
        <v>9.5462890660791722E-2</v>
      </c>
      <c r="BQ151" s="239">
        <v>6.5007555890640875E-2</v>
      </c>
      <c r="BR151" s="143"/>
      <c r="BS151" s="239">
        <v>0</v>
      </c>
      <c r="BT151" s="239">
        <v>0</v>
      </c>
      <c r="BU151" s="239">
        <v>0</v>
      </c>
      <c r="BV151" s="239">
        <v>0</v>
      </c>
      <c r="BW151" s="338">
        <v>0</v>
      </c>
      <c r="BX151" s="339"/>
    </row>
    <row r="152" spans="1:76" ht="11.25" customHeight="1" x14ac:dyDescent="0.25">
      <c r="D152" s="137" t="s">
        <v>306</v>
      </c>
      <c r="F152" s="137" t="s">
        <v>306</v>
      </c>
      <c r="H152" s="137" t="s">
        <v>306</v>
      </c>
      <c r="AC152" s="152"/>
      <c r="AD152" s="148"/>
      <c r="AE152" s="152"/>
      <c r="AR152" s="257"/>
      <c r="AS152" s="333"/>
      <c r="AT152" s="257"/>
      <c r="AU152" s="333"/>
      <c r="AV152" s="257"/>
      <c r="AW152" s="333"/>
      <c r="AX152" s="257"/>
      <c r="AY152" s="333"/>
      <c r="AZ152" s="257"/>
      <c r="BA152" s="333"/>
      <c r="BB152" s="257"/>
      <c r="BC152" s="333"/>
      <c r="BQ152" s="148"/>
    </row>
    <row r="153" spans="1:76" ht="17.25" x14ac:dyDescent="0.3">
      <c r="D153" s="137" t="s">
        <v>306</v>
      </c>
      <c r="F153" s="137" t="s">
        <v>306</v>
      </c>
      <c r="H153" s="137" t="s">
        <v>306</v>
      </c>
      <c r="K153" s="203" t="s">
        <v>506</v>
      </c>
      <c r="AC153" s="204" t="s">
        <v>507</v>
      </c>
      <c r="AD153" s="148"/>
      <c r="AE153" s="209"/>
      <c r="AH153" s="142"/>
      <c r="AI153" s="210"/>
      <c r="AR153" s="257"/>
      <c r="AS153" s="333"/>
      <c r="AT153" s="257"/>
      <c r="AU153" s="333"/>
      <c r="AV153" s="257"/>
      <c r="AW153" s="333"/>
      <c r="AX153" s="257"/>
      <c r="AY153" s="333"/>
      <c r="AZ153" s="257"/>
      <c r="BA153" s="333"/>
      <c r="BB153" s="257"/>
      <c r="BC153" s="333"/>
      <c r="BE153" s="211"/>
      <c r="BF153" s="211"/>
      <c r="BG153" s="211"/>
      <c r="BH153" s="211"/>
      <c r="BI153" s="211"/>
      <c r="BJ153" s="211"/>
      <c r="BK153" s="211"/>
      <c r="BL153" s="211"/>
      <c r="BM153" s="211"/>
      <c r="BN153" s="211"/>
      <c r="BO153" s="211"/>
      <c r="BP153" s="211"/>
      <c r="BQ153" s="322"/>
    </row>
    <row r="154" spans="1:76" hidden="1" x14ac:dyDescent="0.25">
      <c r="B154" s="137" t="s">
        <v>306</v>
      </c>
      <c r="C154" s="137" t="s">
        <v>306</v>
      </c>
      <c r="D154" s="137" t="s">
        <v>306</v>
      </c>
      <c r="E154" s="137" t="s">
        <v>306</v>
      </c>
      <c r="F154" s="137" t="s">
        <v>306</v>
      </c>
      <c r="G154" s="137" t="s">
        <v>306</v>
      </c>
      <c r="H154" s="137" t="s">
        <v>306</v>
      </c>
      <c r="I154" s="137" t="s">
        <v>306</v>
      </c>
      <c r="J154" s="137" t="s">
        <v>306</v>
      </c>
      <c r="K154" s="37" t="s">
        <v>508</v>
      </c>
      <c r="AC154" s="152"/>
      <c r="AD154" s="148"/>
      <c r="AE154" s="152"/>
      <c r="AR154" s="257"/>
      <c r="AS154" s="333"/>
      <c r="AT154" s="257"/>
      <c r="AU154" s="333"/>
      <c r="AV154" s="257"/>
      <c r="AW154" s="333"/>
      <c r="AX154" s="257"/>
      <c r="AY154" s="333"/>
      <c r="AZ154" s="257"/>
      <c r="BA154" s="333"/>
      <c r="BB154" s="257"/>
      <c r="BC154" s="333"/>
      <c r="BQ154" s="148"/>
    </row>
    <row r="155" spans="1:76" x14ac:dyDescent="0.25">
      <c r="B155" s="137" t="s">
        <v>308</v>
      </c>
      <c r="C155" s="137" t="s">
        <v>308</v>
      </c>
      <c r="D155" s="137" t="s">
        <v>306</v>
      </c>
      <c r="F155" s="137" t="s">
        <v>306</v>
      </c>
      <c r="H155" s="137" t="s">
        <v>306</v>
      </c>
      <c r="J155" s="137" t="s">
        <v>308</v>
      </c>
      <c r="K155" s="145" t="s">
        <v>509</v>
      </c>
      <c r="V155" s="37" t="s">
        <v>506</v>
      </c>
      <c r="W155" s="37" t="s">
        <v>510</v>
      </c>
      <c r="X155" s="37">
        <v>401</v>
      </c>
      <c r="AB155" s="206" t="s">
        <v>348</v>
      </c>
      <c r="AC155" s="207" t="s">
        <v>511</v>
      </c>
      <c r="AD155" s="148"/>
      <c r="AE155" s="149">
        <v>705423.22</v>
      </c>
      <c r="AF155" s="17">
        <v>598824.65999999992</v>
      </c>
      <c r="AG155" s="17">
        <v>4188471.5100000002</v>
      </c>
      <c r="AH155" s="151">
        <v>0</v>
      </c>
      <c r="AI155" s="150">
        <v>2735043.2100000004</v>
      </c>
      <c r="AJ155" s="266">
        <v>8205129.6300000008</v>
      </c>
      <c r="AK155" s="150">
        <v>7324651.6299999999</v>
      </c>
      <c r="AL155" s="266">
        <v>8789581.9560000002</v>
      </c>
      <c r="AM155" s="150">
        <v>0</v>
      </c>
      <c r="AN155" s="150">
        <v>7324651.6299999999</v>
      </c>
      <c r="AO155" s="151">
        <v>5522171.3000000026</v>
      </c>
      <c r="AP155" s="151">
        <v>-926485.9700000002</v>
      </c>
      <c r="AQ155" s="151">
        <v>-926485.97000000009</v>
      </c>
      <c r="AR155" s="266">
        <v>-9131615.6000000015</v>
      </c>
      <c r="AS155" s="267">
        <v>-1.1129154579852751</v>
      </c>
      <c r="AT155" s="266">
        <v>-926485.97000000009</v>
      </c>
      <c r="AU155" s="267">
        <v>0</v>
      </c>
      <c r="AV155" s="266">
        <v>-5114957.4800000004</v>
      </c>
      <c r="AW155" s="267">
        <v>-1.221199062184859</v>
      </c>
      <c r="AX155" s="266">
        <v>-9131615.6000000015</v>
      </c>
      <c r="AY155" s="267">
        <v>-1.1129154579852751</v>
      </c>
      <c r="AZ155" s="266">
        <v>-926485.9700000002</v>
      </c>
      <c r="BA155" s="267">
        <v>0</v>
      </c>
      <c r="BB155" s="266">
        <v>1.1641532182693481E-10</v>
      </c>
      <c r="BC155" s="267">
        <v>1.2565254693164407E-16</v>
      </c>
      <c r="BE155" s="149">
        <v>-77207.164166666684</v>
      </c>
      <c r="BF155" s="149">
        <v>-77207.164166666684</v>
      </c>
      <c r="BG155" s="149">
        <v>-77207.164166666684</v>
      </c>
      <c r="BH155" s="149">
        <v>-77207.164166666684</v>
      </c>
      <c r="BI155" s="149">
        <v>-77207.164166666684</v>
      </c>
      <c r="BJ155" s="149">
        <v>-77207.164166666684</v>
      </c>
      <c r="BK155" s="149">
        <v>-77207.164166666684</v>
      </c>
      <c r="BL155" s="149">
        <v>-77207.164166666684</v>
      </c>
      <c r="BM155" s="149">
        <v>-77207.164166666684</v>
      </c>
      <c r="BN155" s="149">
        <v>-77207.164166666684</v>
      </c>
      <c r="BO155" s="149">
        <v>-77207.164166666684</v>
      </c>
      <c r="BP155" s="149">
        <v>-77207.164166666684</v>
      </c>
      <c r="BQ155" s="268">
        <v>-926485.9700000002</v>
      </c>
    </row>
    <row r="156" spans="1:76" x14ac:dyDescent="0.25">
      <c r="B156" s="137" t="s">
        <v>308</v>
      </c>
      <c r="C156" s="137" t="s">
        <v>308</v>
      </c>
      <c r="D156" s="137" t="s">
        <v>306</v>
      </c>
      <c r="F156" s="137" t="s">
        <v>306</v>
      </c>
      <c r="H156" s="137" t="s">
        <v>306</v>
      </c>
      <c r="J156" s="137" t="s">
        <v>308</v>
      </c>
      <c r="K156" s="145" t="s">
        <v>512</v>
      </c>
      <c r="V156" s="37" t="s">
        <v>506</v>
      </c>
      <c r="W156" s="37" t="s">
        <v>513</v>
      </c>
      <c r="X156" s="37">
        <v>402</v>
      </c>
      <c r="AB156" s="206" t="s">
        <v>348</v>
      </c>
      <c r="AC156" s="207" t="s">
        <v>514</v>
      </c>
      <c r="AD156" s="148"/>
      <c r="AE156" s="149">
        <v>4104817.1200000006</v>
      </c>
      <c r="AF156" s="17">
        <v>8431066.3699999992</v>
      </c>
      <c r="AG156" s="17">
        <v>1902464.2599999998</v>
      </c>
      <c r="AH156" s="151">
        <v>0</v>
      </c>
      <c r="AI156" s="150">
        <v>-1583983.59</v>
      </c>
      <c r="AJ156" s="266">
        <v>-4751950.7700000005</v>
      </c>
      <c r="AK156" s="150">
        <v>-1265568.3900000001</v>
      </c>
      <c r="AL156" s="266">
        <v>-1518682.068</v>
      </c>
      <c r="AM156" s="150">
        <v>0</v>
      </c>
      <c r="AN156" s="150">
        <v>-1265568.3900000001</v>
      </c>
      <c r="AO156" s="151">
        <v>203794.96999999901</v>
      </c>
      <c r="AP156" s="151">
        <v>892097.19</v>
      </c>
      <c r="AQ156" s="151">
        <v>892097.19</v>
      </c>
      <c r="AR156" s="266">
        <v>5644047.9600000009</v>
      </c>
      <c r="AS156" s="267">
        <v>1.1877328350352419</v>
      </c>
      <c r="AT156" s="266">
        <v>892097.19</v>
      </c>
      <c r="AU156" s="267">
        <v>0</v>
      </c>
      <c r="AV156" s="266">
        <v>-1010367.0699999998</v>
      </c>
      <c r="AW156" s="267">
        <v>-0.53108333819632436</v>
      </c>
      <c r="AX156" s="266">
        <v>5644047.9600000009</v>
      </c>
      <c r="AY156" s="267">
        <v>1.1877328350352419</v>
      </c>
      <c r="AZ156" s="266">
        <v>892097.19</v>
      </c>
      <c r="BA156" s="267">
        <v>0</v>
      </c>
      <c r="BB156" s="266">
        <v>0</v>
      </c>
      <c r="BC156" s="267">
        <v>0</v>
      </c>
      <c r="BE156" s="149">
        <v>74341.432499999995</v>
      </c>
      <c r="BF156" s="149">
        <v>74341.432499999995</v>
      </c>
      <c r="BG156" s="149">
        <v>74341.432499999995</v>
      </c>
      <c r="BH156" s="149">
        <v>74341.432499999995</v>
      </c>
      <c r="BI156" s="149">
        <v>74341.432499999995</v>
      </c>
      <c r="BJ156" s="149">
        <v>74341.432499999995</v>
      </c>
      <c r="BK156" s="149">
        <v>74341.432499999995</v>
      </c>
      <c r="BL156" s="149">
        <v>74341.432499999995</v>
      </c>
      <c r="BM156" s="149">
        <v>74341.432499999995</v>
      </c>
      <c r="BN156" s="149">
        <v>74341.432499999995</v>
      </c>
      <c r="BO156" s="149">
        <v>74341.432499999995</v>
      </c>
      <c r="BP156" s="149">
        <v>74341.432499999995</v>
      </c>
      <c r="BQ156" s="268">
        <v>892097.19</v>
      </c>
    </row>
    <row r="157" spans="1:76" x14ac:dyDescent="0.25">
      <c r="B157" s="137" t="s">
        <v>308</v>
      </c>
      <c r="C157" s="137" t="s">
        <v>308</v>
      </c>
      <c r="D157" s="137" t="s">
        <v>306</v>
      </c>
      <c r="F157" s="137" t="s">
        <v>306</v>
      </c>
      <c r="H157" s="137" t="s">
        <v>306</v>
      </c>
      <c r="J157" s="137" t="s">
        <v>308</v>
      </c>
      <c r="K157" s="145" t="s">
        <v>515</v>
      </c>
      <c r="V157" s="37" t="s">
        <v>506</v>
      </c>
      <c r="W157" s="37" t="s">
        <v>516</v>
      </c>
      <c r="X157" s="37">
        <v>403</v>
      </c>
      <c r="AB157" s="206" t="s">
        <v>348</v>
      </c>
      <c r="AC157" s="207" t="s">
        <v>517</v>
      </c>
      <c r="AD157" s="148"/>
      <c r="AE157" s="149">
        <v>0</v>
      </c>
      <c r="AF157" s="17">
        <v>0</v>
      </c>
      <c r="AG157" s="17">
        <v>-81799.23</v>
      </c>
      <c r="AH157" s="151">
        <v>0</v>
      </c>
      <c r="AI157" s="150">
        <v>0</v>
      </c>
      <c r="AJ157" s="266">
        <v>0</v>
      </c>
      <c r="AK157" s="150">
        <v>0</v>
      </c>
      <c r="AL157" s="266">
        <v>0</v>
      </c>
      <c r="AM157" s="150">
        <v>0</v>
      </c>
      <c r="AN157" s="150">
        <v>0</v>
      </c>
      <c r="AO157" s="151">
        <v>0</v>
      </c>
      <c r="AP157" s="151">
        <v>-0.22999999999592499</v>
      </c>
      <c r="AQ157" s="151">
        <v>-0.22999999999592499</v>
      </c>
      <c r="AR157" s="266">
        <v>-0.22999999999592499</v>
      </c>
      <c r="AS157" s="267">
        <v>0</v>
      </c>
      <c r="AT157" s="266">
        <v>-0.22999999999592499</v>
      </c>
      <c r="AU157" s="267">
        <v>0</v>
      </c>
      <c r="AV157" s="266">
        <v>81799</v>
      </c>
      <c r="AW157" s="267">
        <v>0.99999718823759109</v>
      </c>
      <c r="AX157" s="266">
        <v>-0.22999999999592499</v>
      </c>
      <c r="AY157" s="267">
        <v>0</v>
      </c>
      <c r="AZ157" s="266">
        <v>-0.22999999999592499</v>
      </c>
      <c r="BA157" s="267">
        <v>0</v>
      </c>
      <c r="BB157" s="266">
        <v>0</v>
      </c>
      <c r="BC157" s="267">
        <v>0</v>
      </c>
      <c r="BE157" s="149">
        <v>-1.9166666666326999E-2</v>
      </c>
      <c r="BF157" s="149">
        <v>-1.9166666666326999E-2</v>
      </c>
      <c r="BG157" s="149">
        <v>-1.9166666666326999E-2</v>
      </c>
      <c r="BH157" s="149">
        <v>-1.9166666666326999E-2</v>
      </c>
      <c r="BI157" s="149">
        <v>-1.9166666666326999E-2</v>
      </c>
      <c r="BJ157" s="149">
        <v>-1.9166666666326999E-2</v>
      </c>
      <c r="BK157" s="149">
        <v>-1.9166666666326999E-2</v>
      </c>
      <c r="BL157" s="149">
        <v>-1.9166666666326999E-2</v>
      </c>
      <c r="BM157" s="149">
        <v>-1.9166666666326999E-2</v>
      </c>
      <c r="BN157" s="149">
        <v>-1.9166666666326999E-2</v>
      </c>
      <c r="BO157" s="149">
        <v>-1.9166666666326999E-2</v>
      </c>
      <c r="BP157" s="149">
        <v>-1.9166666666326999E-2</v>
      </c>
      <c r="BQ157" s="268">
        <v>-0.22999999999592394</v>
      </c>
    </row>
    <row r="158" spans="1:76" x14ac:dyDescent="0.25">
      <c r="B158" s="137" t="s">
        <v>308</v>
      </c>
      <c r="C158" s="137" t="s">
        <v>308</v>
      </c>
      <c r="D158" s="137" t="s">
        <v>306</v>
      </c>
      <c r="F158" s="137" t="s">
        <v>306</v>
      </c>
      <c r="H158" s="137" t="s">
        <v>306</v>
      </c>
      <c r="J158" s="137" t="s">
        <v>308</v>
      </c>
      <c r="K158" s="145" t="s">
        <v>518</v>
      </c>
      <c r="V158" s="37" t="s">
        <v>506</v>
      </c>
      <c r="W158" s="37" t="s">
        <v>519</v>
      </c>
      <c r="X158" s="37">
        <v>405</v>
      </c>
      <c r="AB158" s="206" t="s">
        <v>348</v>
      </c>
      <c r="AC158" s="207" t="s">
        <v>520</v>
      </c>
      <c r="AD158" s="148"/>
      <c r="AE158" s="149">
        <v>83540149.709999993</v>
      </c>
      <c r="AF158" s="17">
        <v>-119544485.25999999</v>
      </c>
      <c r="AG158" s="17">
        <v>50477460.539999999</v>
      </c>
      <c r="AH158" s="151">
        <v>18656120.38888891</v>
      </c>
      <c r="AI158" s="150">
        <v>40488122.890000001</v>
      </c>
      <c r="AJ158" s="266">
        <v>121464368.67</v>
      </c>
      <c r="AK158" s="150">
        <v>79829060.75</v>
      </c>
      <c r="AL158" s="266">
        <v>95794872.900000006</v>
      </c>
      <c r="AM158" s="150">
        <v>15546766.990740759</v>
      </c>
      <c r="AN158" s="150">
        <v>82938414.148148149</v>
      </c>
      <c r="AO158" s="151">
        <v>48727544.089999966</v>
      </c>
      <c r="AP158" s="151">
        <v>21213135.52</v>
      </c>
      <c r="AQ158" s="151">
        <v>21213135.520000011</v>
      </c>
      <c r="AR158" s="266">
        <v>-100251233.14999999</v>
      </c>
      <c r="AS158" s="267">
        <v>-0.82535507530086594</v>
      </c>
      <c r="AT158" s="266">
        <v>2557015.1311111003</v>
      </c>
      <c r="AU158" s="267">
        <v>0.13706038971714563</v>
      </c>
      <c r="AV158" s="266">
        <v>-29264325.019999988</v>
      </c>
      <c r="AW158" s="267">
        <v>-0.57975034217123456</v>
      </c>
      <c r="AX158" s="266">
        <v>-100251233.15000001</v>
      </c>
      <c r="AY158" s="267">
        <v>-0.82535507530086605</v>
      </c>
      <c r="AZ158" s="266">
        <v>2557015.1311110891</v>
      </c>
      <c r="BA158" s="267">
        <v>0.13706038971714501</v>
      </c>
      <c r="BB158" s="266">
        <v>1.1175870895385742E-8</v>
      </c>
      <c r="BC158" s="267">
        <v>5.2683729309365875E-16</v>
      </c>
      <c r="BE158" s="149">
        <v>1767761.2933333344</v>
      </c>
      <c r="BF158" s="149">
        <v>1767761.2933333344</v>
      </c>
      <c r="BG158" s="149">
        <v>1767761.2933333344</v>
      </c>
      <c r="BH158" s="149">
        <v>1767761.2933333344</v>
      </c>
      <c r="BI158" s="149">
        <v>1767761.2933333344</v>
      </c>
      <c r="BJ158" s="149">
        <v>1767761.2933333344</v>
      </c>
      <c r="BK158" s="149">
        <v>1767761.2933333344</v>
      </c>
      <c r="BL158" s="149">
        <v>1767761.2933333344</v>
      </c>
      <c r="BM158" s="149">
        <v>1767761.2933333344</v>
      </c>
      <c r="BN158" s="149">
        <v>1767761.2933333344</v>
      </c>
      <c r="BO158" s="149">
        <v>1767761.2933333344</v>
      </c>
      <c r="BP158" s="149">
        <v>1767761.2933333344</v>
      </c>
      <c r="BQ158" s="268">
        <v>21213135.520000011</v>
      </c>
    </row>
    <row r="159" spans="1:76" x14ac:dyDescent="0.25">
      <c r="B159" s="137" t="s">
        <v>308</v>
      </c>
      <c r="C159" s="137" t="s">
        <v>308</v>
      </c>
      <c r="D159" s="137" t="s">
        <v>306</v>
      </c>
      <c r="F159" s="137" t="s">
        <v>306</v>
      </c>
      <c r="H159" s="137" t="s">
        <v>306</v>
      </c>
      <c r="J159" s="137" t="s">
        <v>306</v>
      </c>
      <c r="K159" s="145" t="s">
        <v>521</v>
      </c>
      <c r="V159" s="37" t="s">
        <v>506</v>
      </c>
      <c r="W159" s="37" t="s">
        <v>522</v>
      </c>
      <c r="X159" s="37">
        <v>406</v>
      </c>
      <c r="AB159" s="206" t="s">
        <v>348</v>
      </c>
      <c r="AC159" s="207" t="s">
        <v>523</v>
      </c>
      <c r="AD159" s="148"/>
      <c r="AE159" s="149">
        <v>0</v>
      </c>
      <c r="AF159" s="17">
        <v>-7685048.7599999998</v>
      </c>
      <c r="AG159" s="17">
        <v>0</v>
      </c>
      <c r="AH159" s="151">
        <v>0</v>
      </c>
      <c r="AI159" s="150">
        <v>0</v>
      </c>
      <c r="AJ159" s="266">
        <v>0</v>
      </c>
      <c r="AK159" s="150">
        <v>0</v>
      </c>
      <c r="AL159" s="266">
        <v>0</v>
      </c>
      <c r="AM159" s="150">
        <v>0</v>
      </c>
      <c r="AN159" s="150">
        <v>0</v>
      </c>
      <c r="AO159" s="151">
        <v>0</v>
      </c>
      <c r="AP159" s="151">
        <v>0</v>
      </c>
      <c r="AQ159" s="151">
        <v>0</v>
      </c>
      <c r="AR159" s="266">
        <v>0</v>
      </c>
      <c r="AS159" s="267">
        <v>0</v>
      </c>
      <c r="AT159" s="266">
        <v>0</v>
      </c>
      <c r="AU159" s="267">
        <v>0</v>
      </c>
      <c r="AV159" s="266">
        <v>0</v>
      </c>
      <c r="AW159" s="267">
        <v>0</v>
      </c>
      <c r="AX159" s="266">
        <v>0</v>
      </c>
      <c r="AY159" s="267">
        <v>0</v>
      </c>
      <c r="AZ159" s="266">
        <v>0</v>
      </c>
      <c r="BA159" s="267">
        <v>0</v>
      </c>
      <c r="BB159" s="266">
        <v>0</v>
      </c>
      <c r="BC159" s="267">
        <v>0</v>
      </c>
      <c r="BE159" s="149">
        <v>0</v>
      </c>
      <c r="BF159" s="149">
        <v>0</v>
      </c>
      <c r="BG159" s="149">
        <v>0</v>
      </c>
      <c r="BH159" s="149">
        <v>0</v>
      </c>
      <c r="BI159" s="149">
        <v>0</v>
      </c>
      <c r="BJ159" s="149">
        <v>0</v>
      </c>
      <c r="BK159" s="149">
        <v>0</v>
      </c>
      <c r="BL159" s="149">
        <v>0</v>
      </c>
      <c r="BM159" s="149">
        <v>0</v>
      </c>
      <c r="BN159" s="149">
        <v>0</v>
      </c>
      <c r="BO159" s="149">
        <v>0</v>
      </c>
      <c r="BP159" s="149">
        <v>0</v>
      </c>
      <c r="BQ159" s="268">
        <v>0</v>
      </c>
    </row>
    <row r="160" spans="1:76" x14ac:dyDescent="0.25">
      <c r="B160" s="137" t="s">
        <v>308</v>
      </c>
      <c r="C160" s="137" t="s">
        <v>308</v>
      </c>
      <c r="D160" s="137" t="s">
        <v>306</v>
      </c>
      <c r="F160" s="137" t="s">
        <v>306</v>
      </c>
      <c r="H160" s="137" t="s">
        <v>306</v>
      </c>
      <c r="J160" s="137" t="s">
        <v>308</v>
      </c>
      <c r="K160" s="145" t="s">
        <v>524</v>
      </c>
      <c r="V160" s="37" t="s">
        <v>506</v>
      </c>
      <c r="W160" s="37" t="s">
        <v>506</v>
      </c>
      <c r="X160" s="37">
        <v>407</v>
      </c>
      <c r="AB160" s="206" t="s">
        <v>348</v>
      </c>
      <c r="AC160" s="207" t="s">
        <v>525</v>
      </c>
      <c r="AD160" s="148"/>
      <c r="AE160" s="149">
        <v>-6066539.629999999</v>
      </c>
      <c r="AF160" s="17">
        <v>-2984609.29</v>
      </c>
      <c r="AG160" s="17">
        <v>403077.23</v>
      </c>
      <c r="AH160" s="151">
        <v>-1500000</v>
      </c>
      <c r="AI160" s="150">
        <v>154490.01999999999</v>
      </c>
      <c r="AJ160" s="266">
        <v>463470.05999999994</v>
      </c>
      <c r="AK160" s="150">
        <v>293369.56</v>
      </c>
      <c r="AL160" s="266">
        <v>352043.47199999995</v>
      </c>
      <c r="AM160" s="150">
        <v>-1250000</v>
      </c>
      <c r="AN160" s="150">
        <v>43369.56</v>
      </c>
      <c r="AO160" s="151">
        <v>245835.02</v>
      </c>
      <c r="AP160" s="151">
        <v>0</v>
      </c>
      <c r="AQ160" s="151">
        <v>0</v>
      </c>
      <c r="AR160" s="266">
        <v>-463470.05999999994</v>
      </c>
      <c r="AS160" s="267">
        <v>-1</v>
      </c>
      <c r="AT160" s="266">
        <v>1500000</v>
      </c>
      <c r="AU160" s="267">
        <v>1</v>
      </c>
      <c r="AV160" s="266">
        <v>-403077.23</v>
      </c>
      <c r="AW160" s="267">
        <v>-1</v>
      </c>
      <c r="AX160" s="266">
        <v>-463470.05999999994</v>
      </c>
      <c r="AY160" s="267">
        <v>-1</v>
      </c>
      <c r="AZ160" s="266">
        <v>1500000</v>
      </c>
      <c r="BA160" s="267">
        <v>1</v>
      </c>
      <c r="BB160" s="266">
        <v>0</v>
      </c>
      <c r="BC160" s="267">
        <v>0</v>
      </c>
      <c r="BE160" s="149">
        <v>0</v>
      </c>
      <c r="BF160" s="149">
        <v>0</v>
      </c>
      <c r="BG160" s="149">
        <v>0</v>
      </c>
      <c r="BH160" s="149">
        <v>0</v>
      </c>
      <c r="BI160" s="149">
        <v>0</v>
      </c>
      <c r="BJ160" s="149">
        <v>0</v>
      </c>
      <c r="BK160" s="149">
        <v>0</v>
      </c>
      <c r="BL160" s="149">
        <v>0</v>
      </c>
      <c r="BM160" s="149">
        <v>0</v>
      </c>
      <c r="BN160" s="149">
        <v>0</v>
      </c>
      <c r="BO160" s="149">
        <v>0</v>
      </c>
      <c r="BP160" s="149">
        <v>0</v>
      </c>
      <c r="BQ160" s="268">
        <v>0</v>
      </c>
    </row>
    <row r="161" spans="2:70" x14ac:dyDescent="0.25">
      <c r="B161" s="137" t="s">
        <v>308</v>
      </c>
      <c r="C161" s="137" t="s">
        <v>308</v>
      </c>
      <c r="D161" s="137" t="s">
        <v>306</v>
      </c>
      <c r="F161" s="137" t="s">
        <v>306</v>
      </c>
      <c r="H161" s="137" t="s">
        <v>306</v>
      </c>
      <c r="J161" s="137" t="s">
        <v>308</v>
      </c>
      <c r="K161" s="145" t="s">
        <v>526</v>
      </c>
      <c r="V161" s="37" t="s">
        <v>506</v>
      </c>
      <c r="W161" s="37" t="s">
        <v>527</v>
      </c>
      <c r="X161" s="37">
        <v>408</v>
      </c>
      <c r="AB161" s="206" t="s">
        <v>348</v>
      </c>
      <c r="AC161" s="207" t="s">
        <v>528</v>
      </c>
      <c r="AD161" s="148"/>
      <c r="AE161" s="149">
        <v>3229849.51</v>
      </c>
      <c r="AF161" s="17">
        <v>-3448012.0799999996</v>
      </c>
      <c r="AG161" s="17">
        <v>1802700.91</v>
      </c>
      <c r="AH161" s="151">
        <v>0</v>
      </c>
      <c r="AI161" s="150">
        <v>1361139.7699999998</v>
      </c>
      <c r="AJ161" s="266">
        <v>4083419.3099999996</v>
      </c>
      <c r="AK161" s="150">
        <v>2386976.44</v>
      </c>
      <c r="AL161" s="266">
        <v>2864371.7280000001</v>
      </c>
      <c r="AM161" s="150">
        <v>0</v>
      </c>
      <c r="AN161" s="150">
        <v>2386976.44</v>
      </c>
      <c r="AO161" s="151">
        <v>1477894.9100000018</v>
      </c>
      <c r="AP161" s="151">
        <v>755776.85</v>
      </c>
      <c r="AQ161" s="151">
        <v>755776.85000000009</v>
      </c>
      <c r="AR161" s="266">
        <v>-3327642.4599999995</v>
      </c>
      <c r="AS161" s="267">
        <v>-0.81491568888133603</v>
      </c>
      <c r="AT161" s="266">
        <v>755776.85000000009</v>
      </c>
      <c r="AU161" s="267">
        <v>0</v>
      </c>
      <c r="AV161" s="266">
        <v>-1046924.0599999998</v>
      </c>
      <c r="AW161" s="267">
        <v>-0.58075305459295512</v>
      </c>
      <c r="AX161" s="266">
        <v>-3327642.4599999995</v>
      </c>
      <c r="AY161" s="267">
        <v>-0.81491568888133603</v>
      </c>
      <c r="AZ161" s="266">
        <v>755776.85</v>
      </c>
      <c r="BA161" s="267">
        <v>0</v>
      </c>
      <c r="BB161" s="266">
        <v>1.1641532182693481E-10</v>
      </c>
      <c r="BC161" s="267">
        <v>1.5403398744872222E-16</v>
      </c>
      <c r="BE161" s="149">
        <v>62981.40416666666</v>
      </c>
      <c r="BF161" s="149">
        <v>62981.40416666666</v>
      </c>
      <c r="BG161" s="149">
        <v>62981.40416666666</v>
      </c>
      <c r="BH161" s="149">
        <v>62981.40416666666</v>
      </c>
      <c r="BI161" s="149">
        <v>62981.40416666666</v>
      </c>
      <c r="BJ161" s="149">
        <v>62981.40416666666</v>
      </c>
      <c r="BK161" s="149">
        <v>62981.40416666666</v>
      </c>
      <c r="BL161" s="149">
        <v>62981.40416666666</v>
      </c>
      <c r="BM161" s="149">
        <v>62981.40416666666</v>
      </c>
      <c r="BN161" s="149">
        <v>62981.40416666666</v>
      </c>
      <c r="BO161" s="149">
        <v>62981.40416666666</v>
      </c>
      <c r="BP161" s="149">
        <v>62981.40416666666</v>
      </c>
      <c r="BQ161" s="268">
        <v>755776.85</v>
      </c>
    </row>
    <row r="162" spans="2:70" x14ac:dyDescent="0.25">
      <c r="B162" s="137" t="s">
        <v>308</v>
      </c>
      <c r="C162" s="137" t="s">
        <v>308</v>
      </c>
      <c r="D162" s="137" t="s">
        <v>306</v>
      </c>
      <c r="F162" s="137" t="s">
        <v>306</v>
      </c>
      <c r="H162" s="137" t="s">
        <v>306</v>
      </c>
      <c r="J162" s="137" t="s">
        <v>308</v>
      </c>
      <c r="K162" s="145" t="s">
        <v>529</v>
      </c>
      <c r="V162" s="37" t="s">
        <v>506</v>
      </c>
      <c r="W162" s="37" t="s">
        <v>530</v>
      </c>
      <c r="X162" s="37">
        <v>409</v>
      </c>
      <c r="AB162" s="206" t="s">
        <v>348</v>
      </c>
      <c r="AC162" s="207" t="s">
        <v>531</v>
      </c>
      <c r="AD162" s="148"/>
      <c r="AE162" s="149">
        <v>-49623706</v>
      </c>
      <c r="AF162" s="17">
        <v>165712.01999999999</v>
      </c>
      <c r="AG162" s="17">
        <v>52895</v>
      </c>
      <c r="AH162" s="151">
        <v>0</v>
      </c>
      <c r="AI162" s="150">
        <v>0</v>
      </c>
      <c r="AJ162" s="266">
        <v>0</v>
      </c>
      <c r="AK162" s="150">
        <v>0</v>
      </c>
      <c r="AL162" s="266">
        <v>0</v>
      </c>
      <c r="AM162" s="150">
        <v>0</v>
      </c>
      <c r="AN162" s="150">
        <v>0</v>
      </c>
      <c r="AO162" s="151">
        <v>0</v>
      </c>
      <c r="AP162" s="151">
        <v>0</v>
      </c>
      <c r="AQ162" s="151">
        <v>0</v>
      </c>
      <c r="AR162" s="266">
        <v>0</v>
      </c>
      <c r="AS162" s="267">
        <v>0</v>
      </c>
      <c r="AT162" s="266">
        <v>0</v>
      </c>
      <c r="AU162" s="267">
        <v>0</v>
      </c>
      <c r="AV162" s="266">
        <v>-52895</v>
      </c>
      <c r="AW162" s="267">
        <v>-1</v>
      </c>
      <c r="AX162" s="266">
        <v>0</v>
      </c>
      <c r="AY162" s="267">
        <v>0</v>
      </c>
      <c r="AZ162" s="266">
        <v>0</v>
      </c>
      <c r="BA162" s="267">
        <v>0</v>
      </c>
      <c r="BB162" s="266">
        <v>0</v>
      </c>
      <c r="BC162" s="267">
        <v>0</v>
      </c>
      <c r="BE162" s="149">
        <v>0</v>
      </c>
      <c r="BF162" s="149">
        <v>0</v>
      </c>
      <c r="BG162" s="149">
        <v>0</v>
      </c>
      <c r="BH162" s="149">
        <v>0</v>
      </c>
      <c r="BI162" s="149">
        <v>0</v>
      </c>
      <c r="BJ162" s="149">
        <v>0</v>
      </c>
      <c r="BK162" s="149">
        <v>0</v>
      </c>
      <c r="BL162" s="149">
        <v>0</v>
      </c>
      <c r="BM162" s="149">
        <v>0</v>
      </c>
      <c r="BN162" s="149">
        <v>0</v>
      </c>
      <c r="BO162" s="149">
        <v>0</v>
      </c>
      <c r="BP162" s="149">
        <v>0</v>
      </c>
      <c r="BQ162" s="268">
        <v>0</v>
      </c>
    </row>
    <row r="163" spans="2:70" hidden="1" x14ac:dyDescent="0.25">
      <c r="B163" s="137" t="s">
        <v>306</v>
      </c>
      <c r="C163" s="137" t="s">
        <v>306</v>
      </c>
      <c r="D163" s="137" t="s">
        <v>306</v>
      </c>
      <c r="E163" s="137" t="s">
        <v>306</v>
      </c>
      <c r="F163" s="137" t="s">
        <v>306</v>
      </c>
      <c r="G163" s="137" t="s">
        <v>306</v>
      </c>
      <c r="H163" s="137" t="s">
        <v>306</v>
      </c>
      <c r="I163" s="137" t="s">
        <v>306</v>
      </c>
      <c r="J163" s="137" t="s">
        <v>306</v>
      </c>
      <c r="K163" s="37" t="s">
        <v>311</v>
      </c>
      <c r="AC163" s="152"/>
      <c r="AD163" s="148"/>
      <c r="AE163" s="152"/>
      <c r="AR163" s="257"/>
      <c r="AS163" s="333"/>
      <c r="AT163" s="257"/>
      <c r="AU163" s="333"/>
      <c r="AV163" s="257"/>
      <c r="AW163" s="333"/>
      <c r="AX163" s="257"/>
      <c r="AY163" s="333"/>
      <c r="AZ163" s="257"/>
      <c r="BA163" s="333"/>
      <c r="BB163" s="257"/>
      <c r="BC163" s="333"/>
      <c r="BQ163" s="148"/>
    </row>
    <row r="164" spans="2:70" ht="17.25" x14ac:dyDescent="0.3">
      <c r="D164" s="137" t="s">
        <v>306</v>
      </c>
      <c r="F164" s="137" t="s">
        <v>306</v>
      </c>
      <c r="H164" s="137" t="s">
        <v>306</v>
      </c>
      <c r="K164" s="212" t="s">
        <v>532</v>
      </c>
      <c r="AB164" s="206" t="s">
        <v>348</v>
      </c>
      <c r="AC164" s="240" t="s">
        <v>532</v>
      </c>
      <c r="AD164" s="241"/>
      <c r="AE164" s="242">
        <v>72412551.07197994</v>
      </c>
      <c r="AF164" s="244">
        <v>-147192726.67870054</v>
      </c>
      <c r="AG164" s="244">
        <v>123295491.04000041</v>
      </c>
      <c r="AH164" s="244">
        <v>81698337.093234137</v>
      </c>
      <c r="AI164" s="210">
        <v>70013888.980000794</v>
      </c>
      <c r="AJ164" s="244">
        <v>210041666.9400014</v>
      </c>
      <c r="AK164" s="243">
        <v>133744453.4000008</v>
      </c>
      <c r="AL164" s="244">
        <v>160493344.08000097</v>
      </c>
      <c r="AM164" s="243">
        <v>54226443.39074038</v>
      </c>
      <c r="AN164" s="243">
        <v>161216347.10249358</v>
      </c>
      <c r="AO164" s="244">
        <v>124363382.09926416</v>
      </c>
      <c r="AP164" s="244">
        <v>91250554.354178295</v>
      </c>
      <c r="AQ164" s="244">
        <v>91250554.521334529</v>
      </c>
      <c r="AR164" s="244">
        <v>-118791112.41866687</v>
      </c>
      <c r="AS164" s="321">
        <v>-0.56555974892638639</v>
      </c>
      <c r="AT164" s="244">
        <v>9552217.4281003922</v>
      </c>
      <c r="AU164" s="321">
        <v>0.11692058575438816</v>
      </c>
      <c r="AV164" s="244">
        <v>-32044936.51866588</v>
      </c>
      <c r="AW164" s="321">
        <v>-0.25990355566425077</v>
      </c>
      <c r="AX164" s="211">
        <v>-118791112.5858231</v>
      </c>
      <c r="AY164" s="321">
        <v>-0.56555974972221057</v>
      </c>
      <c r="AZ164" s="211">
        <v>9552217.2609441578</v>
      </c>
      <c r="BA164" s="321">
        <v>0.11692058370837057</v>
      </c>
      <c r="BB164" s="244">
        <v>0.16715623438358307</v>
      </c>
      <c r="BC164" s="321">
        <v>1.8318380153043871E-9</v>
      </c>
      <c r="BE164" s="244">
        <v>2385691.1378038917</v>
      </c>
      <c r="BF164" s="244">
        <v>1936197.2435773707</v>
      </c>
      <c r="BG164" s="244">
        <v>2496009.9130225573</v>
      </c>
      <c r="BH164" s="244">
        <v>4313598.4915056322</v>
      </c>
      <c r="BI164" s="244">
        <v>3636823.6385208461</v>
      </c>
      <c r="BJ164" s="244">
        <v>6376784.6519458089</v>
      </c>
      <c r="BK164" s="244">
        <v>7281717.0261322353</v>
      </c>
      <c r="BL164" s="244">
        <v>7234708.7707383428</v>
      </c>
      <c r="BM164" s="244">
        <v>7122208.000481436</v>
      </c>
      <c r="BN164" s="244">
        <v>16596223.326885769</v>
      </c>
      <c r="BO164" s="244">
        <v>16689957.382318566</v>
      </c>
      <c r="BP164" s="244">
        <v>15180634.938402185</v>
      </c>
      <c r="BQ164" s="340">
        <v>91250554.521335006</v>
      </c>
    </row>
    <row r="165" spans="2:70" ht="17.25" hidden="1" x14ac:dyDescent="0.3">
      <c r="B165" s="137" t="s">
        <v>306</v>
      </c>
      <c r="C165" s="137" t="s">
        <v>306</v>
      </c>
      <c r="D165" s="137" t="s">
        <v>306</v>
      </c>
      <c r="E165" s="137" t="s">
        <v>306</v>
      </c>
      <c r="F165" s="137" t="s">
        <v>306</v>
      </c>
      <c r="G165" s="137" t="s">
        <v>306</v>
      </c>
      <c r="H165" s="137" t="s">
        <v>306</v>
      </c>
      <c r="I165" s="137" t="s">
        <v>306</v>
      </c>
      <c r="J165" s="137" t="s">
        <v>306</v>
      </c>
      <c r="K165" s="203" t="s">
        <v>533</v>
      </c>
      <c r="AC165" s="204"/>
      <c r="AD165" s="148"/>
      <c r="AE165" s="209"/>
      <c r="AI165" s="210"/>
      <c r="AR165" s="257"/>
      <c r="AS165" s="333"/>
      <c r="AT165" s="257"/>
      <c r="AU165" s="333"/>
      <c r="AV165" s="257"/>
      <c r="AW165" s="333"/>
      <c r="AX165" s="257"/>
      <c r="AY165" s="333"/>
      <c r="AZ165" s="257"/>
      <c r="BA165" s="333"/>
      <c r="BB165" s="257"/>
      <c r="BC165" s="333"/>
      <c r="BE165" s="211"/>
      <c r="BF165" s="211"/>
      <c r="BG165" s="211"/>
      <c r="BH165" s="211"/>
      <c r="BI165" s="211"/>
      <c r="BJ165" s="211"/>
      <c r="BK165" s="211"/>
      <c r="BL165" s="211"/>
      <c r="BM165" s="211"/>
      <c r="BN165" s="211"/>
      <c r="BO165" s="211"/>
      <c r="BP165" s="211"/>
      <c r="BQ165" s="322"/>
    </row>
    <row r="166" spans="2:70" hidden="1" x14ac:dyDescent="0.25">
      <c r="B166" s="137" t="s">
        <v>306</v>
      </c>
      <c r="C166" s="137" t="s">
        <v>306</v>
      </c>
      <c r="D166" s="137" t="s">
        <v>306</v>
      </c>
      <c r="E166" s="137" t="s">
        <v>306</v>
      </c>
      <c r="F166" s="137" t="s">
        <v>306</v>
      </c>
      <c r="G166" s="137" t="s">
        <v>306</v>
      </c>
      <c r="H166" s="137" t="s">
        <v>306</v>
      </c>
      <c r="I166" s="137" t="s">
        <v>306</v>
      </c>
      <c r="J166" s="137" t="s">
        <v>306</v>
      </c>
      <c r="K166" s="37" t="s">
        <v>534</v>
      </c>
      <c r="AC166" s="152"/>
      <c r="AD166" s="148"/>
      <c r="AE166" s="152"/>
      <c r="AR166" s="257"/>
      <c r="AS166" s="333"/>
      <c r="AT166" s="257"/>
      <c r="AU166" s="333"/>
      <c r="AV166" s="257"/>
      <c r="AW166" s="333"/>
      <c r="AX166" s="257"/>
      <c r="AY166" s="333"/>
      <c r="AZ166" s="257"/>
      <c r="BA166" s="333"/>
      <c r="BB166" s="257"/>
      <c r="BC166" s="333"/>
      <c r="BQ166" s="148"/>
    </row>
    <row r="167" spans="2:70" x14ac:dyDescent="0.25">
      <c r="B167" s="137" t="s">
        <v>308</v>
      </c>
      <c r="C167" s="137" t="s">
        <v>308</v>
      </c>
      <c r="D167" s="137" t="s">
        <v>306</v>
      </c>
      <c r="F167" s="137" t="s">
        <v>306</v>
      </c>
      <c r="H167" s="137" t="s">
        <v>306</v>
      </c>
      <c r="J167" s="137" t="s">
        <v>308</v>
      </c>
      <c r="K167" s="145" t="s">
        <v>535</v>
      </c>
      <c r="V167" s="37" t="s">
        <v>533</v>
      </c>
      <c r="W167" s="37" t="s">
        <v>533</v>
      </c>
      <c r="X167" s="37">
        <v>412</v>
      </c>
      <c r="AB167" s="206" t="s">
        <v>348</v>
      </c>
      <c r="AC167" s="207" t="s">
        <v>536</v>
      </c>
      <c r="AD167" s="148"/>
      <c r="AE167" s="149">
        <v>47350198.190000005</v>
      </c>
      <c r="AF167" s="17">
        <v>-29702007.77</v>
      </c>
      <c r="AG167" s="17">
        <v>-3410837.6199999996</v>
      </c>
      <c r="AH167" s="151">
        <v>311772.2018623281</v>
      </c>
      <c r="AI167" s="150">
        <v>-4536.2100000000064</v>
      </c>
      <c r="AJ167" s="266">
        <v>-13608.630000000019</v>
      </c>
      <c r="AK167" s="150">
        <v>-8692987.1099999994</v>
      </c>
      <c r="AL167" s="266">
        <v>-10431584.531999998</v>
      </c>
      <c r="AM167" s="150">
        <v>259810.16821860676</v>
      </c>
      <c r="AN167" s="150">
        <v>-8641025.0763562787</v>
      </c>
      <c r="AO167" s="151">
        <v>-3118512.0400000019</v>
      </c>
      <c r="AP167" s="151">
        <v>-1261017.83</v>
      </c>
      <c r="AQ167" s="151">
        <v>-1261017.8300000005</v>
      </c>
      <c r="AR167" s="266">
        <v>-1247409.2000000004</v>
      </c>
      <c r="AS167" s="267">
        <v>-91.663099077570536</v>
      </c>
      <c r="AT167" s="266">
        <v>-1572790.0318623288</v>
      </c>
      <c r="AU167" s="267">
        <v>-5.0446769226617549</v>
      </c>
      <c r="AV167" s="266">
        <v>2149819.7899999991</v>
      </c>
      <c r="AW167" s="267">
        <v>0.6302908638611765</v>
      </c>
      <c r="AX167" s="266">
        <v>-1247409.2</v>
      </c>
      <c r="AY167" s="267">
        <v>-91.663099077570493</v>
      </c>
      <c r="AZ167" s="266">
        <v>-1572790.0318623283</v>
      </c>
      <c r="BA167" s="267">
        <v>-5.0446769226617532</v>
      </c>
      <c r="BB167" s="266">
        <v>-4.6566128730773926E-10</v>
      </c>
      <c r="BC167" s="267">
        <v>-3.6927414999971825E-16</v>
      </c>
      <c r="BE167" s="149">
        <v>-105084.8191666667</v>
      </c>
      <c r="BF167" s="149">
        <v>-105084.8191666667</v>
      </c>
      <c r="BG167" s="149">
        <v>-105084.8191666667</v>
      </c>
      <c r="BH167" s="149">
        <v>-105084.8191666667</v>
      </c>
      <c r="BI167" s="149">
        <v>-105084.8191666667</v>
      </c>
      <c r="BJ167" s="149">
        <v>-105084.8191666667</v>
      </c>
      <c r="BK167" s="149">
        <v>-105084.8191666667</v>
      </c>
      <c r="BL167" s="149">
        <v>-105084.8191666667</v>
      </c>
      <c r="BM167" s="149">
        <v>-105084.8191666667</v>
      </c>
      <c r="BN167" s="149">
        <v>-105084.8191666667</v>
      </c>
      <c r="BO167" s="149">
        <v>-105084.8191666667</v>
      </c>
      <c r="BP167" s="149">
        <v>-105084.8191666667</v>
      </c>
      <c r="BQ167" s="268">
        <v>-1261017.83</v>
      </c>
    </row>
    <row r="168" spans="2:70" hidden="1" x14ac:dyDescent="0.25">
      <c r="B168" s="137" t="s">
        <v>306</v>
      </c>
      <c r="C168" s="137" t="s">
        <v>306</v>
      </c>
      <c r="D168" s="137" t="s">
        <v>306</v>
      </c>
      <c r="E168" s="137" t="s">
        <v>306</v>
      </c>
      <c r="F168" s="137" t="s">
        <v>306</v>
      </c>
      <c r="G168" s="137" t="s">
        <v>306</v>
      </c>
      <c r="H168" s="137" t="s">
        <v>306</v>
      </c>
      <c r="I168" s="137" t="s">
        <v>306</v>
      </c>
      <c r="J168" s="137" t="s">
        <v>306</v>
      </c>
      <c r="K168" s="37" t="s">
        <v>311</v>
      </c>
      <c r="AC168" s="152"/>
      <c r="AD168" s="148"/>
      <c r="AE168" s="152"/>
      <c r="AH168" s="148"/>
      <c r="AI168" s="326"/>
      <c r="AK168" s="327"/>
      <c r="AL168" s="218"/>
      <c r="AM168" s="217"/>
      <c r="AN168" s="217"/>
      <c r="AO168" s="218"/>
      <c r="AP168" s="218"/>
      <c r="AQ168" s="218"/>
      <c r="AR168" s="341"/>
      <c r="AS168" s="342"/>
      <c r="AT168" s="341"/>
      <c r="AU168" s="342"/>
      <c r="AV168" s="341"/>
      <c r="AW168" s="342"/>
      <c r="AX168" s="341"/>
      <c r="AY168" s="342"/>
      <c r="AZ168" s="341"/>
      <c r="BA168" s="342"/>
      <c r="BB168" s="341"/>
      <c r="BC168" s="342"/>
      <c r="BE168" s="152"/>
      <c r="BQ168" s="148"/>
    </row>
    <row r="169" spans="2:70" ht="12.75" hidden="1" customHeight="1" x14ac:dyDescent="0.25">
      <c r="B169" s="137" t="s">
        <v>306</v>
      </c>
      <c r="C169" s="137" t="s">
        <v>306</v>
      </c>
      <c r="D169" s="137" t="s">
        <v>306</v>
      </c>
      <c r="E169" s="137" t="s">
        <v>306</v>
      </c>
      <c r="F169" s="137" t="s">
        <v>306</v>
      </c>
      <c r="G169" s="137" t="s">
        <v>306</v>
      </c>
      <c r="H169" s="137" t="s">
        <v>306</v>
      </c>
      <c r="I169" s="137" t="s">
        <v>306</v>
      </c>
      <c r="J169" s="137" t="s">
        <v>306</v>
      </c>
      <c r="AC169" s="152"/>
      <c r="AD169" s="148"/>
      <c r="AE169" s="152"/>
      <c r="AH169" s="148"/>
      <c r="AI169" s="326"/>
      <c r="AK169" s="327"/>
      <c r="AL169" s="218"/>
      <c r="AM169" s="217"/>
      <c r="AN169" s="217"/>
      <c r="AO169" s="218"/>
      <c r="AP169" s="218"/>
      <c r="AQ169" s="218"/>
      <c r="AR169" s="341"/>
      <c r="AS169" s="342"/>
      <c r="AT169" s="341"/>
      <c r="AU169" s="342"/>
      <c r="AV169" s="341"/>
      <c r="AW169" s="342"/>
      <c r="AX169" s="341"/>
      <c r="AY169" s="342"/>
      <c r="AZ169" s="341"/>
      <c r="BA169" s="342"/>
      <c r="BB169" s="341"/>
      <c r="BC169" s="342"/>
      <c r="BE169" s="152"/>
      <c r="BQ169" s="148"/>
    </row>
    <row r="170" spans="2:70" ht="17.25" x14ac:dyDescent="0.3">
      <c r="D170" s="137" t="s">
        <v>306</v>
      </c>
      <c r="F170" s="137" t="s">
        <v>306</v>
      </c>
      <c r="H170" s="137" t="s">
        <v>306</v>
      </c>
      <c r="K170" s="212" t="s">
        <v>58</v>
      </c>
      <c r="AB170" s="206" t="s">
        <v>348</v>
      </c>
      <c r="AC170" s="20" t="s">
        <v>58</v>
      </c>
      <c r="AD170" s="245"/>
      <c r="AE170" s="246">
        <v>119762749.26197994</v>
      </c>
      <c r="AF170" s="248">
        <v>-176894734.44870055</v>
      </c>
      <c r="AG170" s="248">
        <v>119884653.4200004</v>
      </c>
      <c r="AH170" s="248">
        <v>82010109.295096472</v>
      </c>
      <c r="AI170" s="222">
        <v>70009352.7700008</v>
      </c>
      <c r="AJ170" s="248">
        <v>210028058.3100014</v>
      </c>
      <c r="AK170" s="247">
        <v>125051466.2900008</v>
      </c>
      <c r="AL170" s="248">
        <v>150061759.54800096</v>
      </c>
      <c r="AM170" s="247">
        <v>54486253.558958985</v>
      </c>
      <c r="AN170" s="247">
        <v>152575322.02613729</v>
      </c>
      <c r="AO170" s="248">
        <v>121244870.05926415</v>
      </c>
      <c r="AP170" s="248">
        <v>89989536.524178296</v>
      </c>
      <c r="AQ170" s="248">
        <v>89989536.691334531</v>
      </c>
      <c r="AR170" s="248">
        <v>-120038521.61866687</v>
      </c>
      <c r="AS170" s="343">
        <v>-0.57153564425896863</v>
      </c>
      <c r="AT170" s="248">
        <v>7979427.3962380588</v>
      </c>
      <c r="AU170" s="343">
        <v>9.7298094891274126E-2</v>
      </c>
      <c r="AV170" s="248">
        <v>-29895116.728665873</v>
      </c>
      <c r="AW170" s="343">
        <v>-0.24936566838069082</v>
      </c>
      <c r="AX170" s="248">
        <v>-120038521.78582311</v>
      </c>
      <c r="AY170" s="343">
        <v>-0.57153564505484433</v>
      </c>
      <c r="AZ170" s="248">
        <v>7979427.2290818244</v>
      </c>
      <c r="BA170" s="343">
        <v>9.7298092853034743E-2</v>
      </c>
      <c r="BB170" s="248">
        <v>0.16715623438358307</v>
      </c>
      <c r="BC170" s="343">
        <v>1.8575074485317713E-9</v>
      </c>
      <c r="BD170" s="334"/>
      <c r="BE170" s="248">
        <v>2280606.3186372248</v>
      </c>
      <c r="BF170" s="248">
        <v>1831112.4244107041</v>
      </c>
      <c r="BG170" s="248">
        <v>2390925.0938558904</v>
      </c>
      <c r="BH170" s="248">
        <v>4208513.6723389653</v>
      </c>
      <c r="BI170" s="248">
        <v>3531738.8193541793</v>
      </c>
      <c r="BJ170" s="248">
        <v>6271699.8327791421</v>
      </c>
      <c r="BK170" s="248">
        <v>7176632.2069655685</v>
      </c>
      <c r="BL170" s="248">
        <v>7129623.9515716759</v>
      </c>
      <c r="BM170" s="248">
        <v>7017123.1813147692</v>
      </c>
      <c r="BN170" s="248">
        <v>16491138.507719103</v>
      </c>
      <c r="BO170" s="248">
        <v>16584872.5631519</v>
      </c>
      <c r="BP170" s="248">
        <v>15075550.119235519</v>
      </c>
      <c r="BQ170" s="344">
        <v>89989536.691335008</v>
      </c>
    </row>
    <row r="171" spans="2:70" ht="17.25" x14ac:dyDescent="0.3">
      <c r="D171" s="137" t="s">
        <v>306</v>
      </c>
      <c r="F171" s="137" t="s">
        <v>306</v>
      </c>
      <c r="H171" s="137" t="s">
        <v>306</v>
      </c>
      <c r="AC171" s="249"/>
      <c r="AE171" s="211"/>
      <c r="AI171" s="345"/>
      <c r="BB171" s="37"/>
      <c r="BE171" s="346"/>
      <c r="BF171" s="346"/>
      <c r="BG171" s="346"/>
      <c r="BH171" s="346"/>
      <c r="BI171" s="346"/>
      <c r="BJ171" s="346"/>
      <c r="BK171" s="346"/>
      <c r="BL171" s="346"/>
      <c r="BM171" s="346"/>
      <c r="BN171" s="346"/>
      <c r="BO171" s="346"/>
      <c r="BP171" s="346"/>
      <c r="BQ171" s="346"/>
    </row>
    <row r="172" spans="2:70" ht="17.25" x14ac:dyDescent="0.3">
      <c r="AC172" s="249"/>
      <c r="AE172" s="211"/>
      <c r="AI172" s="345"/>
      <c r="BB172" s="37"/>
      <c r="BE172" s="346"/>
      <c r="BF172" s="346"/>
      <c r="BG172" s="346"/>
      <c r="BH172" s="346"/>
      <c r="BI172" s="346"/>
      <c r="BJ172" s="346"/>
      <c r="BK172" s="346"/>
      <c r="BL172" s="346"/>
      <c r="BM172" s="346"/>
      <c r="BN172" s="346"/>
      <c r="BO172" s="346"/>
      <c r="BP172" s="346"/>
      <c r="BQ172" s="346"/>
    </row>
    <row r="173" spans="2:70" ht="17.25" x14ac:dyDescent="0.3">
      <c r="D173" s="137" t="s">
        <v>306</v>
      </c>
      <c r="F173" s="137" t="s">
        <v>306</v>
      </c>
      <c r="H173" s="137" t="s">
        <v>306</v>
      </c>
      <c r="AC173" s="347"/>
      <c r="AD173" s="195"/>
      <c r="AE173" s="211"/>
      <c r="AI173" s="345"/>
      <c r="BB173" s="37"/>
      <c r="BE173" s="346"/>
      <c r="BF173" s="346"/>
      <c r="BG173" s="346"/>
      <c r="BH173" s="346"/>
      <c r="BI173" s="346"/>
      <c r="BJ173" s="346"/>
      <c r="BK173" s="346"/>
      <c r="BL173" s="346"/>
      <c r="BM173" s="346"/>
      <c r="BN173" s="346"/>
      <c r="BO173" s="346"/>
      <c r="BP173" s="346"/>
      <c r="BQ173" s="346"/>
    </row>
    <row r="174" spans="2:70" ht="26.25" x14ac:dyDescent="0.4">
      <c r="D174" s="137" t="s">
        <v>306</v>
      </c>
      <c r="F174" s="137" t="s">
        <v>306</v>
      </c>
      <c r="H174" s="137" t="s">
        <v>306</v>
      </c>
      <c r="AB174" s="206"/>
      <c r="AC174" s="348" t="s">
        <v>622</v>
      </c>
      <c r="AD174" s="143"/>
      <c r="AE174" s="143"/>
      <c r="AF174" s="143"/>
      <c r="AG174" s="143"/>
      <c r="AH174" s="143"/>
      <c r="AJ174" s="143"/>
      <c r="AL174" s="143"/>
      <c r="AO174" s="143"/>
      <c r="AP174" s="143"/>
      <c r="AQ174" s="143"/>
      <c r="AR174" s="143"/>
      <c r="AS174" s="265"/>
      <c r="AT174" s="143"/>
      <c r="AU174" s="265"/>
      <c r="AV174" s="143"/>
      <c r="AW174" s="265"/>
      <c r="AX174" s="143"/>
      <c r="AY174" s="265"/>
      <c r="AZ174" s="143"/>
      <c r="BA174" s="265"/>
      <c r="BB174" s="143"/>
      <c r="BC174" s="265"/>
      <c r="BE174" s="143"/>
      <c r="BF174" s="143"/>
      <c r="BG174" s="143"/>
      <c r="BH174" s="143"/>
      <c r="BI174" s="143"/>
      <c r="BJ174" s="143"/>
      <c r="BK174" s="143"/>
      <c r="BL174" s="143"/>
      <c r="BM174" s="143"/>
      <c r="BN174" s="143"/>
      <c r="BO174" s="143"/>
      <c r="BP174" s="143"/>
      <c r="BQ174" s="143"/>
    </row>
    <row r="175" spans="2:70" ht="21" x14ac:dyDescent="0.35">
      <c r="D175" s="137" t="s">
        <v>306</v>
      </c>
      <c r="F175" s="137" t="s">
        <v>306</v>
      </c>
      <c r="H175" s="137" t="s">
        <v>306</v>
      </c>
      <c r="AC175" s="349" t="s">
        <v>623</v>
      </c>
      <c r="AD175" s="350"/>
      <c r="AE175" s="351"/>
      <c r="AF175" s="350"/>
      <c r="AG175" s="350"/>
      <c r="AH175" s="350"/>
      <c r="AI175" s="270"/>
      <c r="AJ175" s="350"/>
      <c r="AK175" s="352"/>
      <c r="AL175" s="350"/>
      <c r="AM175" s="352"/>
      <c r="AN175" s="352"/>
      <c r="AO175" s="350"/>
      <c r="AP175" s="350"/>
      <c r="AQ175" s="350"/>
      <c r="AR175" s="350"/>
      <c r="AS175" s="353"/>
      <c r="AT175" s="350"/>
      <c r="AU175" s="353"/>
      <c r="AV175" s="350"/>
      <c r="AW175" s="353"/>
      <c r="AX175" s="350"/>
      <c r="AY175" s="353"/>
      <c r="AZ175" s="350"/>
      <c r="BA175" s="353"/>
      <c r="BB175" s="350"/>
      <c r="BC175" s="353"/>
      <c r="BD175" s="354"/>
      <c r="BE175" s="355"/>
      <c r="BF175" s="356"/>
      <c r="BG175" s="356"/>
      <c r="BH175" s="356"/>
      <c r="BI175" s="356"/>
      <c r="BJ175" s="356"/>
      <c r="BK175" s="356"/>
      <c r="BL175" s="356"/>
      <c r="BM175" s="356"/>
      <c r="BN175" s="356"/>
      <c r="BO175" s="356"/>
      <c r="BP175" s="356"/>
      <c r="BQ175" s="357"/>
      <c r="BR175" s="354"/>
    </row>
    <row r="176" spans="2:70" x14ac:dyDescent="0.25">
      <c r="D176" s="137" t="s">
        <v>306</v>
      </c>
      <c r="F176" s="137" t="s">
        <v>306</v>
      </c>
      <c r="H176" s="137" t="s">
        <v>306</v>
      </c>
      <c r="P176" s="37" t="s">
        <v>624</v>
      </c>
      <c r="AC176" s="199"/>
      <c r="AD176" s="158"/>
      <c r="AE176" s="199"/>
      <c r="AF176" s="201"/>
      <c r="AG176" s="201"/>
      <c r="AH176" s="201"/>
      <c r="AI176" s="200"/>
      <c r="AJ176" s="201"/>
      <c r="AK176" s="200"/>
      <c r="AL176" s="201"/>
      <c r="AM176" s="200"/>
      <c r="AN176" s="200"/>
      <c r="AO176" s="201"/>
      <c r="AP176" s="201"/>
      <c r="AQ176" s="201"/>
      <c r="AR176" s="201"/>
      <c r="AS176" s="316"/>
      <c r="AT176" s="201"/>
      <c r="AU176" s="316"/>
      <c r="AV176" s="201"/>
      <c r="AW176" s="316"/>
      <c r="AX176" s="201"/>
      <c r="AY176" s="316"/>
      <c r="AZ176" s="201"/>
      <c r="BA176" s="316"/>
      <c r="BB176" s="201"/>
      <c r="BC176" s="316"/>
      <c r="BQ176" s="158"/>
    </row>
    <row r="177" spans="4:69" ht="15.75" x14ac:dyDescent="0.25">
      <c r="D177" s="137" t="s">
        <v>306</v>
      </c>
      <c r="F177" s="137" t="s">
        <v>306</v>
      </c>
      <c r="H177" s="137" t="s">
        <v>306</v>
      </c>
      <c r="K177" s="145" t="s">
        <v>320</v>
      </c>
      <c r="P177" s="37" t="s">
        <v>625</v>
      </c>
      <c r="W177" s="37" t="s">
        <v>625</v>
      </c>
      <c r="X177" s="37">
        <v>10</v>
      </c>
      <c r="AC177" s="286" t="s">
        <v>626</v>
      </c>
      <c r="AD177" s="148"/>
      <c r="AE177" s="17">
        <v>134688</v>
      </c>
      <c r="AF177" s="17">
        <v>145561</v>
      </c>
      <c r="AG177" s="17">
        <v>146878</v>
      </c>
      <c r="AH177" s="178">
        <v>146159.07011554617</v>
      </c>
      <c r="AI177" s="180">
        <v>49902</v>
      </c>
      <c r="AJ177" s="100">
        <v>149706</v>
      </c>
      <c r="AK177" s="177">
        <v>125484</v>
      </c>
      <c r="AL177" s="100">
        <v>150580.79999999999</v>
      </c>
      <c r="AM177" s="180">
        <v>121998.56330775</v>
      </c>
      <c r="AN177" s="180">
        <v>149644.50680779619</v>
      </c>
      <c r="AO177" s="178">
        <v>149377.7142857142</v>
      </c>
      <c r="AP177" s="178">
        <v>148169.62439692367</v>
      </c>
      <c r="AQ177" s="178">
        <v>148169.62439692367</v>
      </c>
      <c r="AR177" s="100">
        <v>1536.3756030763325</v>
      </c>
      <c r="AS177" s="287">
        <v>1.0262618753265283E-2</v>
      </c>
      <c r="AT177" s="100">
        <v>-2010.5542813774955</v>
      </c>
      <c r="AU177" s="287">
        <v>-1.3755932353620272E-2</v>
      </c>
      <c r="AV177" s="100">
        <v>-1291.6243969236675</v>
      </c>
      <c r="AW177" s="287">
        <v>-8.7938588278957189E-3</v>
      </c>
      <c r="AX177" s="100">
        <v>1536.3756030763325</v>
      </c>
      <c r="AY177" s="287">
        <v>1.0262618753265283E-2</v>
      </c>
      <c r="AZ177" s="100">
        <v>-2010.5542813774955</v>
      </c>
      <c r="BA177" s="287">
        <v>-1.3755932353620272E-2</v>
      </c>
      <c r="BB177" s="100">
        <v>0</v>
      </c>
      <c r="BC177" s="287">
        <v>0</v>
      </c>
      <c r="BE177" s="17">
        <v>12695.592168083378</v>
      </c>
      <c r="BF177" s="17">
        <v>12304.444110984656</v>
      </c>
      <c r="BG177" s="17">
        <v>12076.443288477545</v>
      </c>
      <c r="BH177" s="17">
        <v>12602.871831980689</v>
      </c>
      <c r="BI177" s="17">
        <v>11591.054888164275</v>
      </c>
      <c r="BJ177" s="17">
        <v>12849.619384433916</v>
      </c>
      <c r="BK177" s="17">
        <v>12295.324068313566</v>
      </c>
      <c r="BL177" s="17">
        <v>12488.871420722135</v>
      </c>
      <c r="BM177" s="17">
        <v>12075.936619433593</v>
      </c>
      <c r="BN177" s="17">
        <v>12357.644286629315</v>
      </c>
      <c r="BO177" s="17">
        <v>12642.898637062672</v>
      </c>
      <c r="BP177" s="17">
        <v>12188.923692637929</v>
      </c>
      <c r="BQ177" s="288">
        <v>148169.62439692367</v>
      </c>
    </row>
    <row r="178" spans="4:69" ht="15.75" x14ac:dyDescent="0.25">
      <c r="D178" s="137" t="s">
        <v>306</v>
      </c>
      <c r="F178" s="137" t="s">
        <v>306</v>
      </c>
      <c r="H178" s="137" t="s">
        <v>306</v>
      </c>
      <c r="K178" s="145" t="s">
        <v>320</v>
      </c>
      <c r="P178" s="37" t="s">
        <v>627</v>
      </c>
      <c r="W178" s="37" t="s">
        <v>627</v>
      </c>
      <c r="X178" s="37">
        <v>12</v>
      </c>
      <c r="AC178" s="286" t="s">
        <v>628</v>
      </c>
      <c r="AD178" s="148"/>
      <c r="AE178" s="17">
        <v>133830</v>
      </c>
      <c r="AF178" s="17">
        <v>144078</v>
      </c>
      <c r="AG178" s="17">
        <v>147296</v>
      </c>
      <c r="AH178" s="178">
        <v>146159.07011554617</v>
      </c>
      <c r="AI178" s="180">
        <v>48377</v>
      </c>
      <c r="AJ178" s="100">
        <v>145131</v>
      </c>
      <c r="AK178" s="177">
        <v>119877</v>
      </c>
      <c r="AL178" s="100">
        <v>143852.40000000002</v>
      </c>
      <c r="AM178" s="180">
        <v>121998.56330775</v>
      </c>
      <c r="AN178" s="180">
        <v>144037.50680779619</v>
      </c>
      <c r="AO178" s="178">
        <v>141997.71428571429</v>
      </c>
      <c r="AP178" s="178">
        <v>148172.57962137763</v>
      </c>
      <c r="AQ178" s="178">
        <v>148172.57962137755</v>
      </c>
      <c r="AR178" s="100">
        <v>-3041.5796213775466</v>
      </c>
      <c r="AS178" s="287">
        <v>-2.0957477185284651E-2</v>
      </c>
      <c r="AT178" s="100">
        <v>-2013.5095058313746</v>
      </c>
      <c r="AU178" s="287">
        <v>-1.3776151587715993E-2</v>
      </c>
      <c r="AV178" s="100">
        <v>-876.57962137754657</v>
      </c>
      <c r="AW178" s="287">
        <v>-5.9511434212575123E-3</v>
      </c>
      <c r="AX178" s="100">
        <v>-3041.5796213776339</v>
      </c>
      <c r="AY178" s="287">
        <v>-2.0957477185285251E-2</v>
      </c>
      <c r="AZ178" s="100">
        <v>-2013.5095058314619</v>
      </c>
      <c r="BA178" s="287">
        <v>-1.3776151587716591E-2</v>
      </c>
      <c r="BB178" s="100">
        <v>8.7311491370201111E-11</v>
      </c>
      <c r="BC178" s="287">
        <v>5.8925539120197797E-16</v>
      </c>
      <c r="BE178" s="17">
        <v>12695.837339336278</v>
      </c>
      <c r="BF178" s="17">
        <v>12304.679583828136</v>
      </c>
      <c r="BG178" s="17">
        <v>12076.684353503304</v>
      </c>
      <c r="BH178" s="17">
        <v>12603.12949272046</v>
      </c>
      <c r="BI178" s="17">
        <v>11591.285948515044</v>
      </c>
      <c r="BJ178" s="17">
        <v>12849.868015353331</v>
      </c>
      <c r="BK178" s="17">
        <v>12295.567526747944</v>
      </c>
      <c r="BL178" s="17">
        <v>12489.123250415192</v>
      </c>
      <c r="BM178" s="17">
        <v>12076.182607394649</v>
      </c>
      <c r="BN178" s="17">
        <v>12357.894925289627</v>
      </c>
      <c r="BO178" s="17">
        <v>12643.160811725755</v>
      </c>
      <c r="BP178" s="17">
        <v>12189.165766547809</v>
      </c>
      <c r="BQ178" s="288">
        <v>148172.57962137752</v>
      </c>
    </row>
    <row r="179" spans="4:69" ht="15.75" x14ac:dyDescent="0.25">
      <c r="D179" s="137" t="s">
        <v>306</v>
      </c>
      <c r="F179" s="137" t="s">
        <v>306</v>
      </c>
      <c r="H179" s="137" t="s">
        <v>306</v>
      </c>
      <c r="K179" s="145" t="s">
        <v>320</v>
      </c>
      <c r="P179" s="37" t="s">
        <v>629</v>
      </c>
      <c r="W179" s="37" t="s">
        <v>629</v>
      </c>
      <c r="X179" s="37">
        <v>15</v>
      </c>
      <c r="AC179" s="286" t="s">
        <v>630</v>
      </c>
      <c r="AD179" s="148"/>
      <c r="AE179" s="17">
        <v>0</v>
      </c>
      <c r="AF179" s="17">
        <v>0</v>
      </c>
      <c r="AG179" s="17">
        <v>23010</v>
      </c>
      <c r="AH179" s="178">
        <v>23016.841077737132</v>
      </c>
      <c r="AI179" s="180">
        <v>7720</v>
      </c>
      <c r="AJ179" s="100">
        <v>23160</v>
      </c>
      <c r="AK179" s="177">
        <v>19511</v>
      </c>
      <c r="AL179" s="100">
        <v>23413.199999999997</v>
      </c>
      <c r="AM179" s="180">
        <v>19212.091617500002</v>
      </c>
      <c r="AN179" s="180">
        <v>23315.74946023713</v>
      </c>
      <c r="AO179" s="178">
        <v>23064.000000000004</v>
      </c>
      <c r="AP179" s="178">
        <v>24289.511931825553</v>
      </c>
      <c r="AQ179" s="178">
        <v>24289.511931825542</v>
      </c>
      <c r="AR179" s="100">
        <v>-1129.511931825542</v>
      </c>
      <c r="AS179" s="287">
        <v>-4.876994524289905E-2</v>
      </c>
      <c r="AT179" s="100">
        <v>-1272.6708540884101</v>
      </c>
      <c r="AU179" s="287">
        <v>-5.5293028691039255E-2</v>
      </c>
      <c r="AV179" s="100">
        <v>-1279.511931825542</v>
      </c>
      <c r="AW179" s="287">
        <v>-5.560677669819826E-2</v>
      </c>
      <c r="AX179" s="100">
        <v>-1129.5119318255529</v>
      </c>
      <c r="AY179" s="287">
        <v>-4.8769945242899522E-2</v>
      </c>
      <c r="AZ179" s="100">
        <v>-1272.670854088421</v>
      </c>
      <c r="BA179" s="287">
        <v>-5.5293028691039726E-2</v>
      </c>
      <c r="BB179" s="100">
        <v>1.0913936421275139E-11</v>
      </c>
      <c r="BC179" s="287">
        <v>4.4932711912482092E-16</v>
      </c>
      <c r="BE179" s="17">
        <v>2081.3510584200003</v>
      </c>
      <c r="BF179" s="17">
        <v>2017.0535621500014</v>
      </c>
      <c r="BG179" s="17">
        <v>1979.5744309799995</v>
      </c>
      <c r="BH179" s="17">
        <v>2066.1095423299998</v>
      </c>
      <c r="BI179" s="17">
        <v>1899.7855548800007</v>
      </c>
      <c r="BJ179" s="17">
        <v>2106.67028347</v>
      </c>
      <c r="BK179" s="17">
        <v>2015.5543801599986</v>
      </c>
      <c r="BL179" s="17">
        <v>2047.3699767600001</v>
      </c>
      <c r="BM179" s="17">
        <v>1979.4911431100004</v>
      </c>
      <c r="BN179" s="17">
        <v>2025.7986648300005</v>
      </c>
      <c r="BO179" s="17">
        <v>2072.6892017800001</v>
      </c>
      <c r="BP179" s="17">
        <v>1998.0641329555417</v>
      </c>
      <c r="BQ179" s="288">
        <v>24289.511931825542</v>
      </c>
    </row>
    <row r="180" spans="4:69" ht="15.75" x14ac:dyDescent="0.25">
      <c r="D180" s="137" t="s">
        <v>306</v>
      </c>
      <c r="F180" s="137" t="s">
        <v>306</v>
      </c>
      <c r="H180" s="137" t="s">
        <v>306</v>
      </c>
      <c r="K180" s="145" t="s">
        <v>320</v>
      </c>
      <c r="P180" s="37" t="s">
        <v>631</v>
      </c>
      <c r="W180" s="37" t="s">
        <v>631</v>
      </c>
      <c r="X180" s="37">
        <v>16</v>
      </c>
      <c r="AC180" s="286" t="s">
        <v>632</v>
      </c>
      <c r="AD180" s="148"/>
      <c r="AE180" s="17">
        <v>22299</v>
      </c>
      <c r="AF180" s="17">
        <v>22438</v>
      </c>
      <c r="AG180" s="17">
        <v>22998</v>
      </c>
      <c r="AH180" s="178">
        <v>23016.841077737132</v>
      </c>
      <c r="AI180" s="180">
        <v>7675</v>
      </c>
      <c r="AJ180" s="100">
        <v>23025</v>
      </c>
      <c r="AK180" s="177">
        <v>19450</v>
      </c>
      <c r="AL180" s="100">
        <v>23340</v>
      </c>
      <c r="AM180" s="180">
        <v>19212.091617500002</v>
      </c>
      <c r="AN180" s="180">
        <v>23254.74946023713</v>
      </c>
      <c r="AO180" s="178">
        <v>23004</v>
      </c>
      <c r="AP180" s="178">
        <v>24289.511931825538</v>
      </c>
      <c r="AQ180" s="178">
        <v>24289.511931825546</v>
      </c>
      <c r="AR180" s="100">
        <v>-1264.5119318255456</v>
      </c>
      <c r="AS180" s="287">
        <v>-5.4919084986994382E-2</v>
      </c>
      <c r="AT180" s="100">
        <v>-1272.6708540884138</v>
      </c>
      <c r="AU180" s="287">
        <v>-5.5293028691039414E-2</v>
      </c>
      <c r="AV180" s="100">
        <v>-1291.5119318255456</v>
      </c>
      <c r="AW180" s="287">
        <v>-5.6157575955541598E-2</v>
      </c>
      <c r="AX180" s="100">
        <v>-1264.5119318255383</v>
      </c>
      <c r="AY180" s="287">
        <v>-5.4919084986994063E-2</v>
      </c>
      <c r="AZ180" s="100">
        <v>-1272.6708540884065</v>
      </c>
      <c r="BA180" s="287">
        <v>-5.5293028691039095E-2</v>
      </c>
      <c r="BB180" s="100">
        <v>-7.2759576141834259E-12</v>
      </c>
      <c r="BC180" s="287">
        <v>-2.9955141274988076E-16</v>
      </c>
      <c r="BE180" s="17">
        <v>2081.3510584199998</v>
      </c>
      <c r="BF180" s="17">
        <v>2017.0535621499998</v>
      </c>
      <c r="BG180" s="17">
        <v>1979.57443098</v>
      </c>
      <c r="BH180" s="17">
        <v>2066.1095423299998</v>
      </c>
      <c r="BI180" s="17">
        <v>1899.7855548800001</v>
      </c>
      <c r="BJ180" s="17">
        <v>2106.67028347</v>
      </c>
      <c r="BK180" s="17">
        <v>2015.5543801599999</v>
      </c>
      <c r="BL180" s="17">
        <v>2047.3699767600001</v>
      </c>
      <c r="BM180" s="17">
        <v>1979.4911431100002</v>
      </c>
      <c r="BN180" s="17">
        <v>2025.7986648300002</v>
      </c>
      <c r="BO180" s="17">
        <v>2072.6892017800001</v>
      </c>
      <c r="BP180" s="17">
        <v>1998.0641329555417</v>
      </c>
      <c r="BQ180" s="288">
        <v>24289.511931825542</v>
      </c>
    </row>
    <row r="181" spans="4:69" ht="15.75" x14ac:dyDescent="0.25">
      <c r="D181" s="137" t="s">
        <v>306</v>
      </c>
      <c r="F181" s="137" t="s">
        <v>306</v>
      </c>
      <c r="H181" s="137" t="s">
        <v>306</v>
      </c>
      <c r="K181" s="145" t="s">
        <v>320</v>
      </c>
      <c r="P181" s="37" t="s">
        <v>633</v>
      </c>
      <c r="W181" s="37" t="s">
        <v>633</v>
      </c>
      <c r="X181" s="37">
        <v>20</v>
      </c>
      <c r="AC181" s="286" t="s">
        <v>634</v>
      </c>
      <c r="AD181" s="148"/>
      <c r="AE181" s="17">
        <v>10317</v>
      </c>
      <c r="AF181" s="17">
        <v>11292</v>
      </c>
      <c r="AG181" s="17">
        <v>11225</v>
      </c>
      <c r="AH181" s="178">
        <v>11221.542168664904</v>
      </c>
      <c r="AI181" s="180">
        <v>3851</v>
      </c>
      <c r="AJ181" s="100">
        <v>11553</v>
      </c>
      <c r="AK181" s="177">
        <v>9545</v>
      </c>
      <c r="AL181" s="100">
        <v>11454</v>
      </c>
      <c r="AM181" s="180">
        <v>9366.0115738399982</v>
      </c>
      <c r="AN181" s="180">
        <v>11400.530594824906</v>
      </c>
      <c r="AO181" s="178">
        <v>11465.142857142853</v>
      </c>
      <c r="AP181" s="178">
        <v>11469.175901900002</v>
      </c>
      <c r="AQ181" s="178">
        <v>11469.175901900006</v>
      </c>
      <c r="AR181" s="100">
        <v>83.824098099994444</v>
      </c>
      <c r="AS181" s="287">
        <v>7.2556130961650171E-3</v>
      </c>
      <c r="AT181" s="100">
        <v>-247.63373323510132</v>
      </c>
      <c r="AU181" s="287">
        <v>-2.2067709545894244E-2</v>
      </c>
      <c r="AV181" s="100">
        <v>-244.17590190000556</v>
      </c>
      <c r="AW181" s="287">
        <v>-2.1752864311804503E-2</v>
      </c>
      <c r="AX181" s="100">
        <v>83.824098099998082</v>
      </c>
      <c r="AY181" s="287">
        <v>7.2556130961653319E-3</v>
      </c>
      <c r="AZ181" s="100">
        <v>-247.63373323509768</v>
      </c>
      <c r="BA181" s="287">
        <v>-2.2067709545893922E-2</v>
      </c>
      <c r="BB181" s="100">
        <v>-3.637978807091713E-12</v>
      </c>
      <c r="BC181" s="287">
        <v>-3.1719618202812984E-16</v>
      </c>
      <c r="BE181" s="17">
        <v>1038.5474241821257</v>
      </c>
      <c r="BF181" s="17">
        <v>903.08471668228378</v>
      </c>
      <c r="BG181" s="17">
        <v>903.08471668228378</v>
      </c>
      <c r="BH181" s="17">
        <v>993.39318835551262</v>
      </c>
      <c r="BI181" s="17">
        <v>903.08471668228378</v>
      </c>
      <c r="BJ181" s="17">
        <v>948.23895251889815</v>
      </c>
      <c r="BK181" s="17">
        <v>993.39318835551262</v>
      </c>
      <c r="BL181" s="17">
        <v>948.23895251889815</v>
      </c>
      <c r="BM181" s="17">
        <v>948.23895251889815</v>
      </c>
      <c r="BN181" s="17">
        <v>993.39318835551262</v>
      </c>
      <c r="BO181" s="17">
        <v>948.23895251889815</v>
      </c>
      <c r="BP181" s="17">
        <v>948.23895252889918</v>
      </c>
      <c r="BQ181" s="288">
        <v>11469.175901900006</v>
      </c>
    </row>
    <row r="182" spans="4:69" ht="15.75" x14ac:dyDescent="0.25">
      <c r="D182" s="137" t="s">
        <v>306</v>
      </c>
      <c r="F182" s="137" t="s">
        <v>306</v>
      </c>
      <c r="H182" s="137" t="s">
        <v>306</v>
      </c>
      <c r="K182" s="145" t="s">
        <v>320</v>
      </c>
      <c r="P182" s="37" t="s">
        <v>635</v>
      </c>
      <c r="W182" s="37" t="s">
        <v>635</v>
      </c>
      <c r="X182" s="37">
        <v>22</v>
      </c>
      <c r="AC182" s="286" t="s">
        <v>636</v>
      </c>
      <c r="AD182" s="148"/>
      <c r="AE182" s="17">
        <v>0</v>
      </c>
      <c r="AF182" s="17">
        <v>0</v>
      </c>
      <c r="AG182" s="17">
        <v>1</v>
      </c>
      <c r="AH182" s="178">
        <v>4.8383255256917002E-2</v>
      </c>
      <c r="AI182" s="180">
        <v>0</v>
      </c>
      <c r="AJ182" s="100">
        <v>0</v>
      </c>
      <c r="AK182" s="177">
        <v>0</v>
      </c>
      <c r="AL182" s="100">
        <v>0</v>
      </c>
      <c r="AM182" s="180">
        <v>4.0382889999999998E-2</v>
      </c>
      <c r="AN182" s="180">
        <v>8.0003652569170039E-3</v>
      </c>
      <c r="AO182" s="178">
        <v>0</v>
      </c>
      <c r="AP182" s="178">
        <v>0</v>
      </c>
      <c r="AQ182" s="178">
        <v>0</v>
      </c>
      <c r="AR182" s="100">
        <v>0</v>
      </c>
      <c r="AS182" s="287">
        <v>0</v>
      </c>
      <c r="AT182" s="100">
        <v>4.8383255256917002E-2</v>
      </c>
      <c r="AU182" s="287">
        <v>1</v>
      </c>
      <c r="AV182" s="100">
        <v>1</v>
      </c>
      <c r="AW182" s="287">
        <v>1</v>
      </c>
      <c r="AX182" s="100">
        <v>0</v>
      </c>
      <c r="AY182" s="287">
        <v>0</v>
      </c>
      <c r="AZ182" s="100">
        <v>4.8383255256917002E-2</v>
      </c>
      <c r="BA182" s="287">
        <v>1</v>
      </c>
      <c r="BB182" s="100">
        <v>0</v>
      </c>
      <c r="BC182" s="287">
        <v>0</v>
      </c>
      <c r="BE182" s="17">
        <v>0</v>
      </c>
      <c r="BF182" s="17">
        <v>0</v>
      </c>
      <c r="BG182" s="17">
        <v>0</v>
      </c>
      <c r="BH182" s="17">
        <v>0</v>
      </c>
      <c r="BI182" s="17">
        <v>0</v>
      </c>
      <c r="BJ182" s="17">
        <v>0</v>
      </c>
      <c r="BK182" s="17">
        <v>0</v>
      </c>
      <c r="BL182" s="17">
        <v>0</v>
      </c>
      <c r="BM182" s="17">
        <v>0</v>
      </c>
      <c r="BN182" s="17">
        <v>0</v>
      </c>
      <c r="BO182" s="17">
        <v>0</v>
      </c>
      <c r="BP182" s="17">
        <v>0</v>
      </c>
      <c r="BQ182" s="288">
        <v>0</v>
      </c>
    </row>
    <row r="183" spans="4:69" ht="15.75" x14ac:dyDescent="0.25">
      <c r="D183" s="137" t="s">
        <v>306</v>
      </c>
      <c r="F183" s="137" t="s">
        <v>306</v>
      </c>
      <c r="H183" s="137" t="s">
        <v>306</v>
      </c>
      <c r="K183" s="145" t="s">
        <v>320</v>
      </c>
      <c r="P183" s="37" t="s">
        <v>637</v>
      </c>
      <c r="W183" s="37" t="s">
        <v>637</v>
      </c>
      <c r="X183" s="37">
        <v>40</v>
      </c>
      <c r="AC183" s="286" t="s">
        <v>638</v>
      </c>
      <c r="AD183" s="148"/>
      <c r="AE183" s="17">
        <v>18962</v>
      </c>
      <c r="AF183" s="17">
        <v>19043</v>
      </c>
      <c r="AG183" s="17">
        <v>21204</v>
      </c>
      <c r="AH183" s="178">
        <v>21803.744728041136</v>
      </c>
      <c r="AI183" s="180">
        <v>7151</v>
      </c>
      <c r="AJ183" s="100">
        <v>21453</v>
      </c>
      <c r="AK183" s="177">
        <v>18302</v>
      </c>
      <c r="AL183" s="100">
        <v>21962.400000000001</v>
      </c>
      <c r="AM183" s="180">
        <v>18086</v>
      </c>
      <c r="AN183" s="180">
        <v>22019.744728041136</v>
      </c>
      <c r="AO183" s="178">
        <v>21680.571428571409</v>
      </c>
      <c r="AP183" s="178">
        <v>22130</v>
      </c>
      <c r="AQ183" s="178">
        <v>22130</v>
      </c>
      <c r="AR183" s="100">
        <v>-677</v>
      </c>
      <c r="AS183" s="287">
        <v>-3.155735794527572E-2</v>
      </c>
      <c r="AT183" s="100">
        <v>-326.25527195886389</v>
      </c>
      <c r="AU183" s="287">
        <v>-1.4963267825240902E-2</v>
      </c>
      <c r="AV183" s="100">
        <v>-926</v>
      </c>
      <c r="AW183" s="287">
        <v>-4.3671005470665915E-2</v>
      </c>
      <c r="AX183" s="100">
        <v>-677</v>
      </c>
      <c r="AY183" s="287">
        <v>-3.155735794527572E-2</v>
      </c>
      <c r="AZ183" s="100">
        <v>-326.25527195886389</v>
      </c>
      <c r="BA183" s="287">
        <v>-1.4963267825240902E-2</v>
      </c>
      <c r="BB183" s="100">
        <v>0</v>
      </c>
      <c r="BC183" s="287">
        <v>0</v>
      </c>
      <c r="BE183" s="17">
        <v>1973</v>
      </c>
      <c r="BF183" s="17">
        <v>1771</v>
      </c>
      <c r="BG183" s="17">
        <v>1761</v>
      </c>
      <c r="BH183" s="17">
        <v>1907</v>
      </c>
      <c r="BI183" s="17">
        <v>1739</v>
      </c>
      <c r="BJ183" s="17">
        <v>1856</v>
      </c>
      <c r="BK183" s="17">
        <v>1893</v>
      </c>
      <c r="BL183" s="17">
        <v>1840</v>
      </c>
      <c r="BM183" s="17">
        <v>1821</v>
      </c>
      <c r="BN183" s="17">
        <v>1896</v>
      </c>
      <c r="BO183" s="17">
        <v>1847</v>
      </c>
      <c r="BP183" s="17">
        <v>1826</v>
      </c>
      <c r="BQ183" s="288">
        <v>22130</v>
      </c>
    </row>
    <row r="184" spans="4:69" ht="15.75" x14ac:dyDescent="0.25">
      <c r="D184" s="137" t="s">
        <v>306</v>
      </c>
      <c r="F184" s="137" t="s">
        <v>306</v>
      </c>
      <c r="H184" s="137" t="s">
        <v>306</v>
      </c>
      <c r="K184" s="145" t="s">
        <v>320</v>
      </c>
      <c r="P184" s="37" t="s">
        <v>639</v>
      </c>
      <c r="W184" s="37" t="s">
        <v>639</v>
      </c>
      <c r="X184" s="37">
        <v>41</v>
      </c>
      <c r="AC184" s="286" t="s">
        <v>640</v>
      </c>
      <c r="AD184" s="148"/>
      <c r="AE184" s="17">
        <v>42704.336326666671</v>
      </c>
      <c r="AF184" s="17">
        <v>41301.716666666674</v>
      </c>
      <c r="AG184" s="17">
        <v>43792.634003366686</v>
      </c>
      <c r="AH184" s="178">
        <v>44727.714273622703</v>
      </c>
      <c r="AI184" s="180">
        <v>14999.499999999991</v>
      </c>
      <c r="AJ184" s="100">
        <v>44998.499999999971</v>
      </c>
      <c r="AK184" s="177">
        <v>37740.133333333302</v>
      </c>
      <c r="AL184" s="100">
        <v>45288.15999999996</v>
      </c>
      <c r="AM184" s="180">
        <v>37099.22</v>
      </c>
      <c r="AN184" s="180">
        <v>45368.627606956004</v>
      </c>
      <c r="AO184" s="178">
        <v>45075.199999999997</v>
      </c>
      <c r="AP184" s="178">
        <v>46850.801941874197</v>
      </c>
      <c r="AQ184" s="178">
        <v>46850.801941874153</v>
      </c>
      <c r="AR184" s="100">
        <v>-1852.3019418741824</v>
      </c>
      <c r="AS184" s="287">
        <v>-4.1163637496231732E-2</v>
      </c>
      <c r="AT184" s="100">
        <v>-2123.0876682514499</v>
      </c>
      <c r="AU184" s="287">
        <v>-4.7466938624751043E-2</v>
      </c>
      <c r="AV184" s="100">
        <v>-3058.1679385074676</v>
      </c>
      <c r="AW184" s="287">
        <v>-6.9832929854650033E-2</v>
      </c>
      <c r="AX184" s="100">
        <v>-1852.301941874226</v>
      </c>
      <c r="AY184" s="287">
        <v>-4.1163637496232704E-2</v>
      </c>
      <c r="AZ184" s="100">
        <v>-2123.0876682514936</v>
      </c>
      <c r="BA184" s="287">
        <v>-4.7466938624752014E-2</v>
      </c>
      <c r="BB184" s="100">
        <v>4.3655745685100555E-11</v>
      </c>
      <c r="BC184" s="287">
        <v>9.3180359515003367E-16</v>
      </c>
      <c r="BE184" s="17">
        <v>4140.43</v>
      </c>
      <c r="BF184" s="17">
        <v>3780.53</v>
      </c>
      <c r="BG184" s="17">
        <v>3748.23</v>
      </c>
      <c r="BH184" s="17">
        <v>4025.83</v>
      </c>
      <c r="BI184" s="17">
        <v>3677.17</v>
      </c>
      <c r="BJ184" s="17">
        <v>3959.68</v>
      </c>
      <c r="BK184" s="17">
        <v>3980.61</v>
      </c>
      <c r="BL184" s="17">
        <v>3908</v>
      </c>
      <c r="BM184" s="17">
        <v>3846.63</v>
      </c>
      <c r="BN184" s="17">
        <v>3990.3</v>
      </c>
      <c r="BO184" s="17">
        <v>3930.61</v>
      </c>
      <c r="BP184" s="17">
        <v>3862.7819418741501</v>
      </c>
      <c r="BQ184" s="288">
        <v>46850.801941874153</v>
      </c>
    </row>
    <row r="185" spans="4:69" ht="15.75" x14ac:dyDescent="0.25">
      <c r="D185" s="137" t="s">
        <v>306</v>
      </c>
      <c r="F185" s="137" t="s">
        <v>306</v>
      </c>
      <c r="H185" s="137" t="s">
        <v>306</v>
      </c>
      <c r="K185" s="145" t="s">
        <v>320</v>
      </c>
      <c r="P185" s="37" t="s">
        <v>641</v>
      </c>
      <c r="W185" s="37" t="s">
        <v>641</v>
      </c>
      <c r="X185" s="37">
        <v>50</v>
      </c>
      <c r="AC185" s="286" t="s">
        <v>642</v>
      </c>
      <c r="AD185" s="148"/>
      <c r="AE185" s="17">
        <v>56119</v>
      </c>
      <c r="AF185" s="17">
        <v>63809</v>
      </c>
      <c r="AG185" s="17">
        <v>68550</v>
      </c>
      <c r="AH185" s="178">
        <v>67475.772396423985</v>
      </c>
      <c r="AI185" s="180">
        <v>22768</v>
      </c>
      <c r="AJ185" s="100">
        <v>68304</v>
      </c>
      <c r="AK185" s="177">
        <v>57523</v>
      </c>
      <c r="AL185" s="100">
        <v>69027.600000000006</v>
      </c>
      <c r="AM185" s="180">
        <v>56318.929334200002</v>
      </c>
      <c r="AN185" s="180">
        <v>68679.843062223983</v>
      </c>
      <c r="AO185" s="178">
        <v>68194.285714285696</v>
      </c>
      <c r="AP185" s="178">
        <v>69415.247957900006</v>
      </c>
      <c r="AQ185" s="178">
        <v>69415.247957899963</v>
      </c>
      <c r="AR185" s="100">
        <v>-1111.2479578999628</v>
      </c>
      <c r="AS185" s="287">
        <v>-1.6269149067403999E-2</v>
      </c>
      <c r="AT185" s="100">
        <v>-1939.4755614759779</v>
      </c>
      <c r="AU185" s="287">
        <v>-2.8743288036503667E-2</v>
      </c>
      <c r="AV185" s="100">
        <v>-865.24795789996278</v>
      </c>
      <c r="AW185" s="287">
        <v>-1.2622143805980493E-2</v>
      </c>
      <c r="AX185" s="100">
        <v>-1111.2479579000064</v>
      </c>
      <c r="AY185" s="287">
        <v>-1.6269149067404638E-2</v>
      </c>
      <c r="AZ185" s="100">
        <v>-1939.4755614760215</v>
      </c>
      <c r="BA185" s="287">
        <v>-2.8743288036504312E-2</v>
      </c>
      <c r="BB185" s="100">
        <v>4.3655745685100555E-11</v>
      </c>
      <c r="BC185" s="287">
        <v>6.2890714892465047E-16</v>
      </c>
      <c r="BE185" s="17">
        <v>6229.2167447399997</v>
      </c>
      <c r="BF185" s="17">
        <v>5515.6297034000008</v>
      </c>
      <c r="BG185" s="17">
        <v>5497.79783494</v>
      </c>
      <c r="BH185" s="17">
        <v>5994.299958130001</v>
      </c>
      <c r="BI185" s="17">
        <v>5459.8357683100003</v>
      </c>
      <c r="BJ185" s="17">
        <v>5785.9328423200004</v>
      </c>
      <c r="BK185" s="17">
        <v>5970.246748900001</v>
      </c>
      <c r="BL185" s="17">
        <v>5757.7188637800009</v>
      </c>
      <c r="BM185" s="17">
        <v>5725.4233686800007</v>
      </c>
      <c r="BN185" s="17">
        <v>5975.1207929400007</v>
      </c>
      <c r="BO185" s="17">
        <v>5769.7652815800002</v>
      </c>
      <c r="BP185" s="17">
        <v>5734.2600501799598</v>
      </c>
      <c r="BQ185" s="288">
        <v>69415.247957899963</v>
      </c>
    </row>
    <row r="186" spans="4:69" ht="15.75" x14ac:dyDescent="0.25">
      <c r="D186" s="137" t="s">
        <v>306</v>
      </c>
      <c r="F186" s="137" t="s">
        <v>306</v>
      </c>
      <c r="H186" s="137" t="s">
        <v>306</v>
      </c>
      <c r="K186" s="145" t="s">
        <v>320</v>
      </c>
      <c r="P186" s="37" t="s">
        <v>643</v>
      </c>
      <c r="W186" s="37" t="s">
        <v>643</v>
      </c>
      <c r="X186" s="37">
        <v>60</v>
      </c>
      <c r="AC186" s="286" t="s">
        <v>644</v>
      </c>
      <c r="AD186" s="148"/>
      <c r="AE186" s="17">
        <v>56038</v>
      </c>
      <c r="AF186" s="17">
        <v>62658</v>
      </c>
      <c r="AG186" s="17">
        <v>71065</v>
      </c>
      <c r="AH186" s="178">
        <v>71065.329163838236</v>
      </c>
      <c r="AI186" s="180">
        <v>24811</v>
      </c>
      <c r="AJ186" s="100">
        <v>74433</v>
      </c>
      <c r="AK186" s="177">
        <v>63761</v>
      </c>
      <c r="AL186" s="100">
        <v>76513.200000000012</v>
      </c>
      <c r="AM186" s="180">
        <v>59315.622366180003</v>
      </c>
      <c r="AN186" s="180">
        <v>75510.706797658233</v>
      </c>
      <c r="AO186" s="178">
        <v>74506.285714285783</v>
      </c>
      <c r="AP186" s="178">
        <v>74762.689999999988</v>
      </c>
      <c r="AQ186" s="178">
        <v>74762.690000000031</v>
      </c>
      <c r="AR186" s="100">
        <v>-329.69000000003143</v>
      </c>
      <c r="AS186" s="287">
        <v>-4.4293525721122544E-3</v>
      </c>
      <c r="AT186" s="100">
        <v>-3697.3608361617953</v>
      </c>
      <c r="AU186" s="287">
        <v>-5.2027632597573419E-2</v>
      </c>
      <c r="AV186" s="100">
        <v>-3697.6900000000314</v>
      </c>
      <c r="AW186" s="287">
        <v>-5.2032505452754965E-2</v>
      </c>
      <c r="AX186" s="100">
        <v>-329.68999999998778</v>
      </c>
      <c r="AY186" s="287">
        <v>-4.4293525721116681E-3</v>
      </c>
      <c r="AZ186" s="100">
        <v>-3697.3608361617516</v>
      </c>
      <c r="BA186" s="287">
        <v>-5.2027632597572808E-2</v>
      </c>
      <c r="BB186" s="100">
        <v>-4.3655745685100555E-11</v>
      </c>
      <c r="BC186" s="287">
        <v>-5.8392422323354821E-16</v>
      </c>
      <c r="BE186" s="17">
        <v>6650.3332772948097</v>
      </c>
      <c r="BF186" s="17">
        <v>5992.4584371778201</v>
      </c>
      <c r="BG186" s="17">
        <v>5954.6818051280598</v>
      </c>
      <c r="BH186" s="17">
        <v>6437.2818038832893</v>
      </c>
      <c r="BI186" s="17">
        <v>5874.2595528976808</v>
      </c>
      <c r="BJ186" s="17">
        <v>6280.4755381903096</v>
      </c>
      <c r="BK186" s="17">
        <v>6386.3253246517297</v>
      </c>
      <c r="BL186" s="17">
        <v>6220.7045114804596</v>
      </c>
      <c r="BM186" s="17">
        <v>6152.2868334347895</v>
      </c>
      <c r="BN186" s="17">
        <v>6396.6509374119996</v>
      </c>
      <c r="BO186" s="17">
        <v>6246.2247251318604</v>
      </c>
      <c r="BP186" s="17">
        <v>6171.0072533172197</v>
      </c>
      <c r="BQ186" s="288">
        <v>74762.690000000017</v>
      </c>
    </row>
    <row r="187" spans="4:69" ht="15.75" x14ac:dyDescent="0.25">
      <c r="D187" s="137" t="s">
        <v>306</v>
      </c>
      <c r="F187" s="137" t="s">
        <v>306</v>
      </c>
      <c r="H187" s="137" t="s">
        <v>306</v>
      </c>
      <c r="K187" s="145" t="s">
        <v>320</v>
      </c>
      <c r="P187" s="37" t="s">
        <v>645</v>
      </c>
      <c r="W187" s="37" t="s">
        <v>645</v>
      </c>
      <c r="X187" s="37">
        <v>70</v>
      </c>
      <c r="AC187" s="286" t="s">
        <v>646</v>
      </c>
      <c r="AD187" s="148"/>
      <c r="AE187" s="17">
        <v>17813</v>
      </c>
      <c r="AF187" s="17">
        <v>21252</v>
      </c>
      <c r="AG187" s="17">
        <v>24260</v>
      </c>
      <c r="AH187" s="178">
        <v>24260.067892159877</v>
      </c>
      <c r="AI187" s="180">
        <v>8178</v>
      </c>
      <c r="AJ187" s="100">
        <v>24534</v>
      </c>
      <c r="AK187" s="177">
        <v>21383</v>
      </c>
      <c r="AL187" s="100">
        <v>25659.600000000002</v>
      </c>
      <c r="AM187" s="180">
        <v>20248.75930419</v>
      </c>
      <c r="AN187" s="180">
        <v>25394.308587969877</v>
      </c>
      <c r="AO187" s="178">
        <v>25294.28571428567</v>
      </c>
      <c r="AP187" s="178">
        <v>25760.7</v>
      </c>
      <c r="AQ187" s="178">
        <v>25760.700000000033</v>
      </c>
      <c r="AR187" s="100">
        <v>-1226.7000000000335</v>
      </c>
      <c r="AS187" s="287">
        <v>-5.0000000000001363E-2</v>
      </c>
      <c r="AT187" s="100">
        <v>-1500.6321078401561</v>
      </c>
      <c r="AU187" s="287">
        <v>-6.185605557703798E-2</v>
      </c>
      <c r="AV187" s="100">
        <v>-1500.7000000000335</v>
      </c>
      <c r="AW187" s="287">
        <v>-6.1859027205277556E-2</v>
      </c>
      <c r="AX187" s="100">
        <v>-1226.7000000000007</v>
      </c>
      <c r="AY187" s="287">
        <v>-5.0000000000000031E-2</v>
      </c>
      <c r="AZ187" s="100">
        <v>-1500.6321078401234</v>
      </c>
      <c r="BA187" s="287">
        <v>-6.1856055577036634E-2</v>
      </c>
      <c r="BB187" s="100">
        <v>-3.2741809263825417E-11</v>
      </c>
      <c r="BC187" s="287">
        <v>-1.2709984303153803E-15</v>
      </c>
      <c r="BE187" s="17">
        <v>2311.3417317347171</v>
      </c>
      <c r="BF187" s="17">
        <v>2047.2449169437079</v>
      </c>
      <c r="BG187" s="17">
        <v>2040.5060977369678</v>
      </c>
      <c r="BH187" s="17">
        <v>2224.4226132363119</v>
      </c>
      <c r="BI187" s="17">
        <v>2026.159900403507</v>
      </c>
      <c r="BJ187" s="17">
        <v>2147.5368477790553</v>
      </c>
      <c r="BK187" s="17">
        <v>2215.3326948841091</v>
      </c>
      <c r="BL187" s="17">
        <v>2136.8745382786124</v>
      </c>
      <c r="BM187" s="17">
        <v>2124.6697879375151</v>
      </c>
      <c r="BN187" s="17">
        <v>2217.1746388006181</v>
      </c>
      <c r="BO187" s="17">
        <v>2141.42698503161</v>
      </c>
      <c r="BP187" s="17">
        <v>2128.0092472333004</v>
      </c>
      <c r="BQ187" s="288">
        <v>25760.70000000003</v>
      </c>
    </row>
    <row r="188" spans="4:69" ht="15.75" x14ac:dyDescent="0.25">
      <c r="D188" s="137" t="s">
        <v>306</v>
      </c>
      <c r="F188" s="137" t="s">
        <v>306</v>
      </c>
      <c r="H188" s="137" t="s">
        <v>306</v>
      </c>
      <c r="K188" s="145" t="s">
        <v>320</v>
      </c>
      <c r="P188" s="37" t="s">
        <v>647</v>
      </c>
      <c r="W188" s="37" t="s">
        <v>647</v>
      </c>
      <c r="X188" s="37">
        <v>80</v>
      </c>
      <c r="AC188" s="286" t="s">
        <v>648</v>
      </c>
      <c r="AD188" s="148"/>
      <c r="AE188" s="17">
        <v>4634</v>
      </c>
      <c r="AF188" s="17">
        <v>5159</v>
      </c>
      <c r="AG188" s="17">
        <v>5065</v>
      </c>
      <c r="AH188" s="178">
        <v>5107.0777950113561</v>
      </c>
      <c r="AI188" s="180">
        <v>1848</v>
      </c>
      <c r="AJ188" s="100">
        <v>5544</v>
      </c>
      <c r="AK188" s="177">
        <v>4661</v>
      </c>
      <c r="AL188" s="100">
        <v>5593.2000000000007</v>
      </c>
      <c r="AM188" s="180">
        <v>4262.75594585</v>
      </c>
      <c r="AN188" s="180">
        <v>5505.3218491613561</v>
      </c>
      <c r="AO188" s="178">
        <v>5470.2857142857201</v>
      </c>
      <c r="AP188" s="178">
        <v>5502</v>
      </c>
      <c r="AQ188" s="178">
        <v>5501.9999999999982</v>
      </c>
      <c r="AR188" s="100">
        <v>42.000000000001819</v>
      </c>
      <c r="AS188" s="287">
        <v>7.5757575757579038E-3</v>
      </c>
      <c r="AT188" s="100">
        <v>-394.92220498864208</v>
      </c>
      <c r="AU188" s="287">
        <v>-7.7328409873530027E-2</v>
      </c>
      <c r="AV188" s="100">
        <v>-436.99999999999818</v>
      </c>
      <c r="AW188" s="287">
        <v>-8.6278381046396485E-2</v>
      </c>
      <c r="AX188" s="100">
        <v>42</v>
      </c>
      <c r="AY188" s="287">
        <v>7.575757575757576E-3</v>
      </c>
      <c r="AZ188" s="100">
        <v>-394.9222049886439</v>
      </c>
      <c r="BA188" s="287">
        <v>-7.7328409873530374E-2</v>
      </c>
      <c r="BB188" s="100">
        <v>1.8189894035458565E-12</v>
      </c>
      <c r="BC188" s="287">
        <v>3.3060512605340901E-16</v>
      </c>
      <c r="BE188" s="17">
        <v>482.32228789997606</v>
      </c>
      <c r="BF188" s="17">
        <v>447.27269187816103</v>
      </c>
      <c r="BG188" s="17">
        <v>442.25010597135599</v>
      </c>
      <c r="BH188" s="17">
        <v>471.46874600916101</v>
      </c>
      <c r="BI188" s="17">
        <v>431.55757864087002</v>
      </c>
      <c r="BJ188" s="17">
        <v>468.093276468478</v>
      </c>
      <c r="BK188" s="17">
        <v>464.693835685983</v>
      </c>
      <c r="BL188" s="17">
        <v>460.146429433712</v>
      </c>
      <c r="BM188" s="17">
        <v>451.04996829138798</v>
      </c>
      <c r="BN188" s="17">
        <v>466.06667583384302</v>
      </c>
      <c r="BO188" s="17">
        <v>463.53946524630896</v>
      </c>
      <c r="BP188" s="17">
        <v>453.53893864076002</v>
      </c>
      <c r="BQ188" s="288">
        <v>5501.9999999999964</v>
      </c>
    </row>
    <row r="189" spans="4:69" ht="15.75" x14ac:dyDescent="0.25">
      <c r="D189" s="137" t="s">
        <v>306</v>
      </c>
      <c r="F189" s="137" t="s">
        <v>306</v>
      </c>
      <c r="H189" s="137" t="s">
        <v>306</v>
      </c>
      <c r="K189" s="145" t="s">
        <v>320</v>
      </c>
      <c r="P189" s="37" t="s">
        <v>649</v>
      </c>
      <c r="W189" s="37" t="s">
        <v>649</v>
      </c>
      <c r="X189" s="37">
        <v>85</v>
      </c>
      <c r="AC189" s="286" t="s">
        <v>650</v>
      </c>
      <c r="AD189" s="148"/>
      <c r="AE189" s="17">
        <v>0</v>
      </c>
      <c r="AF189" s="17">
        <v>0</v>
      </c>
      <c r="AG189" s="17">
        <v>9069.7225050590168</v>
      </c>
      <c r="AH189" s="178">
        <v>10201.765537136165</v>
      </c>
      <c r="AI189" s="180">
        <v>3611.1072037294493</v>
      </c>
      <c r="AJ189" s="100">
        <v>10833.321611188348</v>
      </c>
      <c r="AK189" s="177">
        <v>7991.5099113360457</v>
      </c>
      <c r="AL189" s="100">
        <v>9589.8118936032552</v>
      </c>
      <c r="AM189" s="180">
        <v>8632.2631468075251</v>
      </c>
      <c r="AN189" s="180">
        <v>9561.0123016646867</v>
      </c>
      <c r="AO189" s="178">
        <v>9940.4859311735436</v>
      </c>
      <c r="AP189" s="178">
        <v>0</v>
      </c>
      <c r="AQ189" s="178">
        <v>0</v>
      </c>
      <c r="AR189" s="100">
        <v>10833.321611188348</v>
      </c>
      <c r="AS189" s="287">
        <v>1</v>
      </c>
      <c r="AT189" s="100">
        <v>10201.765537136165</v>
      </c>
      <c r="AU189" s="287">
        <v>1</v>
      </c>
      <c r="AV189" s="100">
        <v>9069.7225050590168</v>
      </c>
      <c r="AW189" s="287">
        <v>1</v>
      </c>
      <c r="AX189" s="100">
        <v>10833.321611188348</v>
      </c>
      <c r="AY189" s="287">
        <v>1</v>
      </c>
      <c r="AZ189" s="100">
        <v>10201.765537136165</v>
      </c>
      <c r="BA189" s="287">
        <v>1</v>
      </c>
      <c r="BB189" s="100">
        <v>0</v>
      </c>
      <c r="BC189" s="287">
        <v>0</v>
      </c>
      <c r="BE189" s="17">
        <v>0</v>
      </c>
      <c r="BF189" s="17">
        <v>0</v>
      </c>
      <c r="BG189" s="17">
        <v>0</v>
      </c>
      <c r="BH189" s="17">
        <v>0</v>
      </c>
      <c r="BI189" s="17">
        <v>0</v>
      </c>
      <c r="BJ189" s="17">
        <v>0</v>
      </c>
      <c r="BK189" s="17">
        <v>0</v>
      </c>
      <c r="BL189" s="17">
        <v>0</v>
      </c>
      <c r="BM189" s="17">
        <v>0</v>
      </c>
      <c r="BN189" s="17">
        <v>0</v>
      </c>
      <c r="BO189" s="17">
        <v>0</v>
      </c>
      <c r="BP189" s="17">
        <v>0</v>
      </c>
      <c r="BQ189" s="288">
        <v>0</v>
      </c>
    </row>
    <row r="190" spans="4:69" ht="15.75" x14ac:dyDescent="0.25">
      <c r="D190" s="137" t="s">
        <v>306</v>
      </c>
      <c r="F190" s="137" t="s">
        <v>306</v>
      </c>
      <c r="H190" s="137" t="s">
        <v>306</v>
      </c>
      <c r="K190" s="145" t="s">
        <v>320</v>
      </c>
      <c r="P190" s="37" t="s">
        <v>651</v>
      </c>
      <c r="W190" s="37" t="s">
        <v>651</v>
      </c>
      <c r="X190" s="37">
        <v>90</v>
      </c>
      <c r="AC190" s="286" t="s">
        <v>652</v>
      </c>
      <c r="AD190" s="148"/>
      <c r="AE190" s="17">
        <v>2876895.6500000004</v>
      </c>
      <c r="AF190" s="17">
        <v>3158685.19</v>
      </c>
      <c r="AG190" s="17">
        <v>3338846.4299999997</v>
      </c>
      <c r="AH190" s="178">
        <v>3561573.7678262456</v>
      </c>
      <c r="AI190" s="180">
        <v>1144081.0999999999</v>
      </c>
      <c r="AJ190" s="100">
        <v>3432243.3</v>
      </c>
      <c r="AK190" s="177">
        <v>2947866.23</v>
      </c>
      <c r="AL190" s="100">
        <v>3537439.4760000003</v>
      </c>
      <c r="AM190" s="180">
        <v>2933238.6467366293</v>
      </c>
      <c r="AN190" s="180">
        <v>3576201.3510896163</v>
      </c>
      <c r="AO190" s="178">
        <v>3491408.3142857146</v>
      </c>
      <c r="AP190" s="178">
        <v>3686830.1002703854</v>
      </c>
      <c r="AQ190" s="178">
        <v>3686830.1002703859</v>
      </c>
      <c r="AR190" s="100">
        <v>-254586.80027038604</v>
      </c>
      <c r="AS190" s="287">
        <v>-7.4175044720864058E-2</v>
      </c>
      <c r="AT190" s="100">
        <v>-125256.33244414022</v>
      </c>
      <c r="AU190" s="287">
        <v>-3.516881598119715E-2</v>
      </c>
      <c r="AV190" s="100">
        <v>-347983.67027038615</v>
      </c>
      <c r="AW190" s="287">
        <v>-0.10422272409527568</v>
      </c>
      <c r="AX190" s="100">
        <v>-254586.80027038557</v>
      </c>
      <c r="AY190" s="287">
        <v>-7.4175044720863934E-2</v>
      </c>
      <c r="AZ190" s="100">
        <v>-125256.33244413976</v>
      </c>
      <c r="BA190" s="287">
        <v>-3.5168815981197019E-2</v>
      </c>
      <c r="BB190" s="100">
        <v>-4.6566128730773926E-10</v>
      </c>
      <c r="BC190" s="287">
        <v>-1.2630397242161728E-16</v>
      </c>
      <c r="BE190" s="17">
        <v>303966.99491476268</v>
      </c>
      <c r="BF190" s="17">
        <v>296595.53239775012</v>
      </c>
      <c r="BG190" s="17">
        <v>291219.05551397835</v>
      </c>
      <c r="BH190" s="17">
        <v>283602.29878286907</v>
      </c>
      <c r="BI190" s="17">
        <v>282248.12503542507</v>
      </c>
      <c r="BJ190" s="17">
        <v>323560.11370302161</v>
      </c>
      <c r="BK190" s="17">
        <v>308723.42001897609</v>
      </c>
      <c r="BL190" s="17">
        <v>318296.69929039374</v>
      </c>
      <c r="BM190" s="17">
        <v>313909.25719250325</v>
      </c>
      <c r="BN190" s="17">
        <v>301835.53153920243</v>
      </c>
      <c r="BO190" s="17">
        <v>335332.84329186374</v>
      </c>
      <c r="BP190" s="17">
        <v>327540.22858963977</v>
      </c>
      <c r="BQ190" s="288">
        <v>3686830.1002703859</v>
      </c>
    </row>
    <row r="191" spans="4:69" ht="15.75" x14ac:dyDescent="0.25">
      <c r="D191" s="137" t="s">
        <v>306</v>
      </c>
      <c r="F191" s="137" t="s">
        <v>306</v>
      </c>
      <c r="H191" s="137" t="s">
        <v>306</v>
      </c>
      <c r="K191" s="145" t="s">
        <v>320</v>
      </c>
      <c r="P191" s="37" t="s">
        <v>653</v>
      </c>
      <c r="W191" s="37" t="s">
        <v>653</v>
      </c>
      <c r="X191" s="37">
        <v>100</v>
      </c>
      <c r="AC191" s="286" t="s">
        <v>654</v>
      </c>
      <c r="AD191" s="148"/>
      <c r="AE191" s="17">
        <v>4285744.3600000003</v>
      </c>
      <c r="AF191" s="17">
        <v>4715829.38</v>
      </c>
      <c r="AG191" s="17">
        <v>5003427.8</v>
      </c>
      <c r="AH191" s="178">
        <v>5272845.164728987</v>
      </c>
      <c r="AI191" s="180">
        <v>1718506.97</v>
      </c>
      <c r="AJ191" s="100">
        <v>5155520.91</v>
      </c>
      <c r="AK191" s="177">
        <v>4432883.25</v>
      </c>
      <c r="AL191" s="100">
        <v>5319459.9000000004</v>
      </c>
      <c r="AM191" s="180">
        <v>4342597.1040422209</v>
      </c>
      <c r="AN191" s="180">
        <v>5363131.3106867662</v>
      </c>
      <c r="AO191" s="178">
        <v>5247189.9771428565</v>
      </c>
      <c r="AP191" s="178">
        <v>5531756.9938869663</v>
      </c>
      <c r="AQ191" s="178">
        <v>5531756.9938869663</v>
      </c>
      <c r="AR191" s="100">
        <v>-376236.08388696611</v>
      </c>
      <c r="AS191" s="287">
        <v>-7.2977317026722346E-2</v>
      </c>
      <c r="AT191" s="100">
        <v>-258911.82915797923</v>
      </c>
      <c r="AU191" s="287">
        <v>-4.9102869716313155E-2</v>
      </c>
      <c r="AV191" s="100">
        <v>-528329.19388696644</v>
      </c>
      <c r="AW191" s="287">
        <v>-0.10559344813309117</v>
      </c>
      <c r="AX191" s="100">
        <v>-376236.08388696611</v>
      </c>
      <c r="AY191" s="287">
        <v>-7.2977317026722346E-2</v>
      </c>
      <c r="AZ191" s="100">
        <v>-258911.82915797923</v>
      </c>
      <c r="BA191" s="287">
        <v>-4.9102869716313155E-2</v>
      </c>
      <c r="BB191" s="100">
        <v>0</v>
      </c>
      <c r="BC191" s="287">
        <v>0</v>
      </c>
      <c r="BE191" s="17">
        <v>456075.7951930103</v>
      </c>
      <c r="BF191" s="17">
        <v>445017.05864641356</v>
      </c>
      <c r="BG191" s="17">
        <v>436951.21807959524</v>
      </c>
      <c r="BH191" s="17">
        <v>425524.4888743044</v>
      </c>
      <c r="BI191" s="17">
        <v>423492.94483853941</v>
      </c>
      <c r="BJ191" s="17">
        <v>485469.574013084</v>
      </c>
      <c r="BK191" s="17">
        <v>463211.42832004849</v>
      </c>
      <c r="BL191" s="17">
        <v>477573.35081579059</v>
      </c>
      <c r="BM191" s="17">
        <v>470991.26942257449</v>
      </c>
      <c r="BN191" s="17">
        <v>452878.15403636853</v>
      </c>
      <c r="BO191" s="17">
        <v>503131.13230722985</v>
      </c>
      <c r="BP191" s="17">
        <v>491440.57934000727</v>
      </c>
      <c r="BQ191" s="288">
        <v>5531756.9938869653</v>
      </c>
    </row>
    <row r="192" spans="4:69" ht="15.75" x14ac:dyDescent="0.25">
      <c r="D192" s="137" t="s">
        <v>306</v>
      </c>
      <c r="F192" s="137" t="s">
        <v>306</v>
      </c>
      <c r="H192" s="137" t="s">
        <v>306</v>
      </c>
      <c r="K192" s="145" t="s">
        <v>320</v>
      </c>
      <c r="P192" s="37" t="s">
        <v>655</v>
      </c>
      <c r="W192" s="37" t="s">
        <v>655</v>
      </c>
      <c r="X192" s="37">
        <v>110</v>
      </c>
      <c r="AC192" s="286" t="s">
        <v>656</v>
      </c>
      <c r="AD192" s="148"/>
      <c r="AE192" s="17">
        <v>602974.00000000012</v>
      </c>
      <c r="AF192" s="17">
        <v>651123</v>
      </c>
      <c r="AG192" s="17">
        <v>672823</v>
      </c>
      <c r="AH192" s="178">
        <v>733692.8509708721</v>
      </c>
      <c r="AI192" s="180">
        <v>234795</v>
      </c>
      <c r="AJ192" s="100">
        <v>704385</v>
      </c>
      <c r="AK192" s="177">
        <v>588225</v>
      </c>
      <c r="AL192" s="100">
        <v>705870</v>
      </c>
      <c r="AM192" s="180">
        <v>604234.80469951383</v>
      </c>
      <c r="AN192" s="180">
        <v>717683.04627135827</v>
      </c>
      <c r="AO192" s="178">
        <v>702576</v>
      </c>
      <c r="AP192" s="178">
        <v>766775.20649095706</v>
      </c>
      <c r="AQ192" s="178">
        <v>766775.20649095741</v>
      </c>
      <c r="AR192" s="100">
        <v>-62390.206490957411</v>
      </c>
      <c r="AS192" s="287">
        <v>-8.8574013488301725E-2</v>
      </c>
      <c r="AT192" s="100">
        <v>-33082.355520085315</v>
      </c>
      <c r="AU192" s="287">
        <v>-4.5090197452937561E-2</v>
      </c>
      <c r="AV192" s="100">
        <v>-93952.206490957411</v>
      </c>
      <c r="AW192" s="287">
        <v>-0.13963881509840986</v>
      </c>
      <c r="AX192" s="100">
        <v>-62390.206490957062</v>
      </c>
      <c r="AY192" s="287">
        <v>-8.8574013488301226E-2</v>
      </c>
      <c r="AZ192" s="100">
        <v>-33082.355520084966</v>
      </c>
      <c r="BA192" s="287">
        <v>-4.5090197452937089E-2</v>
      </c>
      <c r="BB192" s="100">
        <v>-3.4924596548080444E-10</v>
      </c>
      <c r="BC192" s="287">
        <v>-4.55473732750282E-16</v>
      </c>
      <c r="BE192" s="17">
        <v>63217.68786290961</v>
      </c>
      <c r="BF192" s="17">
        <v>61683.688773649126</v>
      </c>
      <c r="BG192" s="17">
        <v>60564.845582884554</v>
      </c>
      <c r="BH192" s="17">
        <v>58979.800842892422</v>
      </c>
      <c r="BI192" s="17">
        <v>58697.997701319742</v>
      </c>
      <c r="BJ192" s="17">
        <v>67295.00987432801</v>
      </c>
      <c r="BK192" s="17">
        <v>64207.498468492886</v>
      </c>
      <c r="BL192" s="17">
        <v>66199.69494913677</v>
      </c>
      <c r="BM192" s="17">
        <v>65286.669594017039</v>
      </c>
      <c r="BN192" s="17">
        <v>62774.130988089237</v>
      </c>
      <c r="BO192" s="17">
        <v>69744.911291545301</v>
      </c>
      <c r="BP192" s="17">
        <v>68123.270561692712</v>
      </c>
      <c r="BQ192" s="288">
        <v>766775.20649095741</v>
      </c>
    </row>
    <row r="193" spans="2:70" hidden="1" x14ac:dyDescent="0.25">
      <c r="B193" s="137" t="s">
        <v>306</v>
      </c>
      <c r="C193" s="137" t="s">
        <v>306</v>
      </c>
      <c r="D193" s="137" t="s">
        <v>306</v>
      </c>
      <c r="E193" s="137" t="s">
        <v>306</v>
      </c>
      <c r="F193" s="137" t="s">
        <v>306</v>
      </c>
      <c r="G193" s="137" t="s">
        <v>306</v>
      </c>
      <c r="H193" s="137" t="s">
        <v>306</v>
      </c>
      <c r="I193" s="137" t="s">
        <v>306</v>
      </c>
      <c r="J193" s="137" t="s">
        <v>306</v>
      </c>
      <c r="P193" s="37" t="s">
        <v>311</v>
      </c>
      <c r="AC193" s="152"/>
      <c r="AD193" s="148"/>
      <c r="AE193" s="152"/>
      <c r="AS193" s="318"/>
      <c r="AU193" s="318"/>
      <c r="AW193" s="318"/>
      <c r="AY193" s="318"/>
      <c r="BA193" s="318"/>
      <c r="BB193" s="37"/>
      <c r="BC193" s="318"/>
      <c r="BE193" s="152"/>
      <c r="BQ193" s="148"/>
    </row>
    <row r="194" spans="2:70" hidden="1" x14ac:dyDescent="0.25">
      <c r="B194" s="137" t="s">
        <v>306</v>
      </c>
      <c r="C194" s="137" t="s">
        <v>306</v>
      </c>
      <c r="D194" s="137" t="s">
        <v>306</v>
      </c>
      <c r="E194" s="137" t="s">
        <v>306</v>
      </c>
      <c r="F194" s="137" t="s">
        <v>306</v>
      </c>
      <c r="G194" s="137" t="s">
        <v>306</v>
      </c>
      <c r="H194" s="137" t="s">
        <v>306</v>
      </c>
      <c r="I194" s="137" t="s">
        <v>306</v>
      </c>
      <c r="J194" s="137" t="s">
        <v>306</v>
      </c>
      <c r="K194" s="203" t="s">
        <v>657</v>
      </c>
      <c r="AC194" s="152"/>
      <c r="AD194" s="148"/>
      <c r="AE194" s="152"/>
      <c r="AS194" s="318"/>
      <c r="AU194" s="318"/>
      <c r="AW194" s="318"/>
      <c r="AY194" s="318"/>
      <c r="BA194" s="318"/>
      <c r="BB194" s="37"/>
      <c r="BC194" s="318"/>
      <c r="BE194" s="152"/>
      <c r="BQ194" s="148"/>
    </row>
    <row r="195" spans="2:70" hidden="1" x14ac:dyDescent="0.25">
      <c r="B195" s="137" t="s">
        <v>306</v>
      </c>
      <c r="C195" s="137" t="s">
        <v>306</v>
      </c>
      <c r="D195" s="137" t="s">
        <v>306</v>
      </c>
      <c r="E195" s="137" t="s">
        <v>306</v>
      </c>
      <c r="F195" s="137" t="s">
        <v>306</v>
      </c>
      <c r="G195" s="137" t="s">
        <v>306</v>
      </c>
      <c r="H195" s="137" t="s">
        <v>306</v>
      </c>
      <c r="I195" s="137" t="s">
        <v>306</v>
      </c>
      <c r="J195" s="137" t="s">
        <v>306</v>
      </c>
      <c r="K195" s="37" t="s">
        <v>658</v>
      </c>
      <c r="AC195" s="152"/>
      <c r="AD195" s="148"/>
      <c r="AE195" s="152"/>
      <c r="AS195" s="318"/>
      <c r="AU195" s="318"/>
      <c r="AW195" s="318"/>
      <c r="AY195" s="318"/>
      <c r="BA195" s="318"/>
      <c r="BB195" s="37"/>
      <c r="BC195" s="318"/>
      <c r="BE195" s="152"/>
      <c r="BQ195" s="148"/>
    </row>
    <row r="196" spans="2:70" x14ac:dyDescent="0.25">
      <c r="B196" s="137" t="s">
        <v>308</v>
      </c>
      <c r="C196" s="137" t="s">
        <v>308</v>
      </c>
      <c r="D196" s="137" t="s">
        <v>306</v>
      </c>
      <c r="F196" s="137" t="s">
        <v>306</v>
      </c>
      <c r="H196" s="137" t="s">
        <v>306</v>
      </c>
      <c r="J196" s="137" t="s">
        <v>308</v>
      </c>
      <c r="K196" s="145" t="s">
        <v>659</v>
      </c>
      <c r="V196" s="37" t="s">
        <v>657</v>
      </c>
      <c r="W196" s="37" t="s">
        <v>660</v>
      </c>
      <c r="X196" s="37">
        <v>430</v>
      </c>
      <c r="AB196" s="206" t="s">
        <v>362</v>
      </c>
      <c r="AC196" s="207" t="s">
        <v>661</v>
      </c>
      <c r="AD196" s="148"/>
      <c r="AE196" s="149">
        <v>1816139.695238095</v>
      </c>
      <c r="AF196" s="17">
        <v>1990792.7333333332</v>
      </c>
      <c r="AG196" s="17">
        <v>2029823.3235714284</v>
      </c>
      <c r="AH196" s="151">
        <v>2089276.9640061073</v>
      </c>
      <c r="AI196" s="150">
        <v>685707.4085714285</v>
      </c>
      <c r="AJ196" s="266">
        <v>2057122.2257142854</v>
      </c>
      <c r="AK196" s="150">
        <v>1728977.25</v>
      </c>
      <c r="AL196" s="266">
        <v>2074772.7000000002</v>
      </c>
      <c r="AM196" s="150">
        <v>1744210.4621414379</v>
      </c>
      <c r="AN196" s="150">
        <v>2074043.7518646694</v>
      </c>
      <c r="AO196" s="151">
        <v>2049937.2857142857</v>
      </c>
      <c r="AP196" s="151">
        <v>2090746.6146506423</v>
      </c>
      <c r="AQ196" s="151">
        <v>2090746.6146506437</v>
      </c>
      <c r="AR196" s="266">
        <v>-33624.388936358271</v>
      </c>
      <c r="AS196" s="267">
        <v>-1.63453529965547E-2</v>
      </c>
      <c r="AT196" s="266">
        <v>-1469.650644536363</v>
      </c>
      <c r="AU196" s="267">
        <v>-7.0342547678234346E-4</v>
      </c>
      <c r="AV196" s="266">
        <v>-60923.29107921524</v>
      </c>
      <c r="AW196" s="267">
        <v>-3.0014085645652194E-2</v>
      </c>
      <c r="AX196" s="266">
        <v>-33624.388936356874</v>
      </c>
      <c r="AY196" s="267">
        <v>-1.6345352996554024E-2</v>
      </c>
      <c r="AZ196" s="266">
        <v>-1469.650644534966</v>
      </c>
      <c r="BA196" s="267">
        <v>-7.0342547678167472E-4</v>
      </c>
      <c r="BB196" s="266">
        <v>-1.3969838619232178E-9</v>
      </c>
      <c r="BC196" s="267">
        <v>-6.681746377748648E-16</v>
      </c>
      <c r="BE196" s="149">
        <v>180906.18103071308</v>
      </c>
      <c r="BF196" s="149">
        <v>172039.84143237208</v>
      </c>
      <c r="BG196" s="149">
        <v>169961.98177131626</v>
      </c>
      <c r="BH196" s="149">
        <v>178280.25365190502</v>
      </c>
      <c r="BI196" s="149">
        <v>163754.76908916904</v>
      </c>
      <c r="BJ196" s="149">
        <v>179968.50152855611</v>
      </c>
      <c r="BK196" s="149">
        <v>174690.92485181469</v>
      </c>
      <c r="BL196" s="149">
        <v>175916.16496370838</v>
      </c>
      <c r="BM196" s="149">
        <v>170738.78983743215</v>
      </c>
      <c r="BN196" s="149">
        <v>175104.74708967589</v>
      </c>
      <c r="BO196" s="149">
        <v>177436.94220948347</v>
      </c>
      <c r="BP196" s="149">
        <v>171947.51719449766</v>
      </c>
      <c r="BQ196" s="268">
        <v>2090746.6146506437</v>
      </c>
    </row>
    <row r="197" spans="2:70" ht="17.25" x14ac:dyDescent="0.3">
      <c r="D197" s="137" t="s">
        <v>306</v>
      </c>
      <c r="F197" s="137" t="s">
        <v>306</v>
      </c>
      <c r="H197" s="137" t="s">
        <v>306</v>
      </c>
      <c r="K197" s="37" t="s">
        <v>311</v>
      </c>
      <c r="AC197" s="219"/>
      <c r="AD197" s="220"/>
      <c r="AE197" s="221"/>
      <c r="AF197" s="195"/>
      <c r="AG197" s="195"/>
      <c r="AH197" s="195"/>
      <c r="AI197" s="222"/>
      <c r="AJ197" s="195"/>
      <c r="AK197" s="358"/>
      <c r="AL197" s="195"/>
      <c r="AM197" s="358"/>
      <c r="AN197" s="358"/>
      <c r="AO197" s="195"/>
      <c r="AP197" s="195"/>
      <c r="AQ197" s="195"/>
      <c r="AR197" s="195"/>
      <c r="AS197" s="359"/>
      <c r="AT197" s="195"/>
      <c r="AU197" s="359"/>
      <c r="AV197" s="195"/>
      <c r="AW197" s="359"/>
      <c r="AX197" s="195"/>
      <c r="AY197" s="359"/>
      <c r="AZ197" s="195"/>
      <c r="BA197" s="359"/>
      <c r="BB197" s="195"/>
      <c r="BC197" s="359"/>
      <c r="BQ197" s="220"/>
    </row>
    <row r="198" spans="2:70" ht="21" x14ac:dyDescent="0.35">
      <c r="D198" s="137" t="s">
        <v>306</v>
      </c>
      <c r="F198" s="137" t="s">
        <v>306</v>
      </c>
      <c r="H198" s="137" t="s">
        <v>306</v>
      </c>
      <c r="AC198" s="360" t="s">
        <v>662</v>
      </c>
      <c r="AD198" s="356"/>
      <c r="AE198" s="361"/>
      <c r="AF198" s="362"/>
      <c r="AG198" s="362"/>
      <c r="AH198" s="350"/>
      <c r="AI198" s="363"/>
      <c r="AJ198" s="350"/>
      <c r="AK198" s="352"/>
      <c r="AL198" s="350"/>
      <c r="AM198" s="352"/>
      <c r="AN198" s="352"/>
      <c r="AO198" s="350"/>
      <c r="AP198" s="350"/>
      <c r="AQ198" s="350"/>
      <c r="AR198" s="350"/>
      <c r="AS198" s="364"/>
      <c r="AT198" s="350"/>
      <c r="AU198" s="364"/>
      <c r="AV198" s="350"/>
      <c r="AW198" s="364"/>
      <c r="AX198" s="350"/>
      <c r="AY198" s="364"/>
      <c r="AZ198" s="350"/>
      <c r="BA198" s="364"/>
      <c r="BB198" s="350"/>
      <c r="BC198" s="364"/>
      <c r="BD198" s="354"/>
      <c r="BE198" s="355"/>
      <c r="BF198" s="356"/>
      <c r="BG198" s="356"/>
      <c r="BH198" s="356"/>
      <c r="BI198" s="356"/>
      <c r="BJ198" s="356"/>
      <c r="BK198" s="356"/>
      <c r="BL198" s="356"/>
      <c r="BM198" s="356"/>
      <c r="BN198" s="356"/>
      <c r="BO198" s="356"/>
      <c r="BP198" s="356"/>
      <c r="BQ198" s="357"/>
      <c r="BR198" s="354"/>
    </row>
    <row r="199" spans="2:70" x14ac:dyDescent="0.25">
      <c r="D199" s="137" t="s">
        <v>306</v>
      </c>
      <c r="F199" s="137" t="s">
        <v>306</v>
      </c>
      <c r="H199" s="137" t="s">
        <v>306</v>
      </c>
      <c r="AC199" s="199"/>
      <c r="AD199" s="201"/>
      <c r="AE199" s="201"/>
      <c r="AF199" s="201"/>
      <c r="AG199" s="201"/>
      <c r="AH199" s="201"/>
      <c r="AI199" s="200"/>
      <c r="AJ199" s="201"/>
      <c r="AK199" s="200"/>
      <c r="AL199" s="201"/>
      <c r="AM199" s="200"/>
      <c r="AN199" s="200"/>
      <c r="AO199" s="201"/>
      <c r="AP199" s="201"/>
      <c r="AQ199" s="201"/>
      <c r="AR199" s="201"/>
      <c r="AS199" s="316"/>
      <c r="AT199" s="201"/>
      <c r="AU199" s="316"/>
      <c r="AV199" s="201"/>
      <c r="AW199" s="316"/>
      <c r="AX199" s="201"/>
      <c r="AY199" s="316"/>
      <c r="AZ199" s="201"/>
      <c r="BA199" s="316"/>
      <c r="BB199" s="201"/>
      <c r="BC199" s="316"/>
    </row>
    <row r="200" spans="2:70" ht="15.75" x14ac:dyDescent="0.25">
      <c r="D200" s="137" t="s">
        <v>306</v>
      </c>
      <c r="F200" s="137" t="s">
        <v>306</v>
      </c>
      <c r="H200" s="137" t="s">
        <v>306</v>
      </c>
      <c r="AB200" s="206" t="s">
        <v>308</v>
      </c>
      <c r="AC200" s="286" t="s">
        <v>663</v>
      </c>
      <c r="AE200" s="178">
        <v>33.679062956117825</v>
      </c>
      <c r="AF200" s="178">
        <v>33.90319730254987</v>
      </c>
      <c r="AG200" s="178">
        <v>37.971053827243622</v>
      </c>
      <c r="AH200" s="178">
        <v>38.777899099671615</v>
      </c>
      <c r="AI200" s="177">
        <v>40.256946673021268</v>
      </c>
      <c r="AJ200" s="178">
        <v>40.256946673021254</v>
      </c>
      <c r="AK200" s="177">
        <v>39.777342045341989</v>
      </c>
      <c r="AL200" s="178">
        <v>39.777342045341975</v>
      </c>
      <c r="AM200" s="177">
        <v>37.807997352985744</v>
      </c>
      <c r="AN200" s="177">
        <v>40.418600702097621</v>
      </c>
      <c r="AO200" s="178">
        <v>41.152709634943896</v>
      </c>
      <c r="AP200" s="178">
        <v>41.038578082355642</v>
      </c>
      <c r="AQ200" s="178">
        <v>42.797506324745243</v>
      </c>
      <c r="AR200" s="178">
        <v>-2.5405596517239886</v>
      </c>
      <c r="AS200" s="284">
        <v>-6.3108602655813917E-2</v>
      </c>
      <c r="AT200" s="178">
        <v>-4.0196072250736279</v>
      </c>
      <c r="AU200" s="284">
        <v>-0.10365716860374387</v>
      </c>
      <c r="AV200" s="178">
        <v>-4.8264524975016201</v>
      </c>
      <c r="AW200" s="284">
        <v>-0.12710873181082791</v>
      </c>
      <c r="AX200" s="178">
        <v>-0.78163140933438768</v>
      </c>
      <c r="AY200" s="284">
        <v>-1.941606291413573E-2</v>
      </c>
      <c r="AZ200" s="178">
        <v>-2.260678982684027</v>
      </c>
      <c r="BA200" s="284">
        <v>-5.8298129480231983E-2</v>
      </c>
      <c r="BB200" s="178">
        <v>-1.7589282423896009</v>
      </c>
      <c r="BC200" s="284">
        <v>-4.2860360289769507E-2</v>
      </c>
      <c r="BE200" s="176">
        <v>41.285281208356565</v>
      </c>
      <c r="BF200" s="176">
        <v>40.368599537614948</v>
      </c>
      <c r="BG200" s="176">
        <v>39.560789348729841</v>
      </c>
      <c r="BH200" s="176">
        <v>42.175394574180885</v>
      </c>
      <c r="BI200" s="176">
        <v>41.868705334776742</v>
      </c>
      <c r="BJ200" s="176">
        <v>41.880305882313856</v>
      </c>
      <c r="BK200" s="176">
        <v>42.440246806687163</v>
      </c>
      <c r="BL200" s="176">
        <v>41.679737474968753</v>
      </c>
      <c r="BM200" s="176">
        <v>42.227509602082506</v>
      </c>
      <c r="BN200" s="176">
        <v>46.623495619203567</v>
      </c>
      <c r="BO200" s="176">
        <v>46.449096718144062</v>
      </c>
      <c r="BP200" s="176">
        <v>46.918117115233777</v>
      </c>
      <c r="BQ200" s="176">
        <v>42.797506324745257</v>
      </c>
      <c r="BR200" s="365"/>
    </row>
    <row r="201" spans="2:70" ht="15.75" x14ac:dyDescent="0.25">
      <c r="D201" s="137" t="s">
        <v>306</v>
      </c>
      <c r="F201" s="137" t="s">
        <v>306</v>
      </c>
      <c r="H201" s="137" t="s">
        <v>306</v>
      </c>
      <c r="AB201" s="206" t="s">
        <v>308</v>
      </c>
      <c r="AC201" s="286" t="s">
        <v>664</v>
      </c>
      <c r="AE201" s="178">
        <v>32.914464327345762</v>
      </c>
      <c r="AF201" s="178">
        <v>34.325237980147946</v>
      </c>
      <c r="AG201" s="178">
        <v>36.785809786970511</v>
      </c>
      <c r="AH201" s="178">
        <v>37.629207619682091</v>
      </c>
      <c r="AI201" s="177">
        <v>38.800885587638106</v>
      </c>
      <c r="AJ201" s="178">
        <v>38.800885587638106</v>
      </c>
      <c r="AK201" s="177">
        <v>38.812146006965207</v>
      </c>
      <c r="AL201" s="178">
        <v>38.8121460069652</v>
      </c>
      <c r="AM201" s="177">
        <v>36.954973228896094</v>
      </c>
      <c r="AN201" s="177">
        <v>39.176436850669248</v>
      </c>
      <c r="AO201" s="178">
        <v>39.91524971676391</v>
      </c>
      <c r="AP201" s="178">
        <v>39.802760883155486</v>
      </c>
      <c r="AQ201" s="178">
        <v>41.5616891225649</v>
      </c>
      <c r="AR201" s="178">
        <v>-2.7608035349267936</v>
      </c>
      <c r="AS201" s="284">
        <v>-7.115310625297637E-2</v>
      </c>
      <c r="AT201" s="178">
        <v>-3.9324815028828084</v>
      </c>
      <c r="AU201" s="284">
        <v>-0.10450609384678911</v>
      </c>
      <c r="AV201" s="178">
        <v>-4.7758793355943894</v>
      </c>
      <c r="AW201" s="284">
        <v>-0.12982939245464156</v>
      </c>
      <c r="AX201" s="178">
        <v>-1.0018752955173795</v>
      </c>
      <c r="AY201" s="284">
        <v>-2.5820938886935488E-2</v>
      </c>
      <c r="AZ201" s="178">
        <v>-2.1735532634733943</v>
      </c>
      <c r="BA201" s="284">
        <v>-5.7762397907536844E-2</v>
      </c>
      <c r="BB201" s="178">
        <v>-1.7589282394094141</v>
      </c>
      <c r="BC201" s="284">
        <v>-4.4191111379758383E-2</v>
      </c>
      <c r="BE201" s="176">
        <v>41.168940607144734</v>
      </c>
      <c r="BF201" s="176">
        <v>40.344929095537495</v>
      </c>
      <c r="BG201" s="176">
        <v>39.417333017148323</v>
      </c>
      <c r="BH201" s="176">
        <v>41.651824617437669</v>
      </c>
      <c r="BI201" s="176">
        <v>41.459252022729622</v>
      </c>
      <c r="BJ201" s="176">
        <v>40.92490675992611</v>
      </c>
      <c r="BK201" s="176">
        <v>41.277643327064389</v>
      </c>
      <c r="BL201" s="176">
        <v>40.53872589881032</v>
      </c>
      <c r="BM201" s="176">
        <v>41.078808803308284</v>
      </c>
      <c r="BN201" s="176">
        <v>43.502963905609995</v>
      </c>
      <c r="BO201" s="176">
        <v>43.31404357163828</v>
      </c>
      <c r="BP201" s="176">
        <v>44.029290282971054</v>
      </c>
      <c r="BQ201" s="176">
        <v>41.5616891225649</v>
      </c>
      <c r="BR201" s="365"/>
    </row>
    <row r="202" spans="2:70" ht="15.75" x14ac:dyDescent="0.25">
      <c r="D202" s="137" t="s">
        <v>306</v>
      </c>
      <c r="F202" s="137" t="s">
        <v>306</v>
      </c>
      <c r="H202" s="137" t="s">
        <v>306</v>
      </c>
      <c r="V202" s="37" t="s">
        <v>421</v>
      </c>
      <c r="W202" s="203" t="s">
        <v>424</v>
      </c>
      <c r="AB202" s="206" t="s">
        <v>308</v>
      </c>
      <c r="AC202" s="286" t="s">
        <v>665</v>
      </c>
      <c r="AE202" s="178">
        <v>3.565597456168434</v>
      </c>
      <c r="AF202" s="178">
        <v>3.5530305520154846</v>
      </c>
      <c r="AG202" s="178">
        <v>3.7654222940276592</v>
      </c>
      <c r="AH202" s="178">
        <v>4.0546889118205502</v>
      </c>
      <c r="AI202" s="177">
        <v>4.0386301981232631</v>
      </c>
      <c r="AJ202" s="178">
        <v>4.0386301981232631</v>
      </c>
      <c r="AK202" s="177">
        <v>3.935737200108314</v>
      </c>
      <c r="AL202" s="178">
        <v>3.9357372001083135</v>
      </c>
      <c r="AM202" s="177">
        <v>4.0563829319187388</v>
      </c>
      <c r="AN202" s="177">
        <v>3.9541811847177533</v>
      </c>
      <c r="AO202" s="178">
        <v>4.0289298295305001</v>
      </c>
      <c r="AP202" s="178">
        <v>4.2610298479000654</v>
      </c>
      <c r="AQ202" s="178">
        <v>4.4265726901389844</v>
      </c>
      <c r="AR202" s="178">
        <v>-0.38794249201572129</v>
      </c>
      <c r="AS202" s="284">
        <v>-9.6057938703077286E-2</v>
      </c>
      <c r="AT202" s="178">
        <v>-0.37188377831843411</v>
      </c>
      <c r="AU202" s="284">
        <v>-9.1716969268416396E-2</v>
      </c>
      <c r="AV202" s="178">
        <v>-0.6611503961113252</v>
      </c>
      <c r="AW202" s="284">
        <v>-0.17558466075902737</v>
      </c>
      <c r="AX202" s="178">
        <v>-0.22239964977680238</v>
      </c>
      <c r="AY202" s="284">
        <v>-5.5068089640925952E-2</v>
      </c>
      <c r="AZ202" s="178">
        <v>-0.2063409360795152</v>
      </c>
      <c r="BA202" s="284">
        <v>-5.088946169901562E-2</v>
      </c>
      <c r="BB202" s="178">
        <v>-0.16554284223891891</v>
      </c>
      <c r="BC202" s="284">
        <v>-3.8850430095086583E-2</v>
      </c>
      <c r="BD202" s="365"/>
      <c r="BE202" s="176">
        <v>4.3704870526326953</v>
      </c>
      <c r="BF202" s="176">
        <v>4.5910970348595521</v>
      </c>
      <c r="BG202" s="176">
        <v>4.5535043600659231</v>
      </c>
      <c r="BH202" s="176">
        <v>4.3241658014841438</v>
      </c>
      <c r="BI202" s="176">
        <v>4.6328227784448552</v>
      </c>
      <c r="BJ202" s="176">
        <v>4.3063764859131775</v>
      </c>
      <c r="BK202" s="176">
        <v>4.3781106091695996</v>
      </c>
      <c r="BL202" s="176">
        <v>4.3265239045681625</v>
      </c>
      <c r="BM202" s="176">
        <v>4.449154827297666</v>
      </c>
      <c r="BN202" s="176">
        <v>4.3562590388187896</v>
      </c>
      <c r="BO202" s="176">
        <v>4.3565937897322478</v>
      </c>
      <c r="BP202" s="176">
        <v>4.498829163000778</v>
      </c>
      <c r="BQ202" s="176">
        <v>4.4265726901389852</v>
      </c>
      <c r="BR202" s="365"/>
    </row>
    <row r="203" spans="2:70" ht="15.75" x14ac:dyDescent="0.25">
      <c r="D203" s="137" t="s">
        <v>306</v>
      </c>
      <c r="F203" s="137" t="s">
        <v>306</v>
      </c>
      <c r="H203" s="137" t="s">
        <v>306</v>
      </c>
      <c r="V203" s="37" t="s">
        <v>421</v>
      </c>
      <c r="W203" s="203" t="s">
        <v>427</v>
      </c>
      <c r="AB203" s="206" t="s">
        <v>308</v>
      </c>
      <c r="AC203" s="286" t="s">
        <v>666</v>
      </c>
      <c r="AE203" s="178">
        <v>11.109915814741395</v>
      </c>
      <c r="AF203" s="178">
        <v>11.985666246101335</v>
      </c>
      <c r="AG203" s="178">
        <v>12.254658664932082</v>
      </c>
      <c r="AH203" s="178">
        <v>12.626860524323513</v>
      </c>
      <c r="AI203" s="177">
        <v>12.742317781669524</v>
      </c>
      <c r="AJ203" s="178">
        <v>12.742317781669522</v>
      </c>
      <c r="AK203" s="177">
        <v>12.630978195352945</v>
      </c>
      <c r="AL203" s="178">
        <v>12.630978195352945</v>
      </c>
      <c r="AM203" s="177">
        <v>12.608888931083655</v>
      </c>
      <c r="AN203" s="177">
        <v>12.645264124507184</v>
      </c>
      <c r="AO203" s="178">
        <v>12.847517373742683</v>
      </c>
      <c r="AP203" s="178">
        <v>12.864388816150779</v>
      </c>
      <c r="AQ203" s="178">
        <v>13.820169356392043</v>
      </c>
      <c r="AR203" s="178">
        <v>-1.077851574722521</v>
      </c>
      <c r="AS203" s="284">
        <v>-8.4588345165356488E-2</v>
      </c>
      <c r="AT203" s="178">
        <v>-1.1933088320685297</v>
      </c>
      <c r="AU203" s="284">
        <v>-9.4505584327143066E-2</v>
      </c>
      <c r="AV203" s="178">
        <v>-1.565510691459961</v>
      </c>
      <c r="AW203" s="284">
        <v>-0.12774820860085029</v>
      </c>
      <c r="AX203" s="178">
        <v>-0.122071034481257</v>
      </c>
      <c r="AY203" s="284">
        <v>-9.579970973323429E-3</v>
      </c>
      <c r="AZ203" s="178">
        <v>-0.23752829182726565</v>
      </c>
      <c r="BA203" s="284">
        <v>-1.881134992896354E-2</v>
      </c>
      <c r="BB203" s="178">
        <v>-0.95578054024126402</v>
      </c>
      <c r="BC203" s="284">
        <v>-7.4296614779033723E-2</v>
      </c>
      <c r="BD203" s="365"/>
      <c r="BE203" s="176">
        <v>13.752756013647687</v>
      </c>
      <c r="BF203" s="176">
        <v>13.994265979890184</v>
      </c>
      <c r="BG203" s="176">
        <v>14.023863701387015</v>
      </c>
      <c r="BH203" s="176">
        <v>14.007922753934862</v>
      </c>
      <c r="BI203" s="176">
        <v>13.461037552112961</v>
      </c>
      <c r="BJ203" s="176">
        <v>13.829405332939567</v>
      </c>
      <c r="BK203" s="176">
        <v>13.578239570217086</v>
      </c>
      <c r="BL203" s="176">
        <v>13.843152034090622</v>
      </c>
      <c r="BM203" s="176">
        <v>13.882487689413322</v>
      </c>
      <c r="BN203" s="176">
        <v>14.084841882740811</v>
      </c>
      <c r="BO203" s="176">
        <v>14.004949610423511</v>
      </c>
      <c r="BP203" s="176">
        <v>13.352711885067462</v>
      </c>
      <c r="BQ203" s="176">
        <v>13.820169356392041</v>
      </c>
      <c r="BR203" s="365"/>
    </row>
    <row r="204" spans="2:70" ht="15.75" x14ac:dyDescent="0.25">
      <c r="D204" s="137" t="s">
        <v>306</v>
      </c>
      <c r="F204" s="137" t="s">
        <v>306</v>
      </c>
      <c r="H204" s="137" t="s">
        <v>306</v>
      </c>
      <c r="V204" s="37" t="s">
        <v>441</v>
      </c>
      <c r="W204" s="203" t="s">
        <v>445</v>
      </c>
      <c r="AB204" s="206" t="s">
        <v>362</v>
      </c>
      <c r="AC204" s="286" t="s">
        <v>667</v>
      </c>
      <c r="AE204" s="178">
        <v>2.4836052310290917</v>
      </c>
      <c r="AF204" s="178">
        <v>2.2585925030946603</v>
      </c>
      <c r="AG204" s="178">
        <v>2.4434245752815791</v>
      </c>
      <c r="AH204" s="178">
        <v>2.3863892804385158</v>
      </c>
      <c r="AI204" s="177">
        <v>2.6895756655925247</v>
      </c>
      <c r="AJ204" s="178">
        <v>2.6895756655925247</v>
      </c>
      <c r="AK204" s="177">
        <v>2.5813742365009738</v>
      </c>
      <c r="AL204" s="178">
        <v>2.5813742365009733</v>
      </c>
      <c r="AM204" s="177">
        <v>2.3880933205777279</v>
      </c>
      <c r="AN204" s="177">
        <v>2.54740767469058</v>
      </c>
      <c r="AO204" s="178">
        <v>2.6699505701847497</v>
      </c>
      <c r="AP204" s="178">
        <v>2.4857639330798014</v>
      </c>
      <c r="AQ204" s="178">
        <v>2.5630231936905021</v>
      </c>
      <c r="AR204" s="178">
        <v>0.12655247190202257</v>
      </c>
      <c r="AS204" s="284">
        <v>4.7052950962114884E-2</v>
      </c>
      <c r="AT204" s="178">
        <v>-0.1766339132519863</v>
      </c>
      <c r="AU204" s="284">
        <v>-7.4017225395652364E-2</v>
      </c>
      <c r="AV204" s="178">
        <v>-0.11959861840892305</v>
      </c>
      <c r="AW204" s="284">
        <v>-4.8947129213162049E-2</v>
      </c>
      <c r="AX204" s="178">
        <v>0.20381173251272333</v>
      </c>
      <c r="AY204" s="284">
        <v>7.5778396986582924E-2</v>
      </c>
      <c r="AZ204" s="178">
        <v>-9.9374652641285532E-2</v>
      </c>
      <c r="BA204" s="284">
        <v>-4.1642264091558752E-2</v>
      </c>
      <c r="BB204" s="178">
        <v>-7.7259260610700764E-2</v>
      </c>
      <c r="BC204" s="284">
        <v>-3.1080690962869677E-2</v>
      </c>
      <c r="BE204" s="176">
        <v>2.6403328299992852</v>
      </c>
      <c r="BF204" s="176">
        <v>2.5380542331320561</v>
      </c>
      <c r="BG204" s="176">
        <v>2.4781125430684576</v>
      </c>
      <c r="BH204" s="176">
        <v>2.6027422895190941</v>
      </c>
      <c r="BI204" s="176">
        <v>2.564111498968102</v>
      </c>
      <c r="BJ204" s="176">
        <v>2.5537598963694861</v>
      </c>
      <c r="BK204" s="176">
        <v>2.610432273579375</v>
      </c>
      <c r="BL204" s="176">
        <v>2.5356715190464878</v>
      </c>
      <c r="BM204" s="176">
        <v>2.5681279260138719</v>
      </c>
      <c r="BN204" s="176">
        <v>2.5717641825223505</v>
      </c>
      <c r="BO204" s="176">
        <v>2.5336594795330729</v>
      </c>
      <c r="BP204" s="176">
        <v>2.5568126460576166</v>
      </c>
      <c r="BQ204" s="176">
        <v>2.5630231936905021</v>
      </c>
      <c r="BR204" s="365"/>
    </row>
    <row r="205" spans="2:70" ht="15.75" x14ac:dyDescent="0.25">
      <c r="D205" s="137" t="s">
        <v>306</v>
      </c>
      <c r="F205" s="137" t="s">
        <v>306</v>
      </c>
      <c r="H205" s="137" t="s">
        <v>306</v>
      </c>
      <c r="V205" s="37" t="s">
        <v>416</v>
      </c>
      <c r="W205" s="37" t="s">
        <v>417</v>
      </c>
      <c r="AB205" s="206" t="s">
        <v>362</v>
      </c>
      <c r="AC205" s="286" t="s">
        <v>668</v>
      </c>
      <c r="AE205" s="178">
        <v>0.26559313316911659</v>
      </c>
      <c r="AF205" s="178">
        <v>0.24336914149833361</v>
      </c>
      <c r="AG205" s="178">
        <v>0.24765223549456902</v>
      </c>
      <c r="AH205" s="178">
        <v>0.25039986921075197</v>
      </c>
      <c r="AI205" s="177">
        <v>0.25298622451962283</v>
      </c>
      <c r="AJ205" s="178">
        <v>0.25298622451962283</v>
      </c>
      <c r="AK205" s="177">
        <v>0.25164302090456503</v>
      </c>
      <c r="AL205" s="178">
        <v>0.25164302090456497</v>
      </c>
      <c r="AM205" s="177">
        <v>0.25092549379619483</v>
      </c>
      <c r="AN205" s="177">
        <v>0.25099758400747496</v>
      </c>
      <c r="AO205" s="178">
        <v>0.25788489885264637</v>
      </c>
      <c r="AP205" s="178">
        <v>0.25836097503536709</v>
      </c>
      <c r="AQ205" s="178">
        <v>0.25836097503536709</v>
      </c>
      <c r="AR205" s="178">
        <v>-5.3747505157442643E-3</v>
      </c>
      <c r="AS205" s="284">
        <v>-2.1245229956492643E-2</v>
      </c>
      <c r="AT205" s="178">
        <v>-7.9611058246151223E-3</v>
      </c>
      <c r="AU205" s="284">
        <v>-3.179357021913843E-2</v>
      </c>
      <c r="AV205" s="178">
        <v>-1.0708739540798068E-2</v>
      </c>
      <c r="AW205" s="284">
        <v>-4.3241037252954292E-2</v>
      </c>
      <c r="AX205" s="178">
        <v>-5.3747505157442643E-3</v>
      </c>
      <c r="AY205" s="284">
        <v>-2.1245229956492643E-2</v>
      </c>
      <c r="AZ205" s="178">
        <v>-7.9611058246151223E-3</v>
      </c>
      <c r="BA205" s="284">
        <v>-3.179357021913843E-2</v>
      </c>
      <c r="BB205" s="178">
        <v>0</v>
      </c>
      <c r="BC205" s="284">
        <v>0</v>
      </c>
      <c r="BE205" s="176">
        <v>0.2667274048553539</v>
      </c>
      <c r="BF205" s="176">
        <v>0.25436762364162596</v>
      </c>
      <c r="BG205" s="176">
        <v>0.27067326592943275</v>
      </c>
      <c r="BH205" s="176">
        <v>0.25672901002851228</v>
      </c>
      <c r="BI205" s="176">
        <v>0.25785687229437082</v>
      </c>
      <c r="BJ205" s="176">
        <v>0.25866633568077863</v>
      </c>
      <c r="BK205" s="176">
        <v>0.25736645428816746</v>
      </c>
      <c r="BL205" s="176">
        <v>0.26242866700736867</v>
      </c>
      <c r="BM205" s="176">
        <v>0.25602443416179027</v>
      </c>
      <c r="BN205" s="176">
        <v>0.25159272261867532</v>
      </c>
      <c r="BO205" s="176">
        <v>0.25626098151040438</v>
      </c>
      <c r="BP205" s="176">
        <v>0.25132626738302277</v>
      </c>
      <c r="BQ205" s="176">
        <v>0.25836097503536704</v>
      </c>
      <c r="BR205" s="365"/>
    </row>
    <row r="206" spans="2:70" ht="15.75" x14ac:dyDescent="0.25">
      <c r="D206" s="137" t="s">
        <v>306</v>
      </c>
      <c r="F206" s="137" t="s">
        <v>306</v>
      </c>
      <c r="H206" s="137" t="s">
        <v>306</v>
      </c>
      <c r="V206" s="37" t="s">
        <v>416</v>
      </c>
      <c r="W206" s="37" t="s">
        <v>419</v>
      </c>
      <c r="AB206" s="206" t="s">
        <v>362</v>
      </c>
      <c r="AC206" s="286" t="s">
        <v>669</v>
      </c>
      <c r="AE206" s="178">
        <v>0.29657203169474861</v>
      </c>
      <c r="AF206" s="178">
        <v>0.27219805287453869</v>
      </c>
      <c r="AG206" s="178">
        <v>0.27517603965644699</v>
      </c>
      <c r="AH206" s="178">
        <v>0.27789214128706191</v>
      </c>
      <c r="AI206" s="177">
        <v>0.27965259359003664</v>
      </c>
      <c r="AJ206" s="178">
        <v>0.27965259359003664</v>
      </c>
      <c r="AK206" s="177">
        <v>0.27837240965963594</v>
      </c>
      <c r="AL206" s="178">
        <v>0.27837240965963594</v>
      </c>
      <c r="AM206" s="177">
        <v>0.2775062647443749</v>
      </c>
      <c r="AN206" s="177">
        <v>0.27861374112084991</v>
      </c>
      <c r="AO206" s="178">
        <v>0.28337787738464809</v>
      </c>
      <c r="AP206" s="178">
        <v>0.28664241143573843</v>
      </c>
      <c r="AQ206" s="178">
        <v>0.28664241143573843</v>
      </c>
      <c r="AR206" s="178">
        <v>-6.9898178457017957E-3</v>
      </c>
      <c r="AS206" s="284">
        <v>-2.4994646950954744E-2</v>
      </c>
      <c r="AT206" s="178">
        <v>-8.75027014867652E-3</v>
      </c>
      <c r="AU206" s="284">
        <v>-3.1488008650224879E-2</v>
      </c>
      <c r="AV206" s="178">
        <v>-1.146637177929144E-2</v>
      </c>
      <c r="AW206" s="284">
        <v>-4.1669223067557146E-2</v>
      </c>
      <c r="AX206" s="178">
        <v>-6.9898178457017957E-3</v>
      </c>
      <c r="AY206" s="284">
        <v>-2.4994646950954744E-2</v>
      </c>
      <c r="AZ206" s="178">
        <v>-8.75027014867652E-3</v>
      </c>
      <c r="BA206" s="284">
        <v>-3.1488008650224879E-2</v>
      </c>
      <c r="BB206" s="178">
        <v>0</v>
      </c>
      <c r="BC206" s="284">
        <v>0</v>
      </c>
      <c r="BE206" s="176">
        <v>0.28469963025027456</v>
      </c>
      <c r="BF206" s="176">
        <v>0.28990326062778771</v>
      </c>
      <c r="BG206" s="176">
        <v>0.28977079434151498</v>
      </c>
      <c r="BH206" s="176">
        <v>0.28743703679622035</v>
      </c>
      <c r="BI206" s="176">
        <v>0.27855593555841657</v>
      </c>
      <c r="BJ206" s="176">
        <v>0.28654115318644846</v>
      </c>
      <c r="BK206" s="176">
        <v>0.28106106054997843</v>
      </c>
      <c r="BL206" s="176">
        <v>0.28642570535622791</v>
      </c>
      <c r="BM206" s="176">
        <v>0.28700009161815515</v>
      </c>
      <c r="BN206" s="176">
        <v>0.29046780366671682</v>
      </c>
      <c r="BO206" s="176">
        <v>0.2895926326986023</v>
      </c>
      <c r="BP206" s="176">
        <v>0.28788176903981538</v>
      </c>
      <c r="BQ206" s="176">
        <v>0.28664241143573843</v>
      </c>
      <c r="BR206" s="365"/>
    </row>
    <row r="207" spans="2:70" ht="9" customHeight="1" x14ac:dyDescent="0.25">
      <c r="D207" s="137" t="s">
        <v>306</v>
      </c>
      <c r="F207" s="137" t="s">
        <v>306</v>
      </c>
      <c r="H207" s="137" t="s">
        <v>306</v>
      </c>
      <c r="AC207" s="286"/>
      <c r="AI207" s="177"/>
      <c r="AJ207" s="178"/>
      <c r="AK207" s="177"/>
      <c r="AS207" s="318"/>
      <c r="AU207" s="318"/>
      <c r="AW207" s="318"/>
      <c r="AY207" s="318"/>
      <c r="BA207" s="318"/>
      <c r="BB207" s="37"/>
      <c r="BC207" s="318"/>
      <c r="BE207" s="176"/>
      <c r="BF207" s="176"/>
      <c r="BG207" s="176"/>
      <c r="BH207" s="176"/>
      <c r="BI207" s="176"/>
      <c r="BJ207" s="176"/>
      <c r="BK207" s="176"/>
      <c r="BL207" s="176"/>
      <c r="BM207" s="176"/>
      <c r="BN207" s="176"/>
      <c r="BO207" s="176"/>
      <c r="BP207" s="176"/>
      <c r="BQ207" s="176"/>
      <c r="BR207" s="365"/>
    </row>
    <row r="208" spans="2:70" ht="15.75" x14ac:dyDescent="0.25">
      <c r="D208" s="137" t="s">
        <v>306</v>
      </c>
      <c r="F208" s="137" t="s">
        <v>306</v>
      </c>
      <c r="H208" s="137" t="s">
        <v>306</v>
      </c>
      <c r="V208" s="37" t="s">
        <v>657</v>
      </c>
      <c r="W208" s="37" t="s">
        <v>660</v>
      </c>
      <c r="X208" s="203" t="s">
        <v>625</v>
      </c>
      <c r="Y208" s="203" t="s">
        <v>633</v>
      </c>
      <c r="AB208" s="206" t="s">
        <v>362</v>
      </c>
      <c r="AC208" s="286" t="s">
        <v>670</v>
      </c>
      <c r="AE208" s="178">
        <v>12.524669461315781</v>
      </c>
      <c r="AF208" s="178">
        <v>12.692092171226136</v>
      </c>
      <c r="AG208" s="178">
        <v>12.838613584634247</v>
      </c>
      <c r="AH208" s="178">
        <v>13.275313481644844</v>
      </c>
      <c r="AI208" s="177">
        <v>12.756635137972365</v>
      </c>
      <c r="AJ208" s="178">
        <v>12.756635137972363</v>
      </c>
      <c r="AK208" s="177">
        <v>12.804488295106976</v>
      </c>
      <c r="AL208" s="178">
        <v>12.80448829510698</v>
      </c>
      <c r="AM208" s="177">
        <v>13.277631840346929</v>
      </c>
      <c r="AN208" s="177">
        <v>12.878656711907555</v>
      </c>
      <c r="AO208" s="178">
        <v>12.744969357847063</v>
      </c>
      <c r="AP208" s="178">
        <v>13.09673219002541</v>
      </c>
      <c r="AQ208" s="178">
        <v>13.096732190025419</v>
      </c>
      <c r="AR208" s="178">
        <v>-0.34009705205305529</v>
      </c>
      <c r="AS208" s="284">
        <v>-2.6660404438526013E-2</v>
      </c>
      <c r="AT208" s="178">
        <v>0.17858129161942493</v>
      </c>
      <c r="AU208" s="284">
        <v>1.3452133681539118E-2</v>
      </c>
      <c r="AV208" s="178">
        <v>-0.25811860539117149</v>
      </c>
      <c r="AW208" s="284">
        <v>-2.0104865972451876E-2</v>
      </c>
      <c r="AX208" s="178">
        <v>-0.34009705205304641</v>
      </c>
      <c r="AY208" s="284">
        <v>-2.6660404438525315E-2</v>
      </c>
      <c r="AZ208" s="178">
        <v>0.17858129161943381</v>
      </c>
      <c r="BA208" s="284">
        <v>1.3452133681539786E-2</v>
      </c>
      <c r="BB208" s="178">
        <v>-8.8817841970012523E-15</v>
      </c>
      <c r="BC208" s="284">
        <v>-6.7816796343791006E-16</v>
      </c>
      <c r="BE208" s="176">
        <v>13.172006867659327</v>
      </c>
      <c r="BF208" s="176">
        <v>13.025891798319268</v>
      </c>
      <c r="BG208" s="176">
        <v>13.094619596625568</v>
      </c>
      <c r="BH208" s="176">
        <v>13.112443261825783</v>
      </c>
      <c r="BI208" s="176">
        <v>13.106526280981164</v>
      </c>
      <c r="BJ208" s="176">
        <v>13.043219979043592</v>
      </c>
      <c r="BK208" s="176">
        <v>13.145807942007666</v>
      </c>
      <c r="BL208" s="176">
        <v>13.091815135643436</v>
      </c>
      <c r="BM208" s="176">
        <v>13.109374093905602</v>
      </c>
      <c r="BN208" s="176">
        <v>13.115441209551012</v>
      </c>
      <c r="BO208" s="176">
        <v>13.055341470864047</v>
      </c>
      <c r="BP208" s="176">
        <v>13.088634268965016</v>
      </c>
      <c r="BQ208" s="176">
        <v>13.096732190025419</v>
      </c>
      <c r="BR208" s="365"/>
    </row>
    <row r="209" spans="2:97" ht="9" customHeight="1" x14ac:dyDescent="0.25">
      <c r="D209" s="137" t="s">
        <v>306</v>
      </c>
      <c r="F209" s="137" t="s">
        <v>306</v>
      </c>
      <c r="H209" s="137" t="s">
        <v>306</v>
      </c>
      <c r="AC209" s="286"/>
      <c r="AI209" s="177"/>
      <c r="AJ209" s="178"/>
      <c r="AK209" s="177"/>
      <c r="AS209" s="318"/>
      <c r="AU209" s="318"/>
      <c r="AW209" s="318"/>
      <c r="AY209" s="318"/>
      <c r="BA209" s="318"/>
      <c r="BB209" s="37"/>
      <c r="BC209" s="318"/>
    </row>
    <row r="210" spans="2:97" ht="15.75" x14ac:dyDescent="0.25">
      <c r="D210" s="137" t="s">
        <v>306</v>
      </c>
      <c r="F210" s="137" t="s">
        <v>306</v>
      </c>
      <c r="H210" s="137" t="s">
        <v>306</v>
      </c>
      <c r="V210" s="37" t="s">
        <v>416</v>
      </c>
      <c r="W210" s="37" t="s">
        <v>424</v>
      </c>
      <c r="X210" s="37" t="s">
        <v>417</v>
      </c>
      <c r="AB210" s="206" t="s">
        <v>362</v>
      </c>
      <c r="AC210" s="286" t="s">
        <v>671</v>
      </c>
      <c r="AE210" s="178">
        <v>129.99808081778295</v>
      </c>
      <c r="AF210" s="178">
        <v>143.04926891821344</v>
      </c>
      <c r="AG210" s="178">
        <v>148.94408905086513</v>
      </c>
      <c r="AH210" s="178">
        <v>153.15196562896864</v>
      </c>
      <c r="AI210" s="177">
        <v>155.5560230953144</v>
      </c>
      <c r="AJ210" s="178">
        <v>155.55602309531443</v>
      </c>
      <c r="AK210" s="177">
        <v>155.01271393548816</v>
      </c>
      <c r="AL210" s="178">
        <v>155.01271393548814</v>
      </c>
      <c r="AM210" s="177">
        <v>153.16577929125981</v>
      </c>
      <c r="AN210" s="177">
        <v>154.67964956621839</v>
      </c>
      <c r="AO210" s="178">
        <v>155.50574780533705</v>
      </c>
      <c r="AP210" s="178">
        <v>155.31155375490297</v>
      </c>
      <c r="AQ210" s="178">
        <v>161.34547441701713</v>
      </c>
      <c r="AR210" s="178">
        <v>-5.7894513217026997</v>
      </c>
      <c r="AS210" s="284">
        <v>-3.7217789491540983E-2</v>
      </c>
      <c r="AT210" s="178">
        <v>-8.19350878804849</v>
      </c>
      <c r="AU210" s="284">
        <v>-5.3499207498899318E-2</v>
      </c>
      <c r="AV210" s="178">
        <v>-12.401385366151999</v>
      </c>
      <c r="AW210" s="284">
        <v>-8.3262017614655834E-2</v>
      </c>
      <c r="AX210" s="178">
        <v>0.24446934041145596</v>
      </c>
      <c r="AY210" s="284">
        <v>1.5715838933582234E-3</v>
      </c>
      <c r="AZ210" s="178">
        <v>-2.1595881259343344</v>
      </c>
      <c r="BA210" s="284">
        <v>-1.4100949452821447E-2</v>
      </c>
      <c r="BB210" s="178">
        <v>-6.0339206621141557</v>
      </c>
      <c r="BC210" s="284">
        <v>-3.885043009508668E-2</v>
      </c>
      <c r="BE210" s="29">
        <v>160.33524494118419</v>
      </c>
      <c r="BF210" s="29">
        <v>166.1121082731737</v>
      </c>
      <c r="BG210" s="29">
        <v>162.26686405519607</v>
      </c>
      <c r="BH210" s="29">
        <v>157.08003984944807</v>
      </c>
      <c r="BI210" s="29">
        <v>173.38504544331084</v>
      </c>
      <c r="BJ210" s="29">
        <v>156.88274850046659</v>
      </c>
      <c r="BK210" s="29">
        <v>162.3823625696067</v>
      </c>
      <c r="BL210" s="29">
        <v>156.86744570046798</v>
      </c>
      <c r="BM210" s="29">
        <v>162.12987055112043</v>
      </c>
      <c r="BN210" s="29">
        <v>157.74582449019255</v>
      </c>
      <c r="BO210" s="29">
        <v>158.02386311528809</v>
      </c>
      <c r="BP210" s="29">
        <v>164.41078992539929</v>
      </c>
      <c r="BQ210" s="366">
        <v>161.34547441701719</v>
      </c>
    </row>
    <row r="211" spans="2:97" ht="15.75" x14ac:dyDescent="0.25">
      <c r="D211" s="137" t="s">
        <v>306</v>
      </c>
      <c r="F211" s="137" t="s">
        <v>306</v>
      </c>
      <c r="H211" s="137" t="s">
        <v>306</v>
      </c>
      <c r="V211" s="37" t="s">
        <v>416</v>
      </c>
      <c r="W211" s="37" t="s">
        <v>427</v>
      </c>
      <c r="X211" s="37" t="s">
        <v>419</v>
      </c>
      <c r="AB211" s="206" t="s">
        <v>362</v>
      </c>
      <c r="AC211" s="286" t="s">
        <v>672</v>
      </c>
      <c r="AE211" s="178">
        <v>37.461104309985814</v>
      </c>
      <c r="AF211" s="178">
        <v>44.032887522622204</v>
      </c>
      <c r="AG211" s="178">
        <v>44.533887035484028</v>
      </c>
      <c r="AH211" s="178">
        <v>45.437990674518559</v>
      </c>
      <c r="AI211" s="177">
        <v>45.56481174764081</v>
      </c>
      <c r="AJ211" s="178">
        <v>45.56481174764081</v>
      </c>
      <c r="AK211" s="177">
        <v>45.374389691840356</v>
      </c>
      <c r="AL211" s="178">
        <v>45.374389691840356</v>
      </c>
      <c r="AM211" s="177">
        <v>45.436411832714271</v>
      </c>
      <c r="AN211" s="177">
        <v>45.386362042431522</v>
      </c>
      <c r="AO211" s="178">
        <v>45.337051333417506</v>
      </c>
      <c r="AP211" s="178">
        <v>44.879572257697149</v>
      </c>
      <c r="AQ211" s="178">
        <v>48.213972549175082</v>
      </c>
      <c r="AR211" s="178">
        <v>-2.649160801534272</v>
      </c>
      <c r="AS211" s="284">
        <v>-5.8140497017886539E-2</v>
      </c>
      <c r="AT211" s="178">
        <v>-2.775981874656523</v>
      </c>
      <c r="AU211" s="284">
        <v>-6.1093851938599966E-2</v>
      </c>
      <c r="AV211" s="178">
        <v>-3.6800855136910542</v>
      </c>
      <c r="AW211" s="284">
        <v>-8.2635623312171461E-2</v>
      </c>
      <c r="AX211" s="178">
        <v>0.68523948994366179</v>
      </c>
      <c r="AY211" s="284">
        <v>1.5038786810726616E-2</v>
      </c>
      <c r="AZ211" s="178">
        <v>0.5584184168214108</v>
      </c>
      <c r="BA211" s="284">
        <v>1.2289681135362563E-2</v>
      </c>
      <c r="BB211" s="178">
        <v>-3.3344002914779338</v>
      </c>
      <c r="BC211" s="284">
        <v>-7.4296614779033723E-2</v>
      </c>
      <c r="BE211" s="29">
        <v>48.306195556200322</v>
      </c>
      <c r="BF211" s="29">
        <v>48.272192418896893</v>
      </c>
      <c r="BG211" s="29">
        <v>48.39640148433633</v>
      </c>
      <c r="BH211" s="29">
        <v>48.733882418450598</v>
      </c>
      <c r="BI211" s="29">
        <v>48.324360868950208</v>
      </c>
      <c r="BJ211" s="29">
        <v>48.263243094931497</v>
      </c>
      <c r="BK211" s="29">
        <v>48.310639487545082</v>
      </c>
      <c r="BL211" s="29">
        <v>48.330690211180183</v>
      </c>
      <c r="BM211" s="29">
        <v>48.371021804005373</v>
      </c>
      <c r="BN211" s="29">
        <v>48.490199963441668</v>
      </c>
      <c r="BO211" s="29">
        <v>48.360862912556776</v>
      </c>
      <c r="BP211" s="29">
        <v>46.382624122407421</v>
      </c>
      <c r="BQ211" s="366">
        <v>48.213972549175075</v>
      </c>
    </row>
    <row r="212" spans="2:97" x14ac:dyDescent="0.25">
      <c r="D212" s="137" t="s">
        <v>306</v>
      </c>
      <c r="F212" s="137" t="s">
        <v>306</v>
      </c>
      <c r="H212" s="137" t="s">
        <v>306</v>
      </c>
      <c r="AC212" s="194"/>
      <c r="AD212" s="195"/>
      <c r="AE212" s="195"/>
      <c r="AF212" s="195"/>
      <c r="AG212" s="195"/>
      <c r="AH212" s="195"/>
      <c r="AI212" s="358"/>
      <c r="AJ212" s="195"/>
      <c r="AK212" s="358"/>
      <c r="AL212" s="195"/>
      <c r="AM212" s="358"/>
      <c r="AN212" s="358"/>
      <c r="AO212" s="195"/>
      <c r="AP212" s="195"/>
      <c r="AQ212" s="195"/>
      <c r="AR212" s="195"/>
      <c r="AS212" s="359"/>
      <c r="AT212" s="195"/>
      <c r="AU212" s="359"/>
      <c r="AV212" s="195"/>
      <c r="AW212" s="359"/>
      <c r="AX212" s="195"/>
      <c r="AY212" s="359"/>
      <c r="AZ212" s="195"/>
      <c r="BA212" s="359"/>
      <c r="BB212" s="195"/>
      <c r="BC212" s="359"/>
    </row>
    <row r="213" spans="2:97" ht="21" x14ac:dyDescent="0.35">
      <c r="D213" s="137" t="s">
        <v>306</v>
      </c>
      <c r="F213" s="137" t="s">
        <v>306</v>
      </c>
      <c r="H213" s="137" t="s">
        <v>306</v>
      </c>
      <c r="AC213" s="360" t="s">
        <v>673</v>
      </c>
      <c r="AD213" s="356"/>
      <c r="AE213" s="367"/>
      <c r="AF213" s="350"/>
      <c r="AG213" s="350"/>
      <c r="AH213" s="350"/>
      <c r="AI213" s="363"/>
      <c r="AJ213" s="350"/>
      <c r="AK213" s="352"/>
      <c r="AL213" s="350"/>
      <c r="AM213" s="352"/>
      <c r="AN213" s="352"/>
      <c r="AO213" s="350"/>
      <c r="AP213" s="350"/>
      <c r="AQ213" s="350"/>
      <c r="AR213" s="350"/>
      <c r="AS213" s="364"/>
      <c r="AT213" s="350"/>
      <c r="AU213" s="364"/>
      <c r="AV213" s="350"/>
      <c r="AW213" s="364"/>
      <c r="AX213" s="350"/>
      <c r="AY213" s="364"/>
      <c r="AZ213" s="350"/>
      <c r="BA213" s="364"/>
      <c r="BB213" s="350"/>
      <c r="BC213" s="364"/>
      <c r="BD213" s="354"/>
      <c r="BE213" s="355"/>
      <c r="BF213" s="356"/>
      <c r="BG213" s="356"/>
      <c r="BH213" s="356"/>
      <c r="BI213" s="356"/>
      <c r="BJ213" s="356"/>
      <c r="BK213" s="356"/>
      <c r="BL213" s="356"/>
      <c r="BM213" s="356"/>
      <c r="BN213" s="356"/>
      <c r="BO213" s="356"/>
      <c r="BP213" s="356"/>
      <c r="BQ213" s="357"/>
      <c r="BR213" s="354"/>
    </row>
    <row r="214" spans="2:97" ht="16.5" x14ac:dyDescent="0.25">
      <c r="D214" s="137" t="s">
        <v>306</v>
      </c>
      <c r="F214" s="137" t="s">
        <v>306</v>
      </c>
      <c r="H214" s="137" t="s">
        <v>306</v>
      </c>
      <c r="AC214" s="368"/>
      <c r="AD214" s="201"/>
      <c r="AE214" s="201"/>
      <c r="AF214" s="201"/>
      <c r="AG214" s="201"/>
      <c r="AH214" s="201"/>
      <c r="AI214" s="200"/>
      <c r="AJ214" s="201"/>
      <c r="AK214" s="200"/>
      <c r="AL214" s="201"/>
      <c r="AM214" s="200"/>
      <c r="AN214" s="200"/>
      <c r="AO214" s="201"/>
      <c r="AP214" s="201"/>
      <c r="AQ214" s="201"/>
      <c r="AR214" s="201"/>
      <c r="AS214" s="316"/>
      <c r="AT214" s="201"/>
      <c r="AU214" s="316"/>
      <c r="AV214" s="201"/>
      <c r="AW214" s="316"/>
      <c r="AX214" s="201"/>
      <c r="AY214" s="316"/>
      <c r="AZ214" s="201"/>
      <c r="BA214" s="316"/>
      <c r="BB214" s="201"/>
      <c r="BC214" s="316"/>
    </row>
    <row r="215" spans="2:97" ht="15.75" x14ac:dyDescent="0.25">
      <c r="D215" s="137" t="s">
        <v>306</v>
      </c>
      <c r="F215" s="137" t="s">
        <v>306</v>
      </c>
      <c r="H215" s="137" t="s">
        <v>306</v>
      </c>
      <c r="AC215" s="369" t="s">
        <v>674</v>
      </c>
      <c r="AD215" s="148"/>
      <c r="AE215" s="17">
        <v>12686578.313990477</v>
      </c>
      <c r="AF215" s="319">
        <v>13105015.302857136</v>
      </c>
      <c r="AG215" s="319">
        <v>13487523.197380951</v>
      </c>
      <c r="AH215" s="319">
        <v>14069367.539391357</v>
      </c>
      <c r="AI215" s="180">
        <v>4666683.6107142856</v>
      </c>
      <c r="AJ215" s="319">
        <v>14000050.832142856</v>
      </c>
      <c r="AK215" s="180">
        <v>11778141.903571427</v>
      </c>
      <c r="AL215" s="319">
        <v>14133770.284285711</v>
      </c>
      <c r="AM215" s="180">
        <v>11745709.745881923</v>
      </c>
      <c r="AN215" s="180">
        <v>14101799.697080862</v>
      </c>
      <c r="AO215" s="37">
        <v>14209895.629990563</v>
      </c>
      <c r="AP215" s="178">
        <v>14491267.288421262</v>
      </c>
      <c r="AQ215" s="178">
        <v>14491267.288421264</v>
      </c>
      <c r="AR215" s="178">
        <v>-491216.45627840795</v>
      </c>
      <c r="AS215" s="284">
        <v>-3.5086762338792314E-2</v>
      </c>
      <c r="AT215" s="178">
        <v>-421899.74902990647</v>
      </c>
      <c r="AU215" s="284">
        <v>-2.9987115472580646E-2</v>
      </c>
      <c r="AV215" s="178">
        <v>-1003744.0910403132</v>
      </c>
      <c r="AW215" s="284">
        <v>-7.4420193859998207E-2</v>
      </c>
      <c r="AX215" s="178">
        <v>-491216.45627840608</v>
      </c>
      <c r="AY215" s="284">
        <v>-3.5086762338792182E-2</v>
      </c>
      <c r="AZ215" s="178">
        <v>-421899.7490299046</v>
      </c>
      <c r="BA215" s="284">
        <v>-2.9987115472580515E-2</v>
      </c>
      <c r="BB215" s="178">
        <v>-1.862645149230957E-9</v>
      </c>
      <c r="BC215" s="284">
        <v>-1.2853569754518558E-16</v>
      </c>
      <c r="BE215" s="319">
        <v>1278868.5123142372</v>
      </c>
      <c r="BF215" s="319">
        <v>1164033.0344134474</v>
      </c>
      <c r="BG215" s="319">
        <v>1260632.6265627593</v>
      </c>
      <c r="BH215" s="319">
        <v>1218856.8560782338</v>
      </c>
      <c r="BI215" s="319">
        <v>1139200.3004608445</v>
      </c>
      <c r="BJ215" s="319">
        <v>1231578.7820004616</v>
      </c>
      <c r="BK215" s="319">
        <v>1207320.9035656622</v>
      </c>
      <c r="BL215" s="319">
        <v>1243552.3862968446</v>
      </c>
      <c r="BM215" s="319">
        <v>1180009.7238241218</v>
      </c>
      <c r="BN215" s="319">
        <v>1190697.2322021781</v>
      </c>
      <c r="BO215" s="319">
        <v>1214834.6907520944</v>
      </c>
      <c r="BP215" s="319">
        <v>1161682.2399503768</v>
      </c>
      <c r="BQ215" s="142">
        <v>14491267.28842126</v>
      </c>
    </row>
    <row r="216" spans="2:97" ht="16.5" x14ac:dyDescent="0.25">
      <c r="AC216" s="370"/>
      <c r="AS216" s="318"/>
      <c r="AU216" s="318"/>
      <c r="AW216" s="318"/>
      <c r="AY216" s="318"/>
      <c r="BA216" s="318"/>
      <c r="BB216" s="37"/>
      <c r="BC216" s="318"/>
    </row>
    <row r="217" spans="2:97" ht="16.5" x14ac:dyDescent="0.25">
      <c r="D217" s="137" t="s">
        <v>306</v>
      </c>
      <c r="F217" s="137" t="s">
        <v>306</v>
      </c>
      <c r="H217" s="137" t="s">
        <v>306</v>
      </c>
      <c r="Q217" s="203" t="s">
        <v>421</v>
      </c>
      <c r="R217" s="203"/>
      <c r="S217" s="203"/>
      <c r="AC217" s="204" t="s">
        <v>675</v>
      </c>
      <c r="AS217" s="318"/>
      <c r="AU217" s="318"/>
      <c r="AW217" s="318"/>
      <c r="AY217" s="318"/>
      <c r="BA217" s="318"/>
      <c r="BB217" s="37"/>
      <c r="BC217" s="318"/>
    </row>
    <row r="218" spans="2:97" ht="16.5" hidden="1" x14ac:dyDescent="0.25">
      <c r="B218" s="137" t="s">
        <v>306</v>
      </c>
      <c r="C218" s="137" t="s">
        <v>306</v>
      </c>
      <c r="D218" s="137" t="s">
        <v>306</v>
      </c>
      <c r="E218" s="137" t="s">
        <v>306</v>
      </c>
      <c r="F218" s="137" t="s">
        <v>306</v>
      </c>
      <c r="G218" s="137" t="s">
        <v>306</v>
      </c>
      <c r="H218" s="137" t="s">
        <v>306</v>
      </c>
      <c r="I218" s="137" t="s">
        <v>306</v>
      </c>
      <c r="J218" s="137" t="s">
        <v>306</v>
      </c>
      <c r="Q218" s="37" t="s">
        <v>676</v>
      </c>
      <c r="AC218" s="204"/>
      <c r="AS218" s="318"/>
      <c r="AU218" s="318"/>
      <c r="AW218" s="318"/>
      <c r="AY218" s="318"/>
      <c r="BA218" s="318"/>
      <c r="BB218" s="37"/>
      <c r="BC218" s="318"/>
    </row>
    <row r="219" spans="2:97" ht="15.75" x14ac:dyDescent="0.25">
      <c r="D219" s="137" t="s">
        <v>306</v>
      </c>
      <c r="F219" s="137" t="s">
        <v>306</v>
      </c>
      <c r="H219" s="137" t="s">
        <v>306</v>
      </c>
      <c r="K219" s="145" t="s">
        <v>323</v>
      </c>
      <c r="Q219" s="37" t="s">
        <v>427</v>
      </c>
      <c r="V219" s="37" t="s">
        <v>421</v>
      </c>
      <c r="W219" s="37" t="s">
        <v>427</v>
      </c>
      <c r="X219" s="37">
        <v>2</v>
      </c>
      <c r="AC219" s="286" t="s">
        <v>677</v>
      </c>
      <c r="AD219" s="148"/>
      <c r="AE219" s="17">
        <v>408074044.56999999</v>
      </c>
      <c r="AF219" s="17">
        <v>434519377.38419998</v>
      </c>
      <c r="AG219" s="17">
        <v>464920950.68000001</v>
      </c>
      <c r="AH219" s="178">
        <v>554343753.50277925</v>
      </c>
      <c r="AI219" s="180">
        <v>174438729.90000001</v>
      </c>
      <c r="AJ219" s="178">
        <v>523316189.70000005</v>
      </c>
      <c r="AK219" s="180">
        <v>441214893.69999999</v>
      </c>
      <c r="AL219" s="178">
        <v>529457872.43999994</v>
      </c>
      <c r="AM219" s="180">
        <v>463004100.10336661</v>
      </c>
      <c r="AN219" s="177">
        <v>532554547.09941262</v>
      </c>
      <c r="AO219" s="178">
        <v>530607095.52102423</v>
      </c>
      <c r="AP219" s="178">
        <v>563645800.93883789</v>
      </c>
      <c r="AQ219" s="178">
        <v>609881529.47659492</v>
      </c>
      <c r="AR219" s="178">
        <v>-86565339.776594877</v>
      </c>
      <c r="AS219" s="284">
        <v>-0.16541689609530319</v>
      </c>
      <c r="AT219" s="178">
        <v>-55537775.97381568</v>
      </c>
      <c r="AU219" s="284">
        <v>-0.10018652798535997</v>
      </c>
      <c r="AV219" s="178">
        <v>-144960578.79659492</v>
      </c>
      <c r="AW219" s="284">
        <v>-0.31179618510323853</v>
      </c>
      <c r="AX219" s="178">
        <v>-40329611.238837838</v>
      </c>
      <c r="AY219" s="284">
        <v>-7.7065475963886146E-2</v>
      </c>
      <c r="AZ219" s="178">
        <v>-9302047.4360586405</v>
      </c>
      <c r="BA219" s="284">
        <v>-1.6780287280736904E-2</v>
      </c>
      <c r="BB219" s="178">
        <v>-46235728.537757039</v>
      </c>
      <c r="BC219" s="284">
        <v>-8.2029757803117484E-2</v>
      </c>
      <c r="BE219" s="17">
        <v>53687795.431762628</v>
      </c>
      <c r="BF219" s="17">
        <v>49082621.921783917</v>
      </c>
      <c r="BG219" s="17">
        <v>52863214.575732008</v>
      </c>
      <c r="BH219" s="17">
        <v>50478771.760814108</v>
      </c>
      <c r="BI219" s="17">
        <v>48316504.268629365</v>
      </c>
      <c r="BJ219" s="17">
        <v>52251062.422941104</v>
      </c>
      <c r="BK219" s="17">
        <v>51237378.287036404</v>
      </c>
      <c r="BL219" s="17">
        <v>52646755.453499287</v>
      </c>
      <c r="BM219" s="17">
        <v>49609218.002639197</v>
      </c>
      <c r="BN219" s="17">
        <v>49783935.779262036</v>
      </c>
      <c r="BO219" s="17">
        <v>51286492.833503917</v>
      </c>
      <c r="BP219" s="17">
        <v>48637778.738990933</v>
      </c>
      <c r="BQ219" s="288">
        <v>609881529.47659492</v>
      </c>
      <c r="BS219" s="37">
        <v>408074044.56999999</v>
      </c>
      <c r="BT219" s="37">
        <v>434519377.38419998</v>
      </c>
      <c r="BU219" s="37">
        <v>464920950.68000001</v>
      </c>
      <c r="BV219" s="37">
        <v>554343753.50277925</v>
      </c>
      <c r="BW219" s="37">
        <v>174438729.90000001</v>
      </c>
      <c r="BX219" s="37">
        <v>523316189.70000005</v>
      </c>
      <c r="BY219" s="37">
        <v>441214893.69999999</v>
      </c>
      <c r="BZ219" s="37">
        <v>529457872.43999994</v>
      </c>
      <c r="CA219" s="37">
        <v>463004100.10336661</v>
      </c>
      <c r="CB219" s="37">
        <v>532554547.09941262</v>
      </c>
      <c r="CC219" s="37">
        <v>530607095.52102423</v>
      </c>
      <c r="CD219" s="37">
        <v>563645800.93883789</v>
      </c>
      <c r="CE219" s="37">
        <v>609881529.47659492</v>
      </c>
      <c r="CG219" s="37">
        <v>53687795.431762628</v>
      </c>
      <c r="CH219" s="37">
        <v>49082621.921783917</v>
      </c>
      <c r="CI219" s="37">
        <v>52863214.575732008</v>
      </c>
      <c r="CJ219" s="37">
        <v>50478771.760814108</v>
      </c>
      <c r="CK219" s="37">
        <v>48316504.268629365</v>
      </c>
      <c r="CL219" s="37">
        <v>52251062.422941104</v>
      </c>
      <c r="CM219" s="37">
        <v>51237378.287036404</v>
      </c>
      <c r="CN219" s="37">
        <v>52646755.453499287</v>
      </c>
      <c r="CO219" s="37">
        <v>49609218.002639197</v>
      </c>
      <c r="CP219" s="37">
        <v>49783935.779262036</v>
      </c>
      <c r="CQ219" s="37">
        <v>51286492.833503917</v>
      </c>
      <c r="CR219" s="37">
        <v>48637778.738990933</v>
      </c>
      <c r="CS219" s="37">
        <v>609881529.47659492</v>
      </c>
    </row>
    <row r="220" spans="2:97" ht="15.75" x14ac:dyDescent="0.25">
      <c r="D220" s="137" t="s">
        <v>306</v>
      </c>
      <c r="F220" s="137" t="s">
        <v>306</v>
      </c>
      <c r="H220" s="137" t="s">
        <v>306</v>
      </c>
      <c r="K220" s="145" t="s">
        <v>323</v>
      </c>
      <c r="Q220" s="37" t="s">
        <v>678</v>
      </c>
      <c r="V220" s="37" t="s">
        <v>421</v>
      </c>
      <c r="W220" s="37" t="s">
        <v>678</v>
      </c>
      <c r="X220" s="37">
        <v>3</v>
      </c>
      <c r="AC220" s="286" t="s">
        <v>679</v>
      </c>
      <c r="AD220" s="148"/>
      <c r="AE220" s="17">
        <v>17030004.719999999</v>
      </c>
      <c r="AF220" s="17">
        <v>17143048.859999999</v>
      </c>
      <c r="AG220" s="17">
        <v>5939580.3100000005</v>
      </c>
      <c r="AH220" s="178">
        <v>7382660.1678761085</v>
      </c>
      <c r="AI220" s="180">
        <v>2508860.1800000002</v>
      </c>
      <c r="AJ220" s="178">
        <v>7526580.540000001</v>
      </c>
      <c r="AK220" s="180">
        <v>6744489.8899999997</v>
      </c>
      <c r="AL220" s="178">
        <v>8093387.8679999989</v>
      </c>
      <c r="AM220" s="180">
        <v>6070978.9277444901</v>
      </c>
      <c r="AN220" s="177">
        <v>8056171.1301316181</v>
      </c>
      <c r="AO220" s="178">
        <v>7844544.8914285731</v>
      </c>
      <c r="AP220" s="178">
        <v>6748065.3615296902</v>
      </c>
      <c r="AQ220" s="178">
        <v>7214484.6745118536</v>
      </c>
      <c r="AR220" s="178">
        <v>312095.86548814736</v>
      </c>
      <c r="AS220" s="284">
        <v>4.1465824198587173E-2</v>
      </c>
      <c r="AT220" s="178">
        <v>168175.49336425494</v>
      </c>
      <c r="AU220" s="284">
        <v>2.2779796108729294E-2</v>
      </c>
      <c r="AV220" s="178">
        <v>-1274904.3645118531</v>
      </c>
      <c r="AW220" s="284">
        <v>-0.21464553015057269</v>
      </c>
      <c r="AX220" s="178">
        <v>778515.17847031076</v>
      </c>
      <c r="AY220" s="284">
        <v>0.10343544114527081</v>
      </c>
      <c r="AZ220" s="178">
        <v>634594.80634641834</v>
      </c>
      <c r="BA220" s="284">
        <v>8.5957472227654041E-2</v>
      </c>
      <c r="BB220" s="178">
        <v>-466419.31298216339</v>
      </c>
      <c r="BC220" s="284">
        <v>-6.9118967880956145E-2</v>
      </c>
      <c r="BE220" s="17">
        <v>609124.25303482125</v>
      </c>
      <c r="BF220" s="17">
        <v>605182.69912509818</v>
      </c>
      <c r="BG220" s="17">
        <v>627435.86146977334</v>
      </c>
      <c r="BH220" s="17">
        <v>592317.02224107366</v>
      </c>
      <c r="BI220" s="17">
        <v>602881.41729706095</v>
      </c>
      <c r="BJ220" s="17">
        <v>654978.58756865945</v>
      </c>
      <c r="BK220" s="17">
        <v>600037.20642116608</v>
      </c>
      <c r="BL220" s="17">
        <v>589475.52678619942</v>
      </c>
      <c r="BM220" s="17">
        <v>578802.60637113149</v>
      </c>
      <c r="BN220" s="17">
        <v>621109.59801738639</v>
      </c>
      <c r="BO220" s="17">
        <v>595383.06369775382</v>
      </c>
      <c r="BP220" s="17">
        <v>537756.83248172933</v>
      </c>
      <c r="BQ220" s="288">
        <v>7214484.6745118536</v>
      </c>
      <c r="BS220" s="37">
        <v>17030004.719999999</v>
      </c>
      <c r="BT220" s="37">
        <v>17143048.859999999</v>
      </c>
      <c r="BU220" s="37">
        <v>5939580.3100000005</v>
      </c>
      <c r="BV220" s="37">
        <v>7382660.1678761085</v>
      </c>
      <c r="BW220" s="37">
        <v>2508860.1800000002</v>
      </c>
      <c r="BX220" s="37">
        <v>7526580.540000001</v>
      </c>
      <c r="BY220" s="37">
        <v>6744489.8899999997</v>
      </c>
      <c r="BZ220" s="37">
        <v>8093387.8679999989</v>
      </c>
      <c r="CA220" s="37">
        <v>6070978.9277444901</v>
      </c>
      <c r="CB220" s="37">
        <v>8056171.1301316181</v>
      </c>
      <c r="CC220" s="37">
        <v>7844544.8914285731</v>
      </c>
      <c r="CD220" s="37">
        <v>6748065.3615296902</v>
      </c>
      <c r="CE220" s="37">
        <v>7214484.6745118536</v>
      </c>
      <c r="CG220" s="37">
        <v>609124.25303482125</v>
      </c>
      <c r="CH220" s="37">
        <v>605182.69912509818</v>
      </c>
      <c r="CI220" s="37">
        <v>627435.86146977334</v>
      </c>
      <c r="CJ220" s="37">
        <v>592317.02224107366</v>
      </c>
      <c r="CK220" s="37">
        <v>602881.41729706095</v>
      </c>
      <c r="CL220" s="37">
        <v>654978.58756865945</v>
      </c>
      <c r="CM220" s="37">
        <v>600037.20642116608</v>
      </c>
      <c r="CN220" s="37">
        <v>589475.52678619942</v>
      </c>
      <c r="CO220" s="37">
        <v>578802.60637113149</v>
      </c>
      <c r="CP220" s="37">
        <v>621109.59801738639</v>
      </c>
      <c r="CQ220" s="37">
        <v>595383.06369775382</v>
      </c>
      <c r="CR220" s="37">
        <v>537756.83248172933</v>
      </c>
      <c r="CS220" s="37">
        <v>7214484.6745118536</v>
      </c>
    </row>
    <row r="221" spans="2:97" ht="15.75" x14ac:dyDescent="0.25">
      <c r="D221" s="137" t="s">
        <v>306</v>
      </c>
      <c r="F221" s="137" t="s">
        <v>306</v>
      </c>
      <c r="H221" s="137" t="s">
        <v>306</v>
      </c>
      <c r="K221" s="145" t="s">
        <v>323</v>
      </c>
      <c r="Q221" s="37" t="s">
        <v>680</v>
      </c>
      <c r="V221" s="37" t="s">
        <v>421</v>
      </c>
      <c r="W221" s="37" t="s">
        <v>680</v>
      </c>
      <c r="X221" s="37">
        <v>4</v>
      </c>
      <c r="AC221" s="286" t="s">
        <v>681</v>
      </c>
      <c r="AD221" s="148"/>
      <c r="AE221" s="17">
        <v>18388964.91</v>
      </c>
      <c r="AF221" s="17">
        <v>22487997.350000001</v>
      </c>
      <c r="AG221" s="17">
        <v>32389419.789999999</v>
      </c>
      <c r="AH221" s="178">
        <v>19872935.144435074</v>
      </c>
      <c r="AI221" s="180">
        <v>10399527.1</v>
      </c>
      <c r="AJ221" s="178">
        <v>31198581.299999997</v>
      </c>
      <c r="AK221" s="180">
        <v>23244922.370000001</v>
      </c>
      <c r="AL221" s="178">
        <v>27893906.844000004</v>
      </c>
      <c r="AM221" s="180">
        <v>16656002.008315789</v>
      </c>
      <c r="AN221" s="177">
        <v>26461855.506119289</v>
      </c>
      <c r="AO221" s="178">
        <v>28540278.925714284</v>
      </c>
      <c r="AP221" s="178">
        <v>21291837.216726713</v>
      </c>
      <c r="AQ221" s="178">
        <v>22895305.385600265</v>
      </c>
      <c r="AR221" s="178">
        <v>8303275.9143997319</v>
      </c>
      <c r="AS221" s="284">
        <v>0.26614274009952282</v>
      </c>
      <c r="AT221" s="178">
        <v>-3022370.2411651909</v>
      </c>
      <c r="AU221" s="284">
        <v>-0.15208474335566538</v>
      </c>
      <c r="AV221" s="178">
        <v>9494114.404399734</v>
      </c>
      <c r="AW221" s="284">
        <v>0.29312394189077057</v>
      </c>
      <c r="AX221" s="178">
        <v>9906744.0832732841</v>
      </c>
      <c r="AY221" s="284">
        <v>0.31753828765519171</v>
      </c>
      <c r="AZ221" s="178">
        <v>-1418902.0722916387</v>
      </c>
      <c r="BA221" s="284">
        <v>-7.139871699772378E-2</v>
      </c>
      <c r="BB221" s="178">
        <v>-1603468.1688735522</v>
      </c>
      <c r="BC221" s="284">
        <v>-7.5309056355826326E-2</v>
      </c>
      <c r="BE221" s="17">
        <v>1573499.9122711355</v>
      </c>
      <c r="BF221" s="17">
        <v>1517403.2148144944</v>
      </c>
      <c r="BG221" s="17">
        <v>2179556.1006371337</v>
      </c>
      <c r="BH221" s="17">
        <v>3483069.8657932989</v>
      </c>
      <c r="BI221" s="17">
        <v>1423907.8176078671</v>
      </c>
      <c r="BJ221" s="17">
        <v>1573157.1245514143</v>
      </c>
      <c r="BK221" s="17">
        <v>1521893.8510824861</v>
      </c>
      <c r="BL221" s="17">
        <v>1718781.1936750556</v>
      </c>
      <c r="BM221" s="17">
        <v>1989606.8275725688</v>
      </c>
      <c r="BN221" s="17">
        <v>2195680.3015790679</v>
      </c>
      <c r="BO221" s="17">
        <v>1565137.1569299896</v>
      </c>
      <c r="BP221" s="17">
        <v>2153612.019085756</v>
      </c>
      <c r="BQ221" s="288">
        <v>22895305.385600269</v>
      </c>
      <c r="BS221" s="37">
        <v>18388964.91</v>
      </c>
      <c r="BT221" s="37">
        <v>22487997.350000001</v>
      </c>
      <c r="BU221" s="37">
        <v>32389419.789999999</v>
      </c>
      <c r="BV221" s="37">
        <v>19872935.144435074</v>
      </c>
      <c r="BW221" s="37">
        <v>10399527.1</v>
      </c>
      <c r="BX221" s="37">
        <v>31198581.299999997</v>
      </c>
      <c r="BY221" s="37">
        <v>23244922.370000001</v>
      </c>
      <c r="BZ221" s="37">
        <v>27893906.844000004</v>
      </c>
      <c r="CA221" s="37">
        <v>16656002.008315789</v>
      </c>
      <c r="CB221" s="37">
        <v>26461855.506119289</v>
      </c>
      <c r="CC221" s="37">
        <v>28540278.925714284</v>
      </c>
      <c r="CD221" s="37">
        <v>21291837.216726713</v>
      </c>
      <c r="CE221" s="37">
        <v>22895305.385600265</v>
      </c>
      <c r="CG221" s="37">
        <v>1573499.9122711355</v>
      </c>
      <c r="CH221" s="37">
        <v>1517403.2148144944</v>
      </c>
      <c r="CI221" s="37">
        <v>2179556.1006371337</v>
      </c>
      <c r="CJ221" s="37">
        <v>3483069.8657932989</v>
      </c>
      <c r="CK221" s="37">
        <v>1423907.8176078671</v>
      </c>
      <c r="CL221" s="37">
        <v>1573157.1245514143</v>
      </c>
      <c r="CM221" s="37">
        <v>1521893.8510824861</v>
      </c>
      <c r="CN221" s="37">
        <v>1718781.1936750556</v>
      </c>
      <c r="CO221" s="37">
        <v>1989606.8275725688</v>
      </c>
      <c r="CP221" s="37">
        <v>2195680.3015790679</v>
      </c>
      <c r="CQ221" s="37">
        <v>1565137.1569299896</v>
      </c>
      <c r="CR221" s="37">
        <v>2153612.019085756</v>
      </c>
      <c r="CS221" s="37">
        <v>22895305.385600269</v>
      </c>
    </row>
    <row r="222" spans="2:97" ht="15.75" x14ac:dyDescent="0.25">
      <c r="D222" s="137" t="s">
        <v>306</v>
      </c>
      <c r="F222" s="137" t="s">
        <v>306</v>
      </c>
      <c r="H222" s="137" t="s">
        <v>306</v>
      </c>
      <c r="K222" s="145" t="s">
        <v>323</v>
      </c>
      <c r="Q222" s="37" t="s">
        <v>682</v>
      </c>
      <c r="V222" s="37" t="s">
        <v>421</v>
      </c>
      <c r="W222" s="37" t="s">
        <v>682</v>
      </c>
      <c r="X222" s="37">
        <v>5</v>
      </c>
      <c r="AC222" s="286" t="s">
        <v>683</v>
      </c>
      <c r="AD222" s="148"/>
      <c r="AE222" s="17">
        <v>40762954.140000001</v>
      </c>
      <c r="AF222" s="17">
        <v>119035411.61999999</v>
      </c>
      <c r="AG222" s="17">
        <v>98689249.160000011</v>
      </c>
      <c r="AH222" s="178">
        <v>55847695.05160065</v>
      </c>
      <c r="AI222" s="180">
        <v>24396574.129999999</v>
      </c>
      <c r="AJ222" s="178">
        <v>73189722.390000001</v>
      </c>
      <c r="AK222" s="180">
        <v>60806509.169999994</v>
      </c>
      <c r="AL222" s="178">
        <v>72967811.003999993</v>
      </c>
      <c r="AM222" s="180">
        <v>46593189.986965157</v>
      </c>
      <c r="AN222" s="177">
        <v>70061014.234635487</v>
      </c>
      <c r="AO222" s="178">
        <v>73482958.45714286</v>
      </c>
      <c r="AP222" s="178">
        <v>53920009.81358885</v>
      </c>
      <c r="AQ222" s="178">
        <v>53920009.81358882</v>
      </c>
      <c r="AR222" s="178">
        <v>19269712.57641118</v>
      </c>
      <c r="AS222" s="284">
        <v>0.26328440588598301</v>
      </c>
      <c r="AT222" s="178">
        <v>1927685.2380118296</v>
      </c>
      <c r="AU222" s="284">
        <v>3.451682717130472E-2</v>
      </c>
      <c r="AV222" s="178">
        <v>44769239.346411191</v>
      </c>
      <c r="AW222" s="284">
        <v>0.45363846343413794</v>
      </c>
      <c r="AX222" s="178">
        <v>19269712.57641115</v>
      </c>
      <c r="AY222" s="284">
        <v>0.26328440588598262</v>
      </c>
      <c r="AZ222" s="178">
        <v>1927685.2380117998</v>
      </c>
      <c r="BA222" s="284">
        <v>3.4516827171304186E-2</v>
      </c>
      <c r="BB222" s="178">
        <v>2.9802322387695313E-8</v>
      </c>
      <c r="BC222" s="284">
        <v>5.5271359353841528E-16</v>
      </c>
      <c r="BE222" s="17">
        <v>4887091.5997189004</v>
      </c>
      <c r="BF222" s="17">
        <v>4660909.6998777455</v>
      </c>
      <c r="BG222" s="17">
        <v>4672424.9978426751</v>
      </c>
      <c r="BH222" s="17">
        <v>4837414.2854942549</v>
      </c>
      <c r="BI222" s="17">
        <v>4412790.2578276936</v>
      </c>
      <c r="BJ222" s="17">
        <v>4853079.0539821498</v>
      </c>
      <c r="BK222" s="17">
        <v>4722814.5376380542</v>
      </c>
      <c r="BL222" s="17">
        <v>4783640.9004130075</v>
      </c>
      <c r="BM222" s="17">
        <v>4648755.8492669417</v>
      </c>
      <c r="BN222" s="17">
        <v>4790211.945146692</v>
      </c>
      <c r="BO222" s="17">
        <v>4813288.6513751121</v>
      </c>
      <c r="BP222" s="17">
        <v>1837588.0350055932</v>
      </c>
      <c r="BQ222" s="288">
        <v>53920009.81358882</v>
      </c>
      <c r="BS222" s="37">
        <v>40762954.140000001</v>
      </c>
      <c r="BT222" s="37">
        <v>119035411.61999999</v>
      </c>
      <c r="BU222" s="37">
        <v>98689249.160000011</v>
      </c>
      <c r="BV222" s="37">
        <v>55847695.05160065</v>
      </c>
      <c r="BW222" s="37">
        <v>24396574.129999999</v>
      </c>
      <c r="BX222" s="37">
        <v>73189722.390000001</v>
      </c>
      <c r="BY222" s="37">
        <v>60806509.169999994</v>
      </c>
      <c r="BZ222" s="37">
        <v>72967811.003999993</v>
      </c>
      <c r="CA222" s="37">
        <v>46593189.986965157</v>
      </c>
      <c r="CB222" s="37">
        <v>70061014.234635487</v>
      </c>
      <c r="CC222" s="37">
        <v>73482958.45714286</v>
      </c>
      <c r="CD222" s="37">
        <v>53920009.81358885</v>
      </c>
      <c r="CE222" s="37">
        <v>53920009.81358882</v>
      </c>
      <c r="CG222" s="37">
        <v>4887091.5997189004</v>
      </c>
      <c r="CH222" s="37">
        <v>4660909.6998777455</v>
      </c>
      <c r="CI222" s="37">
        <v>4672424.9978426751</v>
      </c>
      <c r="CJ222" s="37">
        <v>4837414.2854942549</v>
      </c>
      <c r="CK222" s="37">
        <v>4412790.2578276936</v>
      </c>
      <c r="CL222" s="37">
        <v>4853079.0539821498</v>
      </c>
      <c r="CM222" s="37">
        <v>4722814.5376380542</v>
      </c>
      <c r="CN222" s="37">
        <v>4783640.9004130075</v>
      </c>
      <c r="CO222" s="37">
        <v>4648755.8492669417</v>
      </c>
      <c r="CP222" s="37">
        <v>4790211.945146692</v>
      </c>
      <c r="CQ222" s="37">
        <v>4813288.6513751121</v>
      </c>
      <c r="CR222" s="37">
        <v>1837588.0350055932</v>
      </c>
      <c r="CS222" s="37">
        <v>53920009.81358882</v>
      </c>
    </row>
    <row r="223" spans="2:97" ht="15.75" x14ac:dyDescent="0.25">
      <c r="D223" s="137" t="s">
        <v>306</v>
      </c>
      <c r="F223" s="137" t="s">
        <v>306</v>
      </c>
      <c r="H223" s="137" t="s">
        <v>306</v>
      </c>
      <c r="K223" s="145" t="s">
        <v>323</v>
      </c>
      <c r="Q223" s="37" t="s">
        <v>684</v>
      </c>
      <c r="V223" s="37" t="s">
        <v>421</v>
      </c>
      <c r="W223" s="37" t="s">
        <v>684</v>
      </c>
      <c r="X223" s="37">
        <v>6</v>
      </c>
      <c r="AC223" s="286" t="s">
        <v>685</v>
      </c>
      <c r="AD223" s="148"/>
      <c r="AE223" s="17">
        <v>46431009.006699994</v>
      </c>
      <c r="AF223" s="17">
        <v>52221953.969999999</v>
      </c>
      <c r="AG223" s="17">
        <v>65468435.969999999</v>
      </c>
      <c r="AH223" s="178">
        <v>72025936.871236384</v>
      </c>
      <c r="AI223" s="180">
        <v>23306124.809999999</v>
      </c>
      <c r="AJ223" s="178">
        <v>69918374.429999992</v>
      </c>
      <c r="AK223" s="180">
        <v>59181632.930000007</v>
      </c>
      <c r="AL223" s="178">
        <v>71017959.516000003</v>
      </c>
      <c r="AM223" s="180">
        <v>57892160.799626932</v>
      </c>
      <c r="AN223" s="177">
        <v>73315409.00160946</v>
      </c>
      <c r="AO223" s="178">
        <v>67445135.348571435</v>
      </c>
      <c r="AP223" s="178">
        <v>75947906.799055308</v>
      </c>
      <c r="AQ223" s="178">
        <v>81251282.136639148</v>
      </c>
      <c r="AR223" s="178">
        <v>-11332907.706639156</v>
      </c>
      <c r="AS223" s="284">
        <v>-0.16208768866594997</v>
      </c>
      <c r="AT223" s="178">
        <v>-9225345.2654027641</v>
      </c>
      <c r="AU223" s="284">
        <v>-0.12808365522402407</v>
      </c>
      <c r="AV223" s="178">
        <v>-15782846.166639149</v>
      </c>
      <c r="AW223" s="284">
        <v>-0.24107565627306904</v>
      </c>
      <c r="AX223" s="178">
        <v>-6029532.3690553159</v>
      </c>
      <c r="AY223" s="284">
        <v>-8.6236735596475975E-2</v>
      </c>
      <c r="AZ223" s="178">
        <v>-3921969.9278189242</v>
      </c>
      <c r="BA223" s="284">
        <v>-5.4452189005613147E-2</v>
      </c>
      <c r="BB223" s="178">
        <v>-5303375.3375838399</v>
      </c>
      <c r="BC223" s="284">
        <v>-6.9829117892816067E-2</v>
      </c>
      <c r="BE223" s="17">
        <v>5182344.6381697087</v>
      </c>
      <c r="BF223" s="17">
        <v>8174217.7073416244</v>
      </c>
      <c r="BG223" s="17">
        <v>4972057.2708839225</v>
      </c>
      <c r="BH223" s="17">
        <v>7112998.1156979324</v>
      </c>
      <c r="BI223" s="17">
        <v>4714187.0421071751</v>
      </c>
      <c r="BJ223" s="17">
        <v>6513176.3018650385</v>
      </c>
      <c r="BK223" s="17">
        <v>5614182.2742968081</v>
      </c>
      <c r="BL223" s="17">
        <v>5858924.1345982272</v>
      </c>
      <c r="BM223" s="17">
        <v>7157628.7011638461</v>
      </c>
      <c r="BN223" s="17">
        <v>9267517.6414251868</v>
      </c>
      <c r="BO223" s="17">
        <v>8131774.5625954829</v>
      </c>
      <c r="BP223" s="17">
        <v>8552273.7464941926</v>
      </c>
      <c r="BQ223" s="288">
        <v>81251282.136639133</v>
      </c>
      <c r="BS223" s="37">
        <v>46431009.006699994</v>
      </c>
      <c r="BT223" s="37">
        <v>52221953.969999999</v>
      </c>
      <c r="BU223" s="37">
        <v>65468435.969999999</v>
      </c>
      <c r="BV223" s="37">
        <v>72025936.871236384</v>
      </c>
      <c r="BW223" s="37">
        <v>23306124.809999999</v>
      </c>
      <c r="BX223" s="37">
        <v>69918374.429999992</v>
      </c>
      <c r="BY223" s="37">
        <v>59181632.930000007</v>
      </c>
      <c r="BZ223" s="37">
        <v>71017959.516000003</v>
      </c>
      <c r="CA223" s="37">
        <v>57892160.799626932</v>
      </c>
      <c r="CB223" s="37">
        <v>73315409.00160946</v>
      </c>
      <c r="CC223" s="37">
        <v>67445135.348571435</v>
      </c>
      <c r="CD223" s="37">
        <v>75947906.799055308</v>
      </c>
      <c r="CE223" s="37">
        <v>81251282.136639148</v>
      </c>
      <c r="CG223" s="37">
        <v>5182344.6381697087</v>
      </c>
      <c r="CH223" s="37">
        <v>8174217.7073416244</v>
      </c>
      <c r="CI223" s="37">
        <v>4972057.2708839225</v>
      </c>
      <c r="CJ223" s="37">
        <v>7112998.1156979324</v>
      </c>
      <c r="CK223" s="37">
        <v>4714187.0421071751</v>
      </c>
      <c r="CL223" s="37">
        <v>6513176.3018650385</v>
      </c>
      <c r="CM223" s="37">
        <v>5614182.2742968081</v>
      </c>
      <c r="CN223" s="37">
        <v>5858924.1345982272</v>
      </c>
      <c r="CO223" s="37">
        <v>7157628.7011638461</v>
      </c>
      <c r="CP223" s="37">
        <v>9267517.6414251868</v>
      </c>
      <c r="CQ223" s="37">
        <v>8131774.5625954829</v>
      </c>
      <c r="CR223" s="37">
        <v>8552273.7464941926</v>
      </c>
      <c r="CS223" s="37">
        <v>81251282.136639133</v>
      </c>
    </row>
    <row r="224" spans="2:97" ht="16.5" hidden="1" x14ac:dyDescent="0.25">
      <c r="B224" s="137" t="s">
        <v>306</v>
      </c>
      <c r="C224" s="137" t="s">
        <v>306</v>
      </c>
      <c r="D224" s="137" t="s">
        <v>306</v>
      </c>
      <c r="E224" s="137" t="s">
        <v>306</v>
      </c>
      <c r="F224" s="137" t="s">
        <v>306</v>
      </c>
      <c r="G224" s="137" t="s">
        <v>306</v>
      </c>
      <c r="H224" s="137" t="s">
        <v>306</v>
      </c>
      <c r="I224" s="137" t="s">
        <v>306</v>
      </c>
      <c r="J224" s="137" t="s">
        <v>306</v>
      </c>
      <c r="Q224" s="37" t="s">
        <v>311</v>
      </c>
      <c r="AC224" s="204"/>
      <c r="AS224" s="318"/>
      <c r="AU224" s="318"/>
      <c r="AW224" s="318"/>
      <c r="AY224" s="318"/>
      <c r="BA224" s="318"/>
      <c r="BB224" s="37"/>
      <c r="BC224" s="318"/>
    </row>
    <row r="225" spans="2:97" ht="17.25" x14ac:dyDescent="0.3">
      <c r="D225" s="137" t="s">
        <v>306</v>
      </c>
      <c r="F225" s="137" t="s">
        <v>306</v>
      </c>
      <c r="H225" s="137" t="s">
        <v>306</v>
      </c>
      <c r="AC225" s="371" t="s">
        <v>686</v>
      </c>
      <c r="AE225" s="211">
        <v>530686977.34669995</v>
      </c>
      <c r="AF225" s="211">
        <v>645407789.18420005</v>
      </c>
      <c r="AG225" s="211">
        <v>667407635.91000009</v>
      </c>
      <c r="AH225" s="211">
        <v>709472980.73792744</v>
      </c>
      <c r="AI225" s="210">
        <v>235049816.12</v>
      </c>
      <c r="AJ225" s="211">
        <v>705149448.36000001</v>
      </c>
      <c r="AK225" s="210">
        <v>591192448.05999994</v>
      </c>
      <c r="AL225" s="211">
        <v>709430937.67199993</v>
      </c>
      <c r="AM225" s="210">
        <v>590216431.82601905</v>
      </c>
      <c r="AN225" s="210">
        <v>710448996.97190845</v>
      </c>
      <c r="AO225" s="211">
        <v>707920013.14388132</v>
      </c>
      <c r="AP225" s="211">
        <v>721553620.12973845</v>
      </c>
      <c r="AQ225" s="211">
        <v>775162611.48693502</v>
      </c>
      <c r="AR225" s="211">
        <v>-70013163.126935005</v>
      </c>
      <c r="AS225" s="321">
        <v>-9.9288403741601139E-2</v>
      </c>
      <c r="AT225" s="211">
        <v>-65689630.749007583</v>
      </c>
      <c r="AU225" s="321">
        <v>-9.2589333959812503E-2</v>
      </c>
      <c r="AV225" s="211">
        <v>-107754975.57693493</v>
      </c>
      <c r="AW225" s="321">
        <v>-0.16145301578699003</v>
      </c>
      <c r="AX225" s="211">
        <v>-16404171.769738436</v>
      </c>
      <c r="AY225" s="321">
        <v>-2.3263397295268978E-2</v>
      </c>
      <c r="AZ225" s="211">
        <v>-12080639.391811013</v>
      </c>
      <c r="BA225" s="321">
        <v>-1.7027624334961793E-2</v>
      </c>
      <c r="BB225" s="211">
        <v>-53608991.357196569</v>
      </c>
      <c r="BC225" s="321">
        <v>-7.4296614779033945E-2</v>
      </c>
      <c r="BE225" s="346">
        <v>65939855.83495719</v>
      </c>
      <c r="BF225" s="346">
        <v>64040335.242942877</v>
      </c>
      <c r="BG225" s="346">
        <v>65314688.806565516</v>
      </c>
      <c r="BH225" s="346">
        <v>66504571.050040662</v>
      </c>
      <c r="BI225" s="346">
        <v>59470270.803469151</v>
      </c>
      <c r="BJ225" s="346">
        <v>65845453.490908369</v>
      </c>
      <c r="BK225" s="346">
        <v>63696306.156474918</v>
      </c>
      <c r="BL225" s="346">
        <v>65597577.208971776</v>
      </c>
      <c r="BM225" s="346">
        <v>63984011.987013683</v>
      </c>
      <c r="BN225" s="346">
        <v>66658455.265430368</v>
      </c>
      <c r="BO225" s="346">
        <v>66392076.268102258</v>
      </c>
      <c r="BP225" s="346">
        <v>61719009.372058198</v>
      </c>
      <c r="BQ225" s="346">
        <v>775162611.48693514</v>
      </c>
    </row>
    <row r="226" spans="2:97" ht="16.5" x14ac:dyDescent="0.25">
      <c r="D226" s="137" t="s">
        <v>306</v>
      </c>
      <c r="F226" s="137" t="s">
        <v>306</v>
      </c>
      <c r="H226" s="137" t="s">
        <v>306</v>
      </c>
      <c r="AC226" s="370"/>
      <c r="AS226" s="318"/>
      <c r="AU226" s="318"/>
      <c r="AW226" s="318"/>
      <c r="AY226" s="318"/>
      <c r="BA226" s="318"/>
      <c r="BB226" s="37"/>
      <c r="BC226" s="318"/>
    </row>
    <row r="227" spans="2:97" ht="16.5" x14ac:dyDescent="0.25">
      <c r="D227" s="137" t="s">
        <v>306</v>
      </c>
      <c r="F227" s="137" t="s">
        <v>306</v>
      </c>
      <c r="H227" s="137" t="s">
        <v>306</v>
      </c>
      <c r="Q227" s="203" t="s">
        <v>416</v>
      </c>
      <c r="R227" s="203"/>
      <c r="S227" s="203"/>
      <c r="AC227" s="204" t="s">
        <v>687</v>
      </c>
      <c r="AS227" s="318"/>
      <c r="AU227" s="318"/>
      <c r="AW227" s="318"/>
      <c r="AY227" s="318"/>
      <c r="BA227" s="318"/>
      <c r="BB227" s="37"/>
      <c r="BC227" s="318"/>
    </row>
    <row r="228" spans="2:97" ht="16.5" hidden="1" x14ac:dyDescent="0.25">
      <c r="B228" s="137" t="s">
        <v>306</v>
      </c>
      <c r="C228" s="137" t="s">
        <v>306</v>
      </c>
      <c r="D228" s="137" t="s">
        <v>306</v>
      </c>
      <c r="E228" s="137" t="s">
        <v>306</v>
      </c>
      <c r="F228" s="137" t="s">
        <v>306</v>
      </c>
      <c r="G228" s="137" t="s">
        <v>306</v>
      </c>
      <c r="H228" s="137" t="s">
        <v>306</v>
      </c>
      <c r="I228" s="137" t="s">
        <v>306</v>
      </c>
      <c r="J228" s="137" t="s">
        <v>306</v>
      </c>
      <c r="Q228" s="37" t="s">
        <v>688</v>
      </c>
      <c r="AC228" s="370"/>
      <c r="AS228" s="318"/>
      <c r="AU228" s="318"/>
      <c r="AW228" s="318"/>
      <c r="AY228" s="318"/>
      <c r="BA228" s="318"/>
      <c r="BB228" s="37"/>
      <c r="BC228" s="318"/>
    </row>
    <row r="229" spans="2:97" ht="15.75" x14ac:dyDescent="0.25">
      <c r="D229" s="137" t="s">
        <v>306</v>
      </c>
      <c r="F229" s="137" t="s">
        <v>306</v>
      </c>
      <c r="H229" s="137" t="s">
        <v>306</v>
      </c>
      <c r="K229" s="145" t="s">
        <v>323</v>
      </c>
      <c r="Q229" s="37" t="s">
        <v>419</v>
      </c>
      <c r="V229" s="37" t="s">
        <v>416</v>
      </c>
      <c r="W229" s="37" t="s">
        <v>419</v>
      </c>
      <c r="X229" s="37">
        <v>2</v>
      </c>
      <c r="AC229" s="286" t="s">
        <v>689</v>
      </c>
      <c r="AD229" s="148"/>
      <c r="AE229" s="17">
        <v>5408.3732206299037</v>
      </c>
      <c r="AF229" s="17">
        <v>5416.4081565068373</v>
      </c>
      <c r="AG229" s="17">
        <v>5555.9900349110294</v>
      </c>
      <c r="AH229" s="178">
        <v>6063.5638569501252</v>
      </c>
      <c r="AI229" s="180">
        <v>5749.9599086995577</v>
      </c>
      <c r="AJ229" s="178">
        <v>5749.9599086995577</v>
      </c>
      <c r="AK229" s="180">
        <v>5882.6798726559446</v>
      </c>
      <c r="AL229" s="178">
        <v>5882.6798726559446</v>
      </c>
      <c r="AM229" s="180">
        <v>6080.8289476009832</v>
      </c>
      <c r="AN229" s="177">
        <v>5898.4394699236846</v>
      </c>
      <c r="AO229" s="178">
        <v>5915.3390692397807</v>
      </c>
      <c r="AP229" s="178">
        <v>6229.4175875930678</v>
      </c>
      <c r="AQ229" s="178">
        <v>6229.4175875930705</v>
      </c>
      <c r="AR229" s="178">
        <v>-479.45767889351282</v>
      </c>
      <c r="AS229" s="284">
        <v>-8.3384525545665861E-2</v>
      </c>
      <c r="AT229" s="178">
        <v>-165.85373064294527</v>
      </c>
      <c r="AU229" s="284">
        <v>-2.7352516532474849E-2</v>
      </c>
      <c r="AV229" s="178">
        <v>-673.4275526820411</v>
      </c>
      <c r="AW229" s="284">
        <v>-0.12120748029614221</v>
      </c>
      <c r="AX229" s="178">
        <v>-479.45767889351009</v>
      </c>
      <c r="AY229" s="284">
        <v>-8.3384525545665389E-2</v>
      </c>
      <c r="AZ229" s="178">
        <v>-165.85373064294254</v>
      </c>
      <c r="BA229" s="284">
        <v>-2.7352516532474398E-2</v>
      </c>
      <c r="BB229" s="178">
        <v>-2.7284841053187847E-12</v>
      </c>
      <c r="BC229" s="284">
        <v>-4.3799987189059528E-16</v>
      </c>
      <c r="BE229" s="17">
        <v>6483.3536540899331</v>
      </c>
      <c r="BF229" s="17">
        <v>6094.0872291839423</v>
      </c>
      <c r="BG229" s="17">
        <v>6376.924399681172</v>
      </c>
      <c r="BH229" s="17">
        <v>6052.6993949699236</v>
      </c>
      <c r="BI229" s="17">
        <v>6454.6112848721814</v>
      </c>
      <c r="BJ229" s="17">
        <v>6296.8004071956721</v>
      </c>
      <c r="BK229" s="17">
        <v>6381.902102820688</v>
      </c>
      <c r="BL229" s="17">
        <v>6346.9183908843497</v>
      </c>
      <c r="BM229" s="17">
        <v>6160.1210777512151</v>
      </c>
      <c r="BN229" s="17">
        <v>5952.9652794131489</v>
      </c>
      <c r="BO229" s="17">
        <v>6154.0535390989262</v>
      </c>
      <c r="BP229" s="17">
        <v>6012.0273978979048</v>
      </c>
      <c r="BQ229" s="288">
        <v>6229.4175875930687</v>
      </c>
      <c r="BS229" s="37">
        <v>11280298.109999998</v>
      </c>
      <c r="BT229" s="37">
        <v>11297079.869285712</v>
      </c>
      <c r="BU229" s="37">
        <v>11588183.975714283</v>
      </c>
      <c r="BV229" s="37">
        <v>12681519.3573412</v>
      </c>
      <c r="BW229" s="37">
        <v>4041416.8214285709</v>
      </c>
      <c r="BX229" s="37">
        <v>12124250.464285713</v>
      </c>
      <c r="BY229" s="37">
        <v>10252687.442857139</v>
      </c>
      <c r="BZ229" s="37">
        <v>12303224.931428567</v>
      </c>
      <c r="CA229" s="37">
        <v>10598033.539615849</v>
      </c>
      <c r="CB229" s="37">
        <v>12336173.26058249</v>
      </c>
      <c r="CC229" s="37">
        <v>12371517.589580154</v>
      </c>
      <c r="CD229" s="37">
        <v>12992758.556618737</v>
      </c>
      <c r="CE229" s="37">
        <v>12992758.556618743</v>
      </c>
      <c r="CG229" s="37">
        <v>1148461.2662854907</v>
      </c>
      <c r="CH229" s="37">
        <v>1044709.3736990032</v>
      </c>
      <c r="CI229" s="37">
        <v>1129608.3881595228</v>
      </c>
      <c r="CJ229" s="37">
        <v>1072175.1708249722</v>
      </c>
      <c r="CK229" s="37">
        <v>1032737.8055795491</v>
      </c>
      <c r="CL229" s="37">
        <v>1115415.2241306412</v>
      </c>
      <c r="CM229" s="37">
        <v>1094049.4774865506</v>
      </c>
      <c r="CN229" s="37">
        <v>1124293.1237612537</v>
      </c>
      <c r="CO229" s="37">
        <v>1056029.5563588908</v>
      </c>
      <c r="CP229" s="37">
        <v>1054508.2695952451</v>
      </c>
      <c r="CQ229" s="37">
        <v>1090129.0439159838</v>
      </c>
      <c r="CR229" s="37">
        <v>1030641.8568216378</v>
      </c>
      <c r="CS229" s="37">
        <v>12992758.556618739</v>
      </c>
    </row>
    <row r="230" spans="2:97" ht="15.75" x14ac:dyDescent="0.25">
      <c r="D230" s="137" t="s">
        <v>306</v>
      </c>
      <c r="F230" s="137" t="s">
        <v>306</v>
      </c>
      <c r="H230" s="137" t="s">
        <v>306</v>
      </c>
      <c r="K230" s="145" t="s">
        <v>323</v>
      </c>
      <c r="Q230" s="37" t="s">
        <v>690</v>
      </c>
      <c r="V230" s="37" t="s">
        <v>416</v>
      </c>
      <c r="W230" s="37" t="s">
        <v>690</v>
      </c>
      <c r="X230" s="37">
        <v>3</v>
      </c>
      <c r="AC230" s="286" t="s">
        <v>691</v>
      </c>
      <c r="AD230" s="148"/>
      <c r="AE230" s="17">
        <v>294.21838638024593</v>
      </c>
      <c r="AF230" s="17">
        <v>269.67931575342413</v>
      </c>
      <c r="AG230" s="17">
        <v>270.92073613849891</v>
      </c>
      <c r="AH230" s="178">
        <v>247.83021494838437</v>
      </c>
      <c r="AI230" s="180">
        <v>288.68282039503907</v>
      </c>
      <c r="AJ230" s="178">
        <v>288.68282039503907</v>
      </c>
      <c r="AK230" s="180">
        <v>291.20310868342841</v>
      </c>
      <c r="AL230" s="178">
        <v>291.20310868342841</v>
      </c>
      <c r="AM230" s="180">
        <v>241.51840958485272</v>
      </c>
      <c r="AN230" s="177">
        <v>289.23417045774573</v>
      </c>
      <c r="AO230" s="178">
        <v>290.20282440140267</v>
      </c>
      <c r="AP230" s="178">
        <v>250.92422039609204</v>
      </c>
      <c r="AQ230" s="178">
        <v>250.92422039609207</v>
      </c>
      <c r="AR230" s="178">
        <v>37.758599998947005</v>
      </c>
      <c r="AS230" s="284">
        <v>0.13079614487373173</v>
      </c>
      <c r="AT230" s="178">
        <v>-3.0940054477077013</v>
      </c>
      <c r="AU230" s="284">
        <v>-1.2484375435626726E-2</v>
      </c>
      <c r="AV230" s="178">
        <v>19.996515742406842</v>
      </c>
      <c r="AW230" s="284">
        <v>7.3809469247065357E-2</v>
      </c>
      <c r="AX230" s="178">
        <v>37.758599998947034</v>
      </c>
      <c r="AY230" s="284">
        <v>0.13079614487373181</v>
      </c>
      <c r="AZ230" s="178">
        <v>-3.0940054477076728</v>
      </c>
      <c r="BA230" s="284">
        <v>-1.2484375435626612E-2</v>
      </c>
      <c r="BB230" s="178">
        <v>-2.8421709430404007E-14</v>
      </c>
      <c r="BC230" s="284">
        <v>-1.1326809897242846E-16</v>
      </c>
      <c r="BE230" s="17">
        <v>299.14825614567377</v>
      </c>
      <c r="BF230" s="17">
        <v>263.68183824236053</v>
      </c>
      <c r="BG230" s="17">
        <v>258.93517818618494</v>
      </c>
      <c r="BH230" s="17">
        <v>216.77006247425101</v>
      </c>
      <c r="BI230" s="17">
        <v>228.2658244172957</v>
      </c>
      <c r="BJ230" s="17">
        <v>220.71824515286082</v>
      </c>
      <c r="BK230" s="17">
        <v>224.21314193904917</v>
      </c>
      <c r="BL230" s="17">
        <v>228.7478899835055</v>
      </c>
      <c r="BM230" s="17">
        <v>246.30959480215205</v>
      </c>
      <c r="BN230" s="17">
        <v>279.69492293728536</v>
      </c>
      <c r="BO230" s="17">
        <v>272.0053101457234</v>
      </c>
      <c r="BP230" s="17">
        <v>270.45309826471168</v>
      </c>
      <c r="BQ230" s="288">
        <v>250.92422039609207</v>
      </c>
      <c r="BS230" s="37">
        <v>613654.2306571427</v>
      </c>
      <c r="BT230" s="37">
        <v>562474.00142857141</v>
      </c>
      <c r="BU230" s="37">
        <v>565062.08857142855</v>
      </c>
      <c r="BV230" s="37">
        <v>518319.5464494995</v>
      </c>
      <c r="BW230" s="37">
        <v>202903.60714285716</v>
      </c>
      <c r="BX230" s="37">
        <v>608710.82142857148</v>
      </c>
      <c r="BY230" s="37">
        <v>507526.25</v>
      </c>
      <c r="BZ230" s="37">
        <v>609031.5</v>
      </c>
      <c r="CA230" s="37">
        <v>420932.77532905637</v>
      </c>
      <c r="CB230" s="37">
        <v>604913.02112044313</v>
      </c>
      <c r="CC230" s="37">
        <v>606938.89303782547</v>
      </c>
      <c r="CD230" s="37">
        <v>523355.15572233312</v>
      </c>
      <c r="CE230" s="37">
        <v>523355.15572233318</v>
      </c>
      <c r="CG230" s="37">
        <v>52991.122093644648</v>
      </c>
      <c r="CH230" s="37">
        <v>45202.977529887867</v>
      </c>
      <c r="CI230" s="37">
        <v>45867.777463900798</v>
      </c>
      <c r="CJ230" s="37">
        <v>38398.648866688818</v>
      </c>
      <c r="CK230" s="37">
        <v>36522.531906767312</v>
      </c>
      <c r="CL230" s="37">
        <v>39098.029946377763</v>
      </c>
      <c r="CM230" s="37">
        <v>38436.858922611202</v>
      </c>
      <c r="CN230" s="37">
        <v>40520.401231678159</v>
      </c>
      <c r="CO230" s="37">
        <v>42224.853836932925</v>
      </c>
      <c r="CP230" s="37">
        <v>49545.158649110723</v>
      </c>
      <c r="CQ230" s="37">
        <v>48183.020639213442</v>
      </c>
      <c r="CR230" s="37">
        <v>46363.774635519527</v>
      </c>
      <c r="CS230" s="37">
        <v>523355.15572233318</v>
      </c>
    </row>
    <row r="231" spans="2:97" ht="15.75" x14ac:dyDescent="0.25">
      <c r="D231" s="137" t="s">
        <v>306</v>
      </c>
      <c r="F231" s="137" t="s">
        <v>306</v>
      </c>
      <c r="H231" s="137" t="s">
        <v>306</v>
      </c>
      <c r="K231" s="145" t="s">
        <v>323</v>
      </c>
      <c r="Q231" s="37" t="s">
        <v>692</v>
      </c>
      <c r="V231" s="37" t="s">
        <v>416</v>
      </c>
      <c r="W231" s="37" t="s">
        <v>692</v>
      </c>
      <c r="X231" s="37">
        <v>4</v>
      </c>
      <c r="AC231" s="286" t="s">
        <v>693</v>
      </c>
      <c r="AD231" s="148"/>
      <c r="AE231" s="17">
        <v>176.39804088638539</v>
      </c>
      <c r="AF231" s="17">
        <v>204.27650171232838</v>
      </c>
      <c r="AG231" s="17">
        <v>255.58750326199302</v>
      </c>
      <c r="AH231" s="178">
        <v>159.7581182802893</v>
      </c>
      <c r="AI231" s="180">
        <v>237.45364652989218</v>
      </c>
      <c r="AJ231" s="178">
        <v>237.45364652989215</v>
      </c>
      <c r="AK231" s="180">
        <v>212.77125939137809</v>
      </c>
      <c r="AL231" s="178">
        <v>212.77125939137812</v>
      </c>
      <c r="AM231" s="180">
        <v>160.70788469224547</v>
      </c>
      <c r="AN231" s="177">
        <v>203.14430535235493</v>
      </c>
      <c r="AO231" s="178">
        <v>216.98339316012479</v>
      </c>
      <c r="AP231" s="178">
        <v>167.03972902419105</v>
      </c>
      <c r="AQ231" s="178">
        <v>167.03972902419108</v>
      </c>
      <c r="AR231" s="178">
        <v>70.413917505701079</v>
      </c>
      <c r="AS231" s="284">
        <v>0.29653752862808502</v>
      </c>
      <c r="AT231" s="178">
        <v>-7.2816107439017799</v>
      </c>
      <c r="AU231" s="284">
        <v>-4.5578971649669044E-2</v>
      </c>
      <c r="AV231" s="178">
        <v>88.547774237801946</v>
      </c>
      <c r="AW231" s="284">
        <v>0.3464479800760642</v>
      </c>
      <c r="AX231" s="178">
        <v>70.413917505701107</v>
      </c>
      <c r="AY231" s="284">
        <v>0.29653752862808513</v>
      </c>
      <c r="AZ231" s="178">
        <v>-7.2816107439017514</v>
      </c>
      <c r="BA231" s="284">
        <v>-4.557897164966887E-2</v>
      </c>
      <c r="BB231" s="178">
        <v>-2.8421709430404007E-14</v>
      </c>
      <c r="BC231" s="284">
        <v>-1.7014939856785756E-16</v>
      </c>
      <c r="BE231" s="17">
        <v>132.44106844378223</v>
      </c>
      <c r="BF231" s="17">
        <v>132.0401037531993</v>
      </c>
      <c r="BG231" s="17">
        <v>189.33559233392887</v>
      </c>
      <c r="BH231" s="17">
        <v>309.72009788413783</v>
      </c>
      <c r="BI231" s="17">
        <v>132.62643501151655</v>
      </c>
      <c r="BJ231" s="17">
        <v>132.41944209857121</v>
      </c>
      <c r="BK231" s="17">
        <v>132.37428841839855</v>
      </c>
      <c r="BL231" s="17">
        <v>146.22014975753055</v>
      </c>
      <c r="BM231" s="17">
        <v>177.45316225918177</v>
      </c>
      <c r="BN231" s="17">
        <v>190.52112838262187</v>
      </c>
      <c r="BO231" s="17">
        <v>131.84979611447446</v>
      </c>
      <c r="BP231" s="17">
        <v>193.08469969648795</v>
      </c>
      <c r="BQ231" s="288">
        <v>167.03972902419105</v>
      </c>
      <c r="BS231" s="37">
        <v>367915.15785714285</v>
      </c>
      <c r="BT231" s="37">
        <v>426062.41785714292</v>
      </c>
      <c r="BU231" s="37">
        <v>533081.41142857145</v>
      </c>
      <c r="BV231" s="37">
        <v>334122.92131494539</v>
      </c>
      <c r="BW231" s="37">
        <v>166896.67000000001</v>
      </c>
      <c r="BX231" s="37">
        <v>500690.01</v>
      </c>
      <c r="BY231" s="37">
        <v>370830.51714285719</v>
      </c>
      <c r="BZ231" s="37">
        <v>444996.62057142868</v>
      </c>
      <c r="CA231" s="37">
        <v>280091.34391472692</v>
      </c>
      <c r="CB231" s="37">
        <v>424862.09454307565</v>
      </c>
      <c r="CC231" s="37">
        <v>453805.57795687974</v>
      </c>
      <c r="CD231" s="37">
        <v>348396.43322304549</v>
      </c>
      <c r="CE231" s="37">
        <v>348396.43322304555</v>
      </c>
      <c r="CG231" s="37">
        <v>23460.61086413158</v>
      </c>
      <c r="CH231" s="37">
        <v>22635.634986410958</v>
      </c>
      <c r="CI231" s="37">
        <v>33538.906826032158</v>
      </c>
      <c r="CJ231" s="37">
        <v>54863.81813919617</v>
      </c>
      <c r="CK231" s="37">
        <v>21220.22960184265</v>
      </c>
      <c r="CL231" s="37">
        <v>23456.779973340905</v>
      </c>
      <c r="CM231" s="37">
        <v>22692.924263566063</v>
      </c>
      <c r="CN231" s="37">
        <v>25901.43732804896</v>
      </c>
      <c r="CO231" s="37">
        <v>30420.795606091531</v>
      </c>
      <c r="CP231" s="37">
        <v>33748.912681697635</v>
      </c>
      <c r="CQ231" s="37">
        <v>23355.872883718006</v>
      </c>
      <c r="CR231" s="37">
        <v>33100.510068968928</v>
      </c>
      <c r="CS231" s="37">
        <v>348396.43322304549</v>
      </c>
    </row>
    <row r="232" spans="2:97" ht="15.75" x14ac:dyDescent="0.25">
      <c r="D232" s="137" t="s">
        <v>306</v>
      </c>
      <c r="F232" s="137" t="s">
        <v>306</v>
      </c>
      <c r="H232" s="137" t="s">
        <v>306</v>
      </c>
      <c r="K232" s="145" t="s">
        <v>323</v>
      </c>
      <c r="Q232" s="37" t="s">
        <v>694</v>
      </c>
      <c r="V232" s="37" t="s">
        <v>416</v>
      </c>
      <c r="W232" s="37" t="s">
        <v>694</v>
      </c>
      <c r="X232" s="37">
        <v>5</v>
      </c>
      <c r="AC232" s="286" t="s">
        <v>695</v>
      </c>
      <c r="AD232" s="148"/>
      <c r="AE232" s="17">
        <v>203.62889158904662</v>
      </c>
      <c r="AF232" s="17">
        <v>392.86254109588958</v>
      </c>
      <c r="AG232" s="17">
        <v>384.13572436564363</v>
      </c>
      <c r="AH232" s="178">
        <v>255.99982513673143</v>
      </c>
      <c r="AI232" s="180">
        <v>363.46713732871012</v>
      </c>
      <c r="AJ232" s="178">
        <v>363.46713732871012</v>
      </c>
      <c r="AK232" s="180">
        <v>371.28495322138815</v>
      </c>
      <c r="AL232" s="178">
        <v>371.28495322138815</v>
      </c>
      <c r="AM232" s="180">
        <v>256.27536751218798</v>
      </c>
      <c r="AN232" s="177">
        <v>351.84123821253917</v>
      </c>
      <c r="AO232" s="178">
        <v>371.81907566387787</v>
      </c>
      <c r="AP232" s="178">
        <v>300.50061746702204</v>
      </c>
      <c r="AQ232" s="178">
        <v>300.50061746702204</v>
      </c>
      <c r="AR232" s="178">
        <v>62.966519861688084</v>
      </c>
      <c r="AS232" s="284">
        <v>0.17323855005010486</v>
      </c>
      <c r="AT232" s="178">
        <v>-44.500792330290608</v>
      </c>
      <c r="AU232" s="284">
        <v>-0.17383133877736986</v>
      </c>
      <c r="AV232" s="178">
        <v>83.635106898621586</v>
      </c>
      <c r="AW232" s="284">
        <v>0.21772280366981081</v>
      </c>
      <c r="AX232" s="178">
        <v>62.966519861688084</v>
      </c>
      <c r="AY232" s="284">
        <v>0.17323855005010486</v>
      </c>
      <c r="AZ232" s="178">
        <v>-44.500792330290608</v>
      </c>
      <c r="BA232" s="284">
        <v>-0.17383133877736986</v>
      </c>
      <c r="BB232" s="178">
        <v>0</v>
      </c>
      <c r="BC232" s="284">
        <v>0</v>
      </c>
      <c r="BE232" s="17">
        <v>304.59248656977616</v>
      </c>
      <c r="BF232" s="17">
        <v>300.32694509797062</v>
      </c>
      <c r="BG232" s="17">
        <v>291.39411828668671</v>
      </c>
      <c r="BH232" s="17">
        <v>301.56496696046258</v>
      </c>
      <c r="BI232" s="17">
        <v>304.4983335792856</v>
      </c>
      <c r="BJ232" s="17">
        <v>302.63490995880102</v>
      </c>
      <c r="BK232" s="17">
        <v>304.15704890004457</v>
      </c>
      <c r="BL232" s="17">
        <v>298.28059148619178</v>
      </c>
      <c r="BM232" s="17">
        <v>299.44885972237483</v>
      </c>
      <c r="BN232" s="17">
        <v>298.60500889762147</v>
      </c>
      <c r="BO232" s="17">
        <v>300.13973869921597</v>
      </c>
      <c r="BP232" s="17">
        <v>300.85806699090233</v>
      </c>
      <c r="BQ232" s="288">
        <v>300.50061746702204</v>
      </c>
      <c r="BS232" s="37">
        <v>424710.81547619042</v>
      </c>
      <c r="BT232" s="37">
        <v>819399.01428571413</v>
      </c>
      <c r="BU232" s="37">
        <v>801195.72166666656</v>
      </c>
      <c r="BV232" s="37">
        <v>535405.7142857142</v>
      </c>
      <c r="BW232" s="37">
        <v>255466.51214285719</v>
      </c>
      <c r="BX232" s="37">
        <v>766399.53642857156</v>
      </c>
      <c r="BY232" s="37">
        <v>647097.69357142854</v>
      </c>
      <c r="BZ232" s="37">
        <v>776517.23228571424</v>
      </c>
      <c r="CA232" s="37">
        <v>446652.08702229196</v>
      </c>
      <c r="CB232" s="37">
        <v>735851.32083485078</v>
      </c>
      <c r="CC232" s="37">
        <v>777633.569415704</v>
      </c>
      <c r="CD232" s="37">
        <v>626757.14285714249</v>
      </c>
      <c r="CE232" s="37">
        <v>626757.14285714249</v>
      </c>
      <c r="CG232" s="37">
        <v>53955.513070970148</v>
      </c>
      <c r="CH232" s="37">
        <v>51485.048198145108</v>
      </c>
      <c r="CI232" s="37">
        <v>51617.554113303675</v>
      </c>
      <c r="CJ232" s="37">
        <v>53419.218247376339</v>
      </c>
      <c r="CK232" s="37">
        <v>48719.733372685696</v>
      </c>
      <c r="CL232" s="37">
        <v>53608.747950102006</v>
      </c>
      <c r="CM232" s="37">
        <v>52141.642892934644</v>
      </c>
      <c r="CN232" s="37">
        <v>52837.423975864011</v>
      </c>
      <c r="CO232" s="37">
        <v>51334.518022206721</v>
      </c>
      <c r="CP232" s="37">
        <v>52894.891276124661</v>
      </c>
      <c r="CQ232" s="37">
        <v>53166.753313179113</v>
      </c>
      <c r="CR232" s="37">
        <v>51576.098424250384</v>
      </c>
      <c r="CS232" s="37">
        <v>626757.14285714249</v>
      </c>
    </row>
    <row r="233" spans="2:97" ht="15.75" x14ac:dyDescent="0.25">
      <c r="D233" s="137" t="s">
        <v>306</v>
      </c>
      <c r="F233" s="137" t="s">
        <v>306</v>
      </c>
      <c r="H233" s="137" t="s">
        <v>306</v>
      </c>
      <c r="K233" s="145" t="s">
        <v>323</v>
      </c>
      <c r="Q233" s="37" t="s">
        <v>696</v>
      </c>
      <c r="V233" s="37" t="s">
        <v>416</v>
      </c>
      <c r="W233" s="37" t="s">
        <v>696</v>
      </c>
      <c r="X233" s="37">
        <v>6</v>
      </c>
      <c r="AC233" s="286" t="s">
        <v>697</v>
      </c>
      <c r="AD233" s="148"/>
      <c r="AE233" s="17">
        <v>709.47927100535128</v>
      </c>
      <c r="AF233" s="17">
        <v>744.29559657534094</v>
      </c>
      <c r="AG233" s="17">
        <v>718.69477540022331</v>
      </c>
      <c r="AH233" s="178">
        <v>738.59740457008843</v>
      </c>
      <c r="AI233" s="180">
        <v>699.85253718480817</v>
      </c>
      <c r="AJ233" s="178">
        <v>699.85253718480828</v>
      </c>
      <c r="AK233" s="180">
        <v>717.82473143486664</v>
      </c>
      <c r="AL233" s="178">
        <v>717.82473143486652</v>
      </c>
      <c r="AM233" s="180">
        <v>713.90355982624283</v>
      </c>
      <c r="AN233" s="177">
        <v>741.86505070206806</v>
      </c>
      <c r="AO233" s="178">
        <v>671.64876943927538</v>
      </c>
      <c r="AP233" s="178">
        <v>760.54863642744056</v>
      </c>
      <c r="AQ233" s="178">
        <v>760.54863642744044</v>
      </c>
      <c r="AR233" s="178">
        <v>-60.696099242632158</v>
      </c>
      <c r="AS233" s="284">
        <v>-8.6726983211042205E-2</v>
      </c>
      <c r="AT233" s="178">
        <v>-21.951231857352013</v>
      </c>
      <c r="AU233" s="284">
        <v>-2.9720158399593962E-2</v>
      </c>
      <c r="AV233" s="178">
        <v>-41.853861027217135</v>
      </c>
      <c r="AW233" s="284">
        <v>-5.8235933333326037E-2</v>
      </c>
      <c r="AX233" s="178">
        <v>-60.696099242632272</v>
      </c>
      <c r="AY233" s="284">
        <v>-8.6726983211042372E-2</v>
      </c>
      <c r="AZ233" s="178">
        <v>-21.951231857352127</v>
      </c>
      <c r="BA233" s="284">
        <v>-2.9720158399594115E-2</v>
      </c>
      <c r="BB233" s="178">
        <v>1.1368683772161603E-13</v>
      </c>
      <c r="BC233" s="284">
        <v>1.4948003622180213E-16</v>
      </c>
      <c r="BE233" s="17">
        <v>486.45589566788425</v>
      </c>
      <c r="BF233" s="17">
        <v>948.59482767592385</v>
      </c>
      <c r="BG233" s="17">
        <v>502.11558820682382</v>
      </c>
      <c r="BH233" s="17">
        <v>823.02500223486902</v>
      </c>
      <c r="BI233" s="17">
        <v>571.54718429269258</v>
      </c>
      <c r="BJ233" s="17">
        <v>749.23434927315918</v>
      </c>
      <c r="BK233" s="17">
        <v>648.38573568172683</v>
      </c>
      <c r="BL233" s="17">
        <v>641.93908068845917</v>
      </c>
      <c r="BM233" s="17">
        <v>832.7945588559428</v>
      </c>
      <c r="BN233" s="17">
        <v>1038.6230015755</v>
      </c>
      <c r="BO233" s="17">
        <v>892.02060813903529</v>
      </c>
      <c r="BP233" s="17">
        <v>985.63335377404815</v>
      </c>
      <c r="BQ233" s="288">
        <v>760.54863642744021</v>
      </c>
      <c r="BS233" s="37">
        <v>1479768.0103285713</v>
      </c>
      <c r="BT233" s="37">
        <v>1552387.9585714284</v>
      </c>
      <c r="BU233" s="37">
        <v>1498988.88</v>
      </c>
      <c r="BV233" s="37">
        <v>1544724.76984002</v>
      </c>
      <c r="BW233" s="37">
        <v>491898.35428571427</v>
      </c>
      <c r="BX233" s="37">
        <v>1475695.0628571429</v>
      </c>
      <c r="BY233" s="37">
        <v>1251068.0114285715</v>
      </c>
      <c r="BZ233" s="37">
        <v>1501281.6137142857</v>
      </c>
      <c r="CA233" s="37">
        <v>1244233.9582787654</v>
      </c>
      <c r="CB233" s="37">
        <v>1551558.8229898261</v>
      </c>
      <c r="CC233" s="37">
        <v>1404706.3858683836</v>
      </c>
      <c r="CD233" s="37">
        <v>1586283.896483077</v>
      </c>
      <c r="CE233" s="37">
        <v>1586283.8964830767</v>
      </c>
      <c r="CG233" s="37">
        <v>86170.797358609008</v>
      </c>
      <c r="CH233" s="37">
        <v>162617.61130848364</v>
      </c>
      <c r="CI233" s="37">
        <v>88944.755294956762</v>
      </c>
      <c r="CJ233" s="37">
        <v>145790.64889588469</v>
      </c>
      <c r="CK233" s="37">
        <v>91447.549486830816</v>
      </c>
      <c r="CL233" s="37">
        <v>132719.37263024741</v>
      </c>
      <c r="CM233" s="37">
        <v>111152.76666791843</v>
      </c>
      <c r="CN233" s="37">
        <v>113713.08875315366</v>
      </c>
      <c r="CO233" s="37">
        <v>142765.97122467429</v>
      </c>
      <c r="CP233" s="37">
        <v>183981.67849908405</v>
      </c>
      <c r="CQ233" s="37">
        <v>158012.53052574871</v>
      </c>
      <c r="CR233" s="37">
        <v>168967.12583748507</v>
      </c>
      <c r="CS233" s="37">
        <v>1586283.8964830763</v>
      </c>
    </row>
    <row r="234" spans="2:97" ht="16.5" hidden="1" x14ac:dyDescent="0.25">
      <c r="B234" s="137" t="s">
        <v>306</v>
      </c>
      <c r="C234" s="137" t="s">
        <v>306</v>
      </c>
      <c r="D234" s="137" t="s">
        <v>306</v>
      </c>
      <c r="E234" s="137" t="s">
        <v>306</v>
      </c>
      <c r="F234" s="137" t="s">
        <v>306</v>
      </c>
      <c r="G234" s="137" t="s">
        <v>306</v>
      </c>
      <c r="H234" s="137" t="s">
        <v>306</v>
      </c>
      <c r="I234" s="137" t="s">
        <v>306</v>
      </c>
      <c r="J234" s="137" t="s">
        <v>306</v>
      </c>
      <c r="Q234" s="37" t="s">
        <v>311</v>
      </c>
      <c r="AC234" s="370"/>
      <c r="AE234" s="372"/>
      <c r="AF234" s="372"/>
      <c r="AG234" s="372"/>
      <c r="AH234" s="372"/>
      <c r="AI234" s="373"/>
      <c r="AJ234" s="372"/>
      <c r="AK234" s="373"/>
      <c r="AL234" s="372"/>
      <c r="AS234" s="318"/>
      <c r="AU234" s="318"/>
      <c r="AW234" s="318"/>
      <c r="AY234" s="318"/>
      <c r="BA234" s="318"/>
      <c r="BB234" s="37"/>
      <c r="BC234" s="318"/>
    </row>
    <row r="235" spans="2:97" ht="17.25" x14ac:dyDescent="0.3">
      <c r="D235" s="137" t="s">
        <v>306</v>
      </c>
      <c r="F235" s="137" t="s">
        <v>306</v>
      </c>
      <c r="H235" s="137" t="s">
        <v>306</v>
      </c>
      <c r="AC235" s="371" t="s">
        <v>698</v>
      </c>
      <c r="AE235" s="227">
        <v>6792.0978104909327</v>
      </c>
      <c r="AF235" s="227">
        <v>7027.5221116438197</v>
      </c>
      <c r="AG235" s="227">
        <v>7185.3287740773885</v>
      </c>
      <c r="AH235" s="227">
        <v>7465.7494198856193</v>
      </c>
      <c r="AI235" s="226">
        <v>7339.4160501380074</v>
      </c>
      <c r="AJ235" s="227">
        <v>7339.4160501380074</v>
      </c>
      <c r="AK235" s="226">
        <v>7475.7639253870057</v>
      </c>
      <c r="AL235" s="227">
        <v>7475.7639253870057</v>
      </c>
      <c r="AM235" s="210">
        <v>7453.2341692165119</v>
      </c>
      <c r="AN235" s="210">
        <v>7484.5242346483928</v>
      </c>
      <c r="AO235" s="211">
        <v>7465.9931319044617</v>
      </c>
      <c r="AP235" s="211">
        <v>7708.4307909078125</v>
      </c>
      <c r="AQ235" s="211">
        <v>7708.4307909078161</v>
      </c>
      <c r="AR235" s="211">
        <v>-369.01474076980867</v>
      </c>
      <c r="AS235" s="321">
        <v>-5.0278487859108337E-2</v>
      </c>
      <c r="AT235" s="211">
        <v>-242.6813710221968</v>
      </c>
      <c r="AU235" s="321">
        <v>-3.2505962546210777E-2</v>
      </c>
      <c r="AV235" s="211">
        <v>-523.1020168304276</v>
      </c>
      <c r="AW235" s="321">
        <v>-7.2801403147707042E-2</v>
      </c>
      <c r="AX235" s="211">
        <v>-369.01474076980503</v>
      </c>
      <c r="AY235" s="321">
        <v>-5.0278487859107844E-2</v>
      </c>
      <c r="AZ235" s="211">
        <v>-242.68137102219316</v>
      </c>
      <c r="BA235" s="321">
        <v>-3.2505962546210292E-2</v>
      </c>
      <c r="BB235" s="211">
        <v>-3.637978807091713E-12</v>
      </c>
      <c r="BC235" s="321">
        <v>-4.7194804049907962E-16</v>
      </c>
      <c r="BE235" s="346">
        <v>7705.9913609170499</v>
      </c>
      <c r="BF235" s="346">
        <v>7738.7309439533965</v>
      </c>
      <c r="BG235" s="346">
        <v>7618.7048766947964</v>
      </c>
      <c r="BH235" s="346">
        <v>7703.7795245236439</v>
      </c>
      <c r="BI235" s="346">
        <v>7691.5490621729714</v>
      </c>
      <c r="BJ235" s="346">
        <v>7701.8073536790644</v>
      </c>
      <c r="BK235" s="346">
        <v>7691.0323177599066</v>
      </c>
      <c r="BL235" s="346">
        <v>7662.1061028000377</v>
      </c>
      <c r="BM235" s="346">
        <v>7716.1272533908668</v>
      </c>
      <c r="BN235" s="346">
        <v>7760.4093412061784</v>
      </c>
      <c r="BO235" s="346">
        <v>7750.0689921973753</v>
      </c>
      <c r="BP235" s="346">
        <v>7762.056616624056</v>
      </c>
      <c r="BQ235" s="346">
        <v>7708.4307909078143</v>
      </c>
    </row>
    <row r="236" spans="2:97" ht="16.5" x14ac:dyDescent="0.25">
      <c r="D236" s="137" t="s">
        <v>306</v>
      </c>
      <c r="F236" s="137" t="s">
        <v>306</v>
      </c>
      <c r="H236" s="137" t="s">
        <v>306</v>
      </c>
      <c r="AC236" s="374"/>
      <c r="AS236" s="318"/>
      <c r="AU236" s="318"/>
      <c r="AW236" s="318"/>
      <c r="AY236" s="318"/>
      <c r="BA236" s="318"/>
      <c r="BB236" s="37"/>
      <c r="BC236" s="318"/>
    </row>
    <row r="237" spans="2:97" ht="16.5" x14ac:dyDescent="0.25">
      <c r="D237" s="137" t="s">
        <v>306</v>
      </c>
      <c r="F237" s="137" t="s">
        <v>306</v>
      </c>
      <c r="H237" s="137" t="s">
        <v>306</v>
      </c>
      <c r="AC237" s="204" t="s">
        <v>699</v>
      </c>
      <c r="AS237" s="318"/>
      <c r="AU237" s="318"/>
      <c r="AW237" s="318"/>
      <c r="AY237" s="318"/>
      <c r="BA237" s="318"/>
      <c r="BB237" s="37"/>
      <c r="BC237" s="318"/>
    </row>
    <row r="238" spans="2:97" ht="16.5" hidden="1" x14ac:dyDescent="0.25">
      <c r="B238" s="137" t="s">
        <v>306</v>
      </c>
      <c r="C238" s="137" t="s">
        <v>306</v>
      </c>
      <c r="D238" s="137" t="s">
        <v>306</v>
      </c>
      <c r="E238" s="137" t="s">
        <v>306</v>
      </c>
      <c r="F238" s="137" t="s">
        <v>306</v>
      </c>
      <c r="G238" s="137" t="s">
        <v>306</v>
      </c>
      <c r="H238" s="137" t="s">
        <v>306</v>
      </c>
      <c r="I238" s="137" t="s">
        <v>306</v>
      </c>
      <c r="J238" s="137" t="s">
        <v>306</v>
      </c>
      <c r="R238" s="37" t="s">
        <v>700</v>
      </c>
      <c r="AC238" s="370"/>
      <c r="AS238" s="318"/>
      <c r="AU238" s="318"/>
      <c r="AW238" s="318"/>
      <c r="AY238" s="318"/>
      <c r="BA238" s="318"/>
      <c r="BB238" s="37"/>
      <c r="BC238" s="318"/>
    </row>
    <row r="239" spans="2:97" ht="15.75" x14ac:dyDescent="0.25">
      <c r="D239" s="137" t="s">
        <v>306</v>
      </c>
      <c r="F239" s="137" t="s">
        <v>306</v>
      </c>
      <c r="H239" s="137" t="s">
        <v>306</v>
      </c>
      <c r="K239" s="145" t="s">
        <v>326</v>
      </c>
      <c r="R239" s="37" t="s">
        <v>701</v>
      </c>
      <c r="V239" s="37" t="s">
        <v>416</v>
      </c>
      <c r="W239" s="37" t="s">
        <v>701</v>
      </c>
      <c r="X239" s="37">
        <v>0</v>
      </c>
      <c r="AC239" s="286" t="s">
        <v>702</v>
      </c>
      <c r="AD239" s="148"/>
      <c r="AE239" s="176">
        <v>628.15830996575812</v>
      </c>
      <c r="AF239" s="176">
        <v>634.47249725762481</v>
      </c>
      <c r="AG239" s="176">
        <v>651.05656796357277</v>
      </c>
      <c r="AH239" s="178">
        <v>710.046097864741</v>
      </c>
      <c r="AI239" s="177">
        <v>674.27906263833336</v>
      </c>
      <c r="AJ239" s="178">
        <v>674.27906263833336</v>
      </c>
      <c r="AK239" s="177">
        <v>675.39904016058983</v>
      </c>
      <c r="AL239" s="178">
        <v>675.39904016058995</v>
      </c>
      <c r="AM239" s="177">
        <v>710.07405269286357</v>
      </c>
      <c r="AN239" s="177">
        <v>681.15022645522754</v>
      </c>
      <c r="AO239" s="178">
        <v>676.00713837442015</v>
      </c>
      <c r="AP239" s="178">
        <v>735.66793472336326</v>
      </c>
      <c r="AQ239" s="178">
        <v>735.66793472336337</v>
      </c>
      <c r="AR239" s="178">
        <v>-61.388872085030016</v>
      </c>
      <c r="AS239" s="284">
        <v>-9.1043716891973991E-2</v>
      </c>
      <c r="AT239" s="178">
        <v>-25.621836858622373</v>
      </c>
      <c r="AU239" s="284">
        <v>-3.6084751307939956E-2</v>
      </c>
      <c r="AV239" s="178">
        <v>-84.611366759790599</v>
      </c>
      <c r="AW239" s="284">
        <v>-0.12996008476566767</v>
      </c>
      <c r="AX239" s="178">
        <v>-61.388872085029902</v>
      </c>
      <c r="AY239" s="284">
        <v>-9.1043716891973811E-2</v>
      </c>
      <c r="AZ239" s="178">
        <v>-25.62183685862226</v>
      </c>
      <c r="BA239" s="284">
        <v>-3.6084751307939797E-2</v>
      </c>
      <c r="BB239" s="178">
        <v>-1.1368683772161603E-13</v>
      </c>
      <c r="BC239" s="284">
        <v>-1.5453553479174844E-16</v>
      </c>
      <c r="BE239" s="176">
        <v>735.67828885577501</v>
      </c>
      <c r="BF239" s="176">
        <v>735.66029257448326</v>
      </c>
      <c r="BG239" s="176">
        <v>735.67828885577501</v>
      </c>
      <c r="BH239" s="176">
        <v>735.67828885577501</v>
      </c>
      <c r="BI239" s="176">
        <v>735.66642307692314</v>
      </c>
      <c r="BJ239" s="176">
        <v>735.67828885577501</v>
      </c>
      <c r="BK239" s="176">
        <v>735.66029257448326</v>
      </c>
      <c r="BL239" s="176">
        <v>735.67828885577501</v>
      </c>
      <c r="BM239" s="176">
        <v>735.66029257448326</v>
      </c>
      <c r="BN239" s="176">
        <v>735.67828885577501</v>
      </c>
      <c r="BO239" s="176">
        <v>735.67828885577501</v>
      </c>
      <c r="BP239" s="176">
        <v>735.66029257448326</v>
      </c>
      <c r="BQ239" s="285">
        <v>735.66793472336315</v>
      </c>
      <c r="BS239" s="37">
        <v>1310156.0686786815</v>
      </c>
      <c r="BT239" s="37">
        <v>1323328.3514230486</v>
      </c>
      <c r="BU239" s="37">
        <v>1357915.1943673035</v>
      </c>
      <c r="BV239" s="37">
        <v>1485011.7104572551</v>
      </c>
      <c r="BW239" s="37">
        <v>473923.78196597897</v>
      </c>
      <c r="BX239" s="37">
        <v>1421771.345897937</v>
      </c>
      <c r="BY239" s="37">
        <v>1177125.9711342854</v>
      </c>
      <c r="BZ239" s="37">
        <v>1412551.1653611427</v>
      </c>
      <c r="CA239" s="37">
        <v>1237559.6634762841</v>
      </c>
      <c r="CB239" s="37">
        <v>1424578.0181152564</v>
      </c>
      <c r="CC239" s="37">
        <v>1413821.6094104135</v>
      </c>
      <c r="CD239" s="37">
        <v>1534389.9681318661</v>
      </c>
      <c r="CE239" s="37">
        <v>1534389.9681318663</v>
      </c>
      <c r="CG239" s="37">
        <v>130318.05208791197</v>
      </c>
      <c r="CH239" s="37">
        <v>126114.24395604366</v>
      </c>
      <c r="CI239" s="37">
        <v>130318.05208791197</v>
      </c>
      <c r="CJ239" s="37">
        <v>130318.05208791197</v>
      </c>
      <c r="CK239" s="37">
        <v>117706.62769230769</v>
      </c>
      <c r="CL239" s="37">
        <v>130318.05208791197</v>
      </c>
      <c r="CM239" s="37">
        <v>126114.24395604366</v>
      </c>
      <c r="CN239" s="37">
        <v>130318.05208791197</v>
      </c>
      <c r="CO239" s="37">
        <v>126114.24395604366</v>
      </c>
      <c r="CP239" s="37">
        <v>130318.05208791197</v>
      </c>
      <c r="CQ239" s="37">
        <v>130318.05208791197</v>
      </c>
      <c r="CR239" s="37">
        <v>126114.24395604366</v>
      </c>
      <c r="CS239" s="37">
        <v>1534389.9681318658</v>
      </c>
    </row>
    <row r="240" spans="2:97" ht="15.75" x14ac:dyDescent="0.25">
      <c r="D240" s="137" t="s">
        <v>306</v>
      </c>
      <c r="F240" s="137" t="s">
        <v>306</v>
      </c>
      <c r="H240" s="137" t="s">
        <v>306</v>
      </c>
      <c r="K240" s="145" t="s">
        <v>326</v>
      </c>
      <c r="R240" s="37" t="s">
        <v>703</v>
      </c>
      <c r="V240" s="37" t="s">
        <v>416</v>
      </c>
      <c r="W240" s="37" t="s">
        <v>703</v>
      </c>
      <c r="X240" s="37">
        <v>1</v>
      </c>
      <c r="AC240" s="286" t="s">
        <v>704</v>
      </c>
      <c r="AD240" s="148"/>
      <c r="AE240" s="176">
        <v>0</v>
      </c>
      <c r="AF240" s="176">
        <v>6.7821210048602607</v>
      </c>
      <c r="AG240" s="176">
        <v>9.0688350729487794</v>
      </c>
      <c r="AH240" s="178">
        <v>1.2199991666672352</v>
      </c>
      <c r="AI240" s="177">
        <v>7.1017699115044248</v>
      </c>
      <c r="AJ240" s="178">
        <v>7.1017699115044257</v>
      </c>
      <c r="AK240" s="177">
        <v>6.4498869673984141</v>
      </c>
      <c r="AL240" s="178">
        <v>6.4498869673984149</v>
      </c>
      <c r="AM240" s="177">
        <v>1.2199980000032782</v>
      </c>
      <c r="AN240" s="177">
        <v>5.5782441405436201</v>
      </c>
      <c r="AO240" s="178">
        <v>6.5906873455179094</v>
      </c>
      <c r="AP240" s="178">
        <v>2.1281405728915845</v>
      </c>
      <c r="AQ240" s="178">
        <v>2.1281405728915854</v>
      </c>
      <c r="AR240" s="178">
        <v>4.9736293386128398</v>
      </c>
      <c r="AS240" s="284">
        <v>0.70033659222834999</v>
      </c>
      <c r="AT240" s="178">
        <v>-0.90814140622435024</v>
      </c>
      <c r="AU240" s="284">
        <v>-0.74437871027829428</v>
      </c>
      <c r="AV240" s="178">
        <v>6.9406945000571945</v>
      </c>
      <c r="AW240" s="284">
        <v>0.7653347364051678</v>
      </c>
      <c r="AX240" s="178">
        <v>4.9736293386128416</v>
      </c>
      <c r="AY240" s="284">
        <v>0.70033659222835021</v>
      </c>
      <c r="AZ240" s="178">
        <v>-0.90814140622434936</v>
      </c>
      <c r="BA240" s="284">
        <v>-0.7443787102782935</v>
      </c>
      <c r="BB240" s="178">
        <v>-8.8817841970012523E-16</v>
      </c>
      <c r="BC240" s="284">
        <v>-4.1734950736516613E-16</v>
      </c>
      <c r="BE240" s="176">
        <v>2.1281705253310519</v>
      </c>
      <c r="BF240" s="176">
        <v>2.1281184656794472</v>
      </c>
      <c r="BG240" s="176">
        <v>2.1281705253310519</v>
      </c>
      <c r="BH240" s="176">
        <v>2.1281705253310519</v>
      </c>
      <c r="BI240" s="176">
        <v>2.1281362000000001</v>
      </c>
      <c r="BJ240" s="176">
        <v>2.1281705253310519</v>
      </c>
      <c r="BK240" s="176">
        <v>2.1281184656794472</v>
      </c>
      <c r="BL240" s="176">
        <v>2.1281705253310519</v>
      </c>
      <c r="BM240" s="176">
        <v>2.1281184656794472</v>
      </c>
      <c r="BN240" s="176">
        <v>2.1281705253310519</v>
      </c>
      <c r="BO240" s="176">
        <v>2.1281705253310519</v>
      </c>
      <c r="BP240" s="176">
        <v>2.1281184656794472</v>
      </c>
      <c r="BQ240" s="285">
        <v>2.1281405728915854</v>
      </c>
      <c r="BS240" s="37">
        <v>0</v>
      </c>
      <c r="BT240" s="37">
        <v>14145.56666728</v>
      </c>
      <c r="BU240" s="37">
        <v>18914.96</v>
      </c>
      <c r="BV240" s="37">
        <v>2551.5428571428556</v>
      </c>
      <c r="BW240" s="37">
        <v>4991.55</v>
      </c>
      <c r="BX240" s="37">
        <v>14974.650000000001</v>
      </c>
      <c r="BY240" s="37">
        <v>11241.25</v>
      </c>
      <c r="BZ240" s="37">
        <v>13489.5</v>
      </c>
      <c r="CA240" s="37">
        <v>2126.2857142857133</v>
      </c>
      <c r="CB240" s="37">
        <v>11666.507142857143</v>
      </c>
      <c r="CC240" s="37">
        <v>13783.961235036521</v>
      </c>
      <c r="CD240" s="37">
        <v>4438.6840742857066</v>
      </c>
      <c r="CE240" s="37">
        <v>4438.6840742857084</v>
      </c>
      <c r="CG240" s="37">
        <v>376.98412685714254</v>
      </c>
      <c r="CH240" s="37">
        <v>364.82334857142763</v>
      </c>
      <c r="CI240" s="37">
        <v>376.98412685714254</v>
      </c>
      <c r="CJ240" s="37">
        <v>376.98412685714254</v>
      </c>
      <c r="CK240" s="37">
        <v>340.50179200000002</v>
      </c>
      <c r="CL240" s="37">
        <v>376.98412685714254</v>
      </c>
      <c r="CM240" s="37">
        <v>364.82334857142763</v>
      </c>
      <c r="CN240" s="37">
        <v>376.98412685714254</v>
      </c>
      <c r="CO240" s="37">
        <v>364.82334857142763</v>
      </c>
      <c r="CP240" s="37">
        <v>376.98412685714254</v>
      </c>
      <c r="CQ240" s="37">
        <v>376.98412685714254</v>
      </c>
      <c r="CR240" s="37">
        <v>364.82334857142763</v>
      </c>
      <c r="CS240" s="37">
        <v>4438.6840742857084</v>
      </c>
    </row>
    <row r="241" spans="2:97" ht="15.75" x14ac:dyDescent="0.25">
      <c r="D241" s="137" t="s">
        <v>306</v>
      </c>
      <c r="F241" s="137" t="s">
        <v>306</v>
      </c>
      <c r="H241" s="137" t="s">
        <v>306</v>
      </c>
      <c r="K241" s="145" t="s">
        <v>326</v>
      </c>
      <c r="R241" s="37" t="s">
        <v>705</v>
      </c>
      <c r="V241" s="37" t="s">
        <v>416</v>
      </c>
      <c r="W241" s="37" t="s">
        <v>705</v>
      </c>
      <c r="X241" s="37">
        <v>2</v>
      </c>
      <c r="AC241" s="286" t="s">
        <v>706</v>
      </c>
      <c r="AD241" s="148"/>
      <c r="AE241" s="176">
        <v>356.92436354321239</v>
      </c>
      <c r="AF241" s="176">
        <v>360.80164383561544</v>
      </c>
      <c r="AG241" s="176">
        <v>360.15608319743092</v>
      </c>
      <c r="AH241" s="178">
        <v>365.07625336321456</v>
      </c>
      <c r="AI241" s="177">
        <v>359.42374217990937</v>
      </c>
      <c r="AJ241" s="178">
        <v>359.42374217990937</v>
      </c>
      <c r="AK241" s="177">
        <v>360.43252388110807</v>
      </c>
      <c r="AL241" s="178">
        <v>360.43252388110807</v>
      </c>
      <c r="AM241" s="177">
        <v>365.39120427671401</v>
      </c>
      <c r="AN241" s="177">
        <v>360.94401574862275</v>
      </c>
      <c r="AO241" s="178">
        <v>357.46749381606946</v>
      </c>
      <c r="AP241" s="178">
        <v>369.84322570525785</v>
      </c>
      <c r="AQ241" s="178">
        <v>369.84322570525791</v>
      </c>
      <c r="AR241" s="178">
        <v>-10.419483525348539</v>
      </c>
      <c r="AS241" s="284">
        <v>-2.8989413615678934E-2</v>
      </c>
      <c r="AT241" s="178">
        <v>-4.7669723420433456</v>
      </c>
      <c r="AU241" s="284">
        <v>-1.3057470317853521E-2</v>
      </c>
      <c r="AV241" s="178">
        <v>-9.6871425078269908</v>
      </c>
      <c r="AW241" s="284">
        <v>-2.6897067576439292E-2</v>
      </c>
      <c r="AX241" s="178">
        <v>-10.419483525348483</v>
      </c>
      <c r="AY241" s="284">
        <v>-2.8989413615678777E-2</v>
      </c>
      <c r="AZ241" s="178">
        <v>-4.7669723420432888</v>
      </c>
      <c r="BA241" s="284">
        <v>-1.3057470317853365E-2</v>
      </c>
      <c r="BB241" s="178">
        <v>-5.6843418860808015E-14</v>
      </c>
      <c r="BC241" s="284">
        <v>-1.5369598497420824E-16</v>
      </c>
      <c r="BE241" s="176">
        <v>366.50591138566716</v>
      </c>
      <c r="BF241" s="176">
        <v>366.49694585878404</v>
      </c>
      <c r="BG241" s="176">
        <v>366.50591138566716</v>
      </c>
      <c r="BH241" s="176">
        <v>366.50591138566716</v>
      </c>
      <c r="BI241" s="176">
        <v>366.5</v>
      </c>
      <c r="BJ241" s="176">
        <v>366.50591138566716</v>
      </c>
      <c r="BK241" s="176">
        <v>366.49694585878404</v>
      </c>
      <c r="BL241" s="176">
        <v>366.50591138566716</v>
      </c>
      <c r="BM241" s="176">
        <v>376.49686252614509</v>
      </c>
      <c r="BN241" s="176">
        <v>376.50607267859152</v>
      </c>
      <c r="BO241" s="176">
        <v>376.50607267859152</v>
      </c>
      <c r="BP241" s="176">
        <v>376.49686252614509</v>
      </c>
      <c r="BQ241" s="285">
        <v>369.84322570525796</v>
      </c>
      <c r="BS241" s="37">
        <v>744440.7142857135</v>
      </c>
      <c r="BT241" s="37">
        <v>752529.14285714226</v>
      </c>
      <c r="BU241" s="37">
        <v>751181.14428571367</v>
      </c>
      <c r="BV241" s="37">
        <v>763531.42857142782</v>
      </c>
      <c r="BW241" s="37">
        <v>252624.5714285711</v>
      </c>
      <c r="BX241" s="37">
        <v>757873.71428571327</v>
      </c>
      <c r="BY241" s="37">
        <v>628183.42857142794</v>
      </c>
      <c r="BZ241" s="37">
        <v>753820.11428571353</v>
      </c>
      <c r="CA241" s="37">
        <v>636825.71428571374</v>
      </c>
      <c r="CB241" s="37">
        <v>754889.14285714203</v>
      </c>
      <c r="CC241" s="37">
        <v>747618.2405917421</v>
      </c>
      <c r="CD241" s="37">
        <v>771385.71428571339</v>
      </c>
      <c r="CE241" s="37">
        <v>771385.7142857135</v>
      </c>
      <c r="CG241" s="37">
        <v>64922.857142857079</v>
      </c>
      <c r="CH241" s="37">
        <v>62828.571428571355</v>
      </c>
      <c r="CI241" s="37">
        <v>64922.857142857079</v>
      </c>
      <c r="CJ241" s="37">
        <v>64922.857142857079</v>
      </c>
      <c r="CK241" s="37">
        <v>58640</v>
      </c>
      <c r="CL241" s="37">
        <v>64922.857142857079</v>
      </c>
      <c r="CM241" s="37">
        <v>62828.571428571355</v>
      </c>
      <c r="CN241" s="37">
        <v>64922.857142857079</v>
      </c>
      <c r="CO241" s="37">
        <v>64542.857142857058</v>
      </c>
      <c r="CP241" s="37">
        <v>66694.285714285696</v>
      </c>
      <c r="CQ241" s="37">
        <v>66694.285714285696</v>
      </c>
      <c r="CR241" s="37">
        <v>64542.857142857058</v>
      </c>
      <c r="CS241" s="37">
        <v>771385.71428571362</v>
      </c>
    </row>
    <row r="242" spans="2:97" ht="15.75" x14ac:dyDescent="0.25">
      <c r="D242" s="137" t="s">
        <v>306</v>
      </c>
      <c r="F242" s="137" t="s">
        <v>306</v>
      </c>
      <c r="H242" s="137" t="s">
        <v>306</v>
      </c>
      <c r="K242" s="145" t="s">
        <v>326</v>
      </c>
      <c r="R242" s="37" t="s">
        <v>707</v>
      </c>
      <c r="V242" s="37" t="s">
        <v>416</v>
      </c>
      <c r="W242" s="37" t="s">
        <v>707</v>
      </c>
      <c r="X242" s="37">
        <v>3</v>
      </c>
      <c r="AC242" s="286" t="s">
        <v>708</v>
      </c>
      <c r="AD242" s="148"/>
      <c r="AE242" s="176">
        <v>236.67704180214062</v>
      </c>
      <c r="AF242" s="176">
        <v>242.07047054794472</v>
      </c>
      <c r="AG242" s="176">
        <v>259.81449996130124</v>
      </c>
      <c r="AH242" s="178">
        <v>309.10158554081096</v>
      </c>
      <c r="AI242" s="177">
        <v>272.26314628802322</v>
      </c>
      <c r="AJ242" s="178">
        <v>272.26314628802322</v>
      </c>
      <c r="AK242" s="177">
        <v>274.72597544922053</v>
      </c>
      <c r="AL242" s="178">
        <v>274.72597544922053</v>
      </c>
      <c r="AM242" s="177">
        <v>308.96309396219004</v>
      </c>
      <c r="AN242" s="177">
        <v>280.57062616301016</v>
      </c>
      <c r="AO242" s="178">
        <v>273.08260832802534</v>
      </c>
      <c r="AP242" s="178">
        <v>320.30335412409096</v>
      </c>
      <c r="AQ242" s="178">
        <v>320.3033541240909</v>
      </c>
      <c r="AR242" s="178">
        <v>-48.04020783606768</v>
      </c>
      <c r="AS242" s="284">
        <v>-0.1764477069006124</v>
      </c>
      <c r="AT242" s="178">
        <v>-11.201768583279943</v>
      </c>
      <c r="AU242" s="284">
        <v>-3.6239764230523379E-2</v>
      </c>
      <c r="AV242" s="178">
        <v>-60.488854162789664</v>
      </c>
      <c r="AW242" s="284">
        <v>-0.2328155440585469</v>
      </c>
      <c r="AX242" s="178">
        <v>-48.040207836067736</v>
      </c>
      <c r="AY242" s="284">
        <v>-0.17644770690061262</v>
      </c>
      <c r="AZ242" s="178">
        <v>-11.20176858328</v>
      </c>
      <c r="BA242" s="284">
        <v>-3.6239764230523559E-2</v>
      </c>
      <c r="BB242" s="178">
        <v>5.6843418860808015E-14</v>
      </c>
      <c r="BC242" s="284">
        <v>1.7746744805796168E-16</v>
      </c>
      <c r="BE242" s="176">
        <v>318.8119476837436</v>
      </c>
      <c r="BF242" s="176">
        <v>318.80414885431435</v>
      </c>
      <c r="BG242" s="176">
        <v>318.8119476837436</v>
      </c>
      <c r="BH242" s="176">
        <v>320.81197994232843</v>
      </c>
      <c r="BI242" s="176">
        <v>320.80680555555557</v>
      </c>
      <c r="BJ242" s="176">
        <v>320.81197994232843</v>
      </c>
      <c r="BK242" s="176">
        <v>320.80413218778659</v>
      </c>
      <c r="BL242" s="176">
        <v>320.81197994232843</v>
      </c>
      <c r="BM242" s="176">
        <v>320.80413218778659</v>
      </c>
      <c r="BN242" s="176">
        <v>320.81197994232843</v>
      </c>
      <c r="BO242" s="176">
        <v>320.81197994232843</v>
      </c>
      <c r="BP242" s="176">
        <v>320.80413218778659</v>
      </c>
      <c r="BQ242" s="285">
        <v>320.30335412409096</v>
      </c>
      <c r="BS242" s="37">
        <v>493639.67285714275</v>
      </c>
      <c r="BT242" s="37">
        <v>504889.83857142855</v>
      </c>
      <c r="BU242" s="37">
        <v>541897.7007142856</v>
      </c>
      <c r="BV242" s="37">
        <v>646464.3290476182</v>
      </c>
      <c r="BW242" s="37">
        <v>191362.875</v>
      </c>
      <c r="BX242" s="37">
        <v>574088.625</v>
      </c>
      <c r="BY242" s="37">
        <v>478808.91357142851</v>
      </c>
      <c r="BZ242" s="37">
        <v>574570.69628571416</v>
      </c>
      <c r="CA242" s="37">
        <v>538479.41794294247</v>
      </c>
      <c r="CB242" s="37">
        <v>586793.82467610424</v>
      </c>
      <c r="CC242" s="37">
        <v>571133.15953548194</v>
      </c>
      <c r="CD242" s="37">
        <v>668059.90873015777</v>
      </c>
      <c r="CE242" s="37">
        <v>668059.90873015765</v>
      </c>
      <c r="CG242" s="37">
        <v>56474.348412698339</v>
      </c>
      <c r="CH242" s="37">
        <v>54652.595238095113</v>
      </c>
      <c r="CI242" s="37">
        <v>56474.348412698339</v>
      </c>
      <c r="CJ242" s="37">
        <v>56828.634126984056</v>
      </c>
      <c r="CK242" s="37">
        <v>51329.088888888888</v>
      </c>
      <c r="CL242" s="37">
        <v>56828.634126984056</v>
      </c>
      <c r="CM242" s="37">
        <v>54995.452380952258</v>
      </c>
      <c r="CN242" s="37">
        <v>56828.634126984056</v>
      </c>
      <c r="CO242" s="37">
        <v>54995.452380952258</v>
      </c>
      <c r="CP242" s="37">
        <v>56828.634126984056</v>
      </c>
      <c r="CQ242" s="37">
        <v>56828.634126984056</v>
      </c>
      <c r="CR242" s="37">
        <v>54995.452380952258</v>
      </c>
      <c r="CS242" s="37">
        <v>668059.90873015777</v>
      </c>
    </row>
    <row r="243" spans="2:97" ht="15.75" x14ac:dyDescent="0.25">
      <c r="D243" s="137" t="s">
        <v>306</v>
      </c>
      <c r="F243" s="137" t="s">
        <v>306</v>
      </c>
      <c r="H243" s="137" t="s">
        <v>306</v>
      </c>
      <c r="K243" s="145" t="s">
        <v>326</v>
      </c>
      <c r="R243" s="37" t="s">
        <v>709</v>
      </c>
      <c r="V243" s="37" t="s">
        <v>416</v>
      </c>
      <c r="W243" s="37" t="s">
        <v>709</v>
      </c>
      <c r="X243" s="37">
        <v>4</v>
      </c>
      <c r="AC243" s="286" t="s">
        <v>710</v>
      </c>
      <c r="AD243" s="148"/>
      <c r="AE243" s="176">
        <v>5994.8675135565336</v>
      </c>
      <c r="AF243" s="176">
        <v>6031.7874561643712</v>
      </c>
      <c r="AG243" s="176">
        <v>6181.2224665530121</v>
      </c>
      <c r="AH243" s="178">
        <v>6535.5717558448614</v>
      </c>
      <c r="AI243" s="177">
        <v>6344.2620243413639</v>
      </c>
      <c r="AJ243" s="178">
        <v>6344.2620243413648</v>
      </c>
      <c r="AK243" s="177">
        <v>6469.3204728352894</v>
      </c>
      <c r="AL243" s="178">
        <v>6469.3204728352894</v>
      </c>
      <c r="AM243" s="177">
        <v>6522.6045034654198</v>
      </c>
      <c r="AN243" s="177">
        <v>6491.1683545242204</v>
      </c>
      <c r="AO243" s="178">
        <v>6463.6239540964898</v>
      </c>
      <c r="AP243" s="178">
        <v>6717.7835936114425</v>
      </c>
      <c r="AQ243" s="178">
        <v>6717.7835936114434</v>
      </c>
      <c r="AR243" s="178">
        <v>-373.52156927007854</v>
      </c>
      <c r="AS243" s="284">
        <v>-5.8875495343188637E-2</v>
      </c>
      <c r="AT243" s="178">
        <v>-182.21183776658199</v>
      </c>
      <c r="AU243" s="284">
        <v>-2.7880014874540573E-2</v>
      </c>
      <c r="AV243" s="178">
        <v>-536.56112705843134</v>
      </c>
      <c r="AW243" s="284">
        <v>-8.6805017933232101E-2</v>
      </c>
      <c r="AX243" s="178">
        <v>-373.52156927007763</v>
      </c>
      <c r="AY243" s="284">
        <v>-5.8875495343188491E-2</v>
      </c>
      <c r="AZ243" s="178">
        <v>-182.21183776658108</v>
      </c>
      <c r="BA243" s="284">
        <v>-2.7880014874540435E-2</v>
      </c>
      <c r="BB243" s="178">
        <v>-9.0949470177292824E-13</v>
      </c>
      <c r="BC243" s="284">
        <v>-1.3538612685259024E-16</v>
      </c>
      <c r="BE243" s="176">
        <v>6716.081015277864</v>
      </c>
      <c r="BF243" s="176">
        <v>6753.102904142328</v>
      </c>
      <c r="BG243" s="176">
        <v>6641.9928993386993</v>
      </c>
      <c r="BH243" s="176">
        <v>6714.8966662351859</v>
      </c>
      <c r="BI243" s="176">
        <v>6699.7439230381306</v>
      </c>
      <c r="BJ243" s="176">
        <v>6711.8545523922676</v>
      </c>
      <c r="BK243" s="176">
        <v>6699.5741908132914</v>
      </c>
      <c r="BL243" s="176">
        <v>6676.5076199858486</v>
      </c>
      <c r="BM243" s="176">
        <v>6719.3773989545598</v>
      </c>
      <c r="BN243" s="176">
        <v>6764.4862796876359</v>
      </c>
      <c r="BO243" s="176">
        <v>6752.6112008772398</v>
      </c>
      <c r="BP243" s="176">
        <v>6763.897554919221</v>
      </c>
      <c r="BQ243" s="285">
        <v>6717.7835936114443</v>
      </c>
      <c r="BS243" s="37">
        <v>12503555.121699998</v>
      </c>
      <c r="BT243" s="37">
        <v>12580585.265714286</v>
      </c>
      <c r="BU243" s="37">
        <v>12892237.510714283</v>
      </c>
      <c r="BV243" s="37">
        <v>13668690.837326618</v>
      </c>
      <c r="BW243" s="37">
        <v>4459128.0064285714</v>
      </c>
      <c r="BX243" s="37">
        <v>13377384.019285714</v>
      </c>
      <c r="BY243" s="37">
        <v>11275119.879285712</v>
      </c>
      <c r="BZ243" s="37">
        <v>13530143.855142854</v>
      </c>
      <c r="CA243" s="37">
        <v>11367986.484909741</v>
      </c>
      <c r="CB243" s="37">
        <v>13575824.231702588</v>
      </c>
      <c r="CC243" s="37">
        <v>13518217.04631602</v>
      </c>
      <c r="CD243" s="37">
        <v>14011348.419031322</v>
      </c>
      <c r="CE243" s="37">
        <v>14011348.419031324</v>
      </c>
      <c r="CG243" s="37">
        <v>1189686.5910463207</v>
      </c>
      <c r="CH243" s="37">
        <v>1157684.4308571194</v>
      </c>
      <c r="CI243" s="37">
        <v>1176562.6221888571</v>
      </c>
      <c r="CJ243" s="37">
        <v>1189476.7954569007</v>
      </c>
      <c r="CK243" s="37">
        <v>1071959.0276861009</v>
      </c>
      <c r="CL243" s="37">
        <v>1188937.9154107661</v>
      </c>
      <c r="CM243" s="37">
        <v>1148508.0035311226</v>
      </c>
      <c r="CN243" s="37">
        <v>1182676.5598042931</v>
      </c>
      <c r="CO243" s="37">
        <v>1151902.8675027802</v>
      </c>
      <c r="CP243" s="37">
        <v>1198261.0995838677</v>
      </c>
      <c r="CQ243" s="37">
        <v>1196157.5481233941</v>
      </c>
      <c r="CR243" s="37">
        <v>1159534.9578398021</v>
      </c>
      <c r="CS243" s="37">
        <v>14011348.419031326</v>
      </c>
    </row>
    <row r="244" spans="2:97" ht="15.75" x14ac:dyDescent="0.25">
      <c r="D244" s="137" t="s">
        <v>306</v>
      </c>
      <c r="F244" s="137" t="s">
        <v>306</v>
      </c>
      <c r="H244" s="137" t="s">
        <v>306</v>
      </c>
      <c r="K244" s="145" t="s">
        <v>326</v>
      </c>
      <c r="R244" s="37" t="s">
        <v>711</v>
      </c>
      <c r="V244" s="37" t="s">
        <v>416</v>
      </c>
      <c r="W244" s="37" t="s">
        <v>711</v>
      </c>
      <c r="X244" s="37">
        <v>5</v>
      </c>
      <c r="AC244" s="286" t="s">
        <v>712</v>
      </c>
      <c r="AD244" s="148"/>
      <c r="AE244" s="176">
        <v>203.62889158904662</v>
      </c>
      <c r="AF244" s="176">
        <v>392.86254109588958</v>
      </c>
      <c r="AG244" s="176">
        <v>384.13572436564363</v>
      </c>
      <c r="AH244" s="178">
        <v>255.99982513673143</v>
      </c>
      <c r="AI244" s="177">
        <v>363.46713732871012</v>
      </c>
      <c r="AJ244" s="178">
        <v>363.46713732871012</v>
      </c>
      <c r="AK244" s="177">
        <v>371.28495322138815</v>
      </c>
      <c r="AL244" s="178">
        <v>371.28495322138815</v>
      </c>
      <c r="AM244" s="177">
        <v>256.27536751218798</v>
      </c>
      <c r="AN244" s="177">
        <v>351.84123821253917</v>
      </c>
      <c r="AO244" s="178">
        <v>371.81907566387787</v>
      </c>
      <c r="AP244" s="178">
        <v>300.50061746702204</v>
      </c>
      <c r="AQ244" s="178">
        <v>300.50061746702204</v>
      </c>
      <c r="AR244" s="178">
        <v>62.966519861688084</v>
      </c>
      <c r="AS244" s="284">
        <v>0.17323855005010486</v>
      </c>
      <c r="AT244" s="178">
        <v>-44.500792330290608</v>
      </c>
      <c r="AU244" s="284">
        <v>-0.17383133877736986</v>
      </c>
      <c r="AV244" s="178">
        <v>83.635106898621586</v>
      </c>
      <c r="AW244" s="284">
        <v>0.21772280366981081</v>
      </c>
      <c r="AX244" s="178">
        <v>62.966519861688084</v>
      </c>
      <c r="AY244" s="284">
        <v>0.17323855005010486</v>
      </c>
      <c r="AZ244" s="178">
        <v>-44.500792330290608</v>
      </c>
      <c r="BA244" s="284">
        <v>-0.17383133877736986</v>
      </c>
      <c r="BB244" s="178">
        <v>0</v>
      </c>
      <c r="BC244" s="284">
        <v>0</v>
      </c>
      <c r="BE244" s="176">
        <v>304.59248656977616</v>
      </c>
      <c r="BF244" s="176">
        <v>300.32694509797062</v>
      </c>
      <c r="BG244" s="176">
        <v>291.39411828668671</v>
      </c>
      <c r="BH244" s="176">
        <v>301.56496696046258</v>
      </c>
      <c r="BI244" s="176">
        <v>304.4983335792856</v>
      </c>
      <c r="BJ244" s="176">
        <v>302.63490995880102</v>
      </c>
      <c r="BK244" s="176">
        <v>304.15704890004457</v>
      </c>
      <c r="BL244" s="176">
        <v>298.28059148619178</v>
      </c>
      <c r="BM244" s="176">
        <v>299.44885972237483</v>
      </c>
      <c r="BN244" s="176">
        <v>298.60500889762147</v>
      </c>
      <c r="BO244" s="176">
        <v>300.13973869921597</v>
      </c>
      <c r="BP244" s="176">
        <v>300.85806699090233</v>
      </c>
      <c r="BQ244" s="285">
        <v>300.50061746702204</v>
      </c>
      <c r="BS244" s="37">
        <v>424710.81547619042</v>
      </c>
      <c r="BT244" s="37">
        <v>819399.01428571413</v>
      </c>
      <c r="BU244" s="37">
        <v>801195.72166666656</v>
      </c>
      <c r="BV244" s="37">
        <v>535405.7142857142</v>
      </c>
      <c r="BW244" s="37">
        <v>255466.51214285719</v>
      </c>
      <c r="BX244" s="37">
        <v>766399.53642857156</v>
      </c>
      <c r="BY244" s="37">
        <v>647097.69357142854</v>
      </c>
      <c r="BZ244" s="37">
        <v>776517.23228571424</v>
      </c>
      <c r="CA244" s="37">
        <v>446652.08702229196</v>
      </c>
      <c r="CB244" s="37">
        <v>735851.32083485078</v>
      </c>
      <c r="CC244" s="37">
        <v>777633.569415704</v>
      </c>
      <c r="CD244" s="37">
        <v>626757.14285714249</v>
      </c>
      <c r="CE244" s="37">
        <v>626757.14285714249</v>
      </c>
      <c r="CG244" s="37">
        <v>53955.513070970148</v>
      </c>
      <c r="CH244" s="37">
        <v>51485.048198145108</v>
      </c>
      <c r="CI244" s="37">
        <v>51617.554113303675</v>
      </c>
      <c r="CJ244" s="37">
        <v>53419.218247376339</v>
      </c>
      <c r="CK244" s="37">
        <v>48719.733372685696</v>
      </c>
      <c r="CL244" s="37">
        <v>53608.747950102006</v>
      </c>
      <c r="CM244" s="37">
        <v>52141.642892934644</v>
      </c>
      <c r="CN244" s="37">
        <v>52837.423975864011</v>
      </c>
      <c r="CO244" s="37">
        <v>51334.518022206721</v>
      </c>
      <c r="CP244" s="37">
        <v>52894.891276124661</v>
      </c>
      <c r="CQ244" s="37">
        <v>53166.753313179113</v>
      </c>
      <c r="CR244" s="37">
        <v>51576.098424250384</v>
      </c>
      <c r="CS244" s="37">
        <v>626757.14285714249</v>
      </c>
    </row>
    <row r="245" spans="2:97" ht="16.5" hidden="1" x14ac:dyDescent="0.25">
      <c r="B245" s="137" t="s">
        <v>306</v>
      </c>
      <c r="C245" s="137" t="s">
        <v>306</v>
      </c>
      <c r="D245" s="137" t="s">
        <v>306</v>
      </c>
      <c r="E245" s="137" t="s">
        <v>306</v>
      </c>
      <c r="F245" s="137" t="s">
        <v>306</v>
      </c>
      <c r="G245" s="137" t="s">
        <v>306</v>
      </c>
      <c r="H245" s="137" t="s">
        <v>306</v>
      </c>
      <c r="I245" s="137" t="s">
        <v>306</v>
      </c>
      <c r="J245" s="137" t="s">
        <v>306</v>
      </c>
      <c r="R245" s="37" t="s">
        <v>311</v>
      </c>
      <c r="AC245" s="370"/>
      <c r="AS245" s="318"/>
      <c r="AU245" s="318"/>
      <c r="AW245" s="318"/>
      <c r="AY245" s="318"/>
      <c r="BA245" s="318"/>
      <c r="BB245" s="37"/>
      <c r="BC245" s="318"/>
    </row>
    <row r="246" spans="2:97" ht="17.25" x14ac:dyDescent="0.3">
      <c r="D246" s="137" t="s">
        <v>306</v>
      </c>
      <c r="F246" s="137" t="s">
        <v>306</v>
      </c>
      <c r="H246" s="137" t="s">
        <v>306</v>
      </c>
      <c r="AC246" s="371" t="s">
        <v>713</v>
      </c>
      <c r="AE246" s="211">
        <v>7420.256120456691</v>
      </c>
      <c r="AF246" s="211">
        <v>7668.7767299063062</v>
      </c>
      <c r="AG246" s="211">
        <v>7845.4541771139102</v>
      </c>
      <c r="AH246" s="211">
        <v>8177.0155169170266</v>
      </c>
      <c r="AI246" s="210">
        <v>8020.796882687845</v>
      </c>
      <c r="AJ246" s="211">
        <v>8020.796882687845</v>
      </c>
      <c r="AK246" s="210">
        <v>8157.6128525149943</v>
      </c>
      <c r="AL246" s="211">
        <v>8157.6128525149943</v>
      </c>
      <c r="AM246" s="210">
        <v>8164.5282199093781</v>
      </c>
      <c r="AN246" s="210">
        <v>8171.2527052441637</v>
      </c>
      <c r="AO246" s="211">
        <v>8148.5909576244003</v>
      </c>
      <c r="AP246" s="211">
        <v>8446.2268662040678</v>
      </c>
      <c r="AQ246" s="211">
        <v>8446.2268662040697</v>
      </c>
      <c r="AR246" s="211">
        <v>-425.42998351622464</v>
      </c>
      <c r="AS246" s="321">
        <v>-5.3040862365493414E-2</v>
      </c>
      <c r="AT246" s="211">
        <v>-269.21134928704305</v>
      </c>
      <c r="AU246" s="321">
        <v>-3.292293486909556E-2</v>
      </c>
      <c r="AV246" s="211">
        <v>-600.77268909015947</v>
      </c>
      <c r="AW246" s="321">
        <v>-7.657589675849262E-2</v>
      </c>
      <c r="AX246" s="211">
        <v>-425.42998351622282</v>
      </c>
      <c r="AY246" s="321">
        <v>-5.3040862365493192E-2</v>
      </c>
      <c r="AZ246" s="211">
        <v>-269.21134928704123</v>
      </c>
      <c r="BA246" s="321">
        <v>-3.2922934869095338E-2</v>
      </c>
      <c r="BB246" s="211">
        <v>-1.8189894035458565E-12</v>
      </c>
      <c r="BC246" s="321">
        <v>-2.1536118226047047E-16</v>
      </c>
      <c r="BE246" s="346">
        <v>8443.7978202981576</v>
      </c>
      <c r="BF246" s="346">
        <v>8476.5193549935611</v>
      </c>
      <c r="BG246" s="346">
        <v>8356.5113360759042</v>
      </c>
      <c r="BH246" s="346">
        <v>8441.5859839047498</v>
      </c>
      <c r="BI246" s="346">
        <v>8429.3436214498943</v>
      </c>
      <c r="BJ246" s="346">
        <v>8439.6138130601703</v>
      </c>
      <c r="BK246" s="346">
        <v>8428.8207288000685</v>
      </c>
      <c r="BL246" s="346">
        <v>8399.9125621811418</v>
      </c>
      <c r="BM246" s="346">
        <v>8453.9156644310297</v>
      </c>
      <c r="BN246" s="346">
        <v>8498.2158005872825</v>
      </c>
      <c r="BO246" s="346">
        <v>8487.8754515784822</v>
      </c>
      <c r="BP246" s="346">
        <v>8499.8450276642179</v>
      </c>
      <c r="BQ246" s="346">
        <v>8446.2268662040697</v>
      </c>
    </row>
    <row r="247" spans="2:97" ht="16.5" x14ac:dyDescent="0.25">
      <c r="D247" s="137" t="s">
        <v>306</v>
      </c>
      <c r="F247" s="137" t="s">
        <v>306</v>
      </c>
      <c r="H247" s="137" t="s">
        <v>306</v>
      </c>
      <c r="AC247" s="371"/>
      <c r="AS247" s="318"/>
      <c r="AU247" s="318"/>
      <c r="AW247" s="318"/>
      <c r="AY247" s="318"/>
      <c r="BA247" s="318"/>
      <c r="BB247" s="37"/>
      <c r="BC247" s="318"/>
    </row>
    <row r="248" spans="2:97" ht="16.5" x14ac:dyDescent="0.25">
      <c r="D248" s="137" t="s">
        <v>306</v>
      </c>
      <c r="F248" s="137" t="s">
        <v>306</v>
      </c>
      <c r="H248" s="137" t="s">
        <v>306</v>
      </c>
      <c r="O248" s="203" t="s">
        <v>416</v>
      </c>
      <c r="P248" s="203"/>
      <c r="Q248" s="203"/>
      <c r="AC248" s="204" t="s">
        <v>714</v>
      </c>
      <c r="AS248" s="318"/>
      <c r="AU248" s="318"/>
      <c r="AW248" s="318"/>
      <c r="AY248" s="318"/>
      <c r="BA248" s="318"/>
      <c r="BB248" s="37"/>
      <c r="BC248" s="318"/>
    </row>
    <row r="249" spans="2:97" ht="16.5" hidden="1" x14ac:dyDescent="0.25">
      <c r="B249" s="137" t="s">
        <v>306</v>
      </c>
      <c r="C249" s="137" t="s">
        <v>306</v>
      </c>
      <c r="D249" s="137" t="s">
        <v>306</v>
      </c>
      <c r="E249" s="137" t="s">
        <v>306</v>
      </c>
      <c r="F249" s="137" t="s">
        <v>306</v>
      </c>
      <c r="G249" s="137" t="s">
        <v>306</v>
      </c>
      <c r="H249" s="137" t="s">
        <v>306</v>
      </c>
      <c r="I249" s="137" t="s">
        <v>306</v>
      </c>
      <c r="J249" s="137" t="s">
        <v>306</v>
      </c>
      <c r="O249" s="37" t="s">
        <v>715</v>
      </c>
      <c r="AC249" s="374"/>
      <c r="AS249" s="318"/>
      <c r="AU249" s="318"/>
      <c r="AW249" s="318"/>
      <c r="AY249" s="318"/>
      <c r="BA249" s="318"/>
      <c r="BB249" s="37"/>
      <c r="BC249" s="318"/>
    </row>
    <row r="250" spans="2:97" x14ac:dyDescent="0.25">
      <c r="D250" s="137" t="s">
        <v>306</v>
      </c>
      <c r="F250" s="137" t="s">
        <v>306</v>
      </c>
      <c r="H250" s="137" t="s">
        <v>306</v>
      </c>
      <c r="K250" s="145" t="s">
        <v>318</v>
      </c>
      <c r="O250" s="37" t="s">
        <v>716</v>
      </c>
      <c r="V250" s="37" t="s">
        <v>416</v>
      </c>
      <c r="W250" s="37" t="s">
        <v>417</v>
      </c>
      <c r="X250" s="37">
        <v>200</v>
      </c>
      <c r="Z250" s="37" t="s">
        <v>717</v>
      </c>
      <c r="AC250" s="173">
        <v>96000003</v>
      </c>
      <c r="AD250" s="174" t="s">
        <v>718</v>
      </c>
      <c r="AE250" s="176">
        <v>8.5055797746119133</v>
      </c>
      <c r="AF250" s="176">
        <v>6.1462013698630011</v>
      </c>
      <c r="AG250" s="176">
        <v>5.7675152757163195</v>
      </c>
      <c r="AH250" s="178">
        <v>2.2499984631158019</v>
      </c>
      <c r="AI250" s="177">
        <v>5.1147353059540377</v>
      </c>
      <c r="AJ250" s="178">
        <v>5.1147353059540386</v>
      </c>
      <c r="AK250" s="177">
        <v>5.6444284517566352</v>
      </c>
      <c r="AL250" s="178">
        <v>5.6444284517566361</v>
      </c>
      <c r="AM250" s="177">
        <v>2.2499963114814543</v>
      </c>
      <c r="AN250" s="177">
        <v>5.078694618377992</v>
      </c>
      <c r="AO250" s="178">
        <v>5.1632223022373562</v>
      </c>
      <c r="AP250" s="178">
        <v>1.5769263171826313</v>
      </c>
      <c r="AQ250" s="178">
        <v>1.5769263171826307</v>
      </c>
      <c r="AR250" s="178">
        <v>3.5378089887714079</v>
      </c>
      <c r="AS250" s="284">
        <v>0.69168955520592856</v>
      </c>
      <c r="AT250" s="178">
        <v>0.67307214593317122</v>
      </c>
      <c r="AU250" s="284">
        <v>0.29914338030306908</v>
      </c>
      <c r="AV250" s="178">
        <v>4.1905889585336888</v>
      </c>
      <c r="AW250" s="284">
        <v>0.72658480440924744</v>
      </c>
      <c r="AX250" s="178">
        <v>3.537808988771407</v>
      </c>
      <c r="AY250" s="284">
        <v>0.69168955520592834</v>
      </c>
      <c r="AZ250" s="178">
        <v>0.67307214593317055</v>
      </c>
      <c r="BA250" s="284">
        <v>0.29914338030306875</v>
      </c>
      <c r="BB250" s="178">
        <v>6.6613381477509392E-16</v>
      </c>
      <c r="BC250" s="284">
        <v>4.2242545356540322E-16</v>
      </c>
      <c r="BE250" s="176">
        <v>1.5769485115764885</v>
      </c>
      <c r="BF250" s="176">
        <v>1.5769099360069396</v>
      </c>
      <c r="BG250" s="176">
        <v>1.5769485115764885</v>
      </c>
      <c r="BH250" s="176">
        <v>1.5769485115764885</v>
      </c>
      <c r="BI250" s="176">
        <v>1.5769230769230769</v>
      </c>
      <c r="BJ250" s="176">
        <v>1.5769485115764885</v>
      </c>
      <c r="BK250" s="176">
        <v>1.5769099360069396</v>
      </c>
      <c r="BL250" s="176">
        <v>1.5769485115764885</v>
      </c>
      <c r="BM250" s="176">
        <v>1.5769099360069396</v>
      </c>
      <c r="BN250" s="176">
        <v>1.5769485115764885</v>
      </c>
      <c r="BO250" s="176">
        <v>1.5769485115764885</v>
      </c>
      <c r="BP250" s="176">
        <v>1.5769099360069396</v>
      </c>
      <c r="BQ250" s="285">
        <v>1.5769263171826307</v>
      </c>
      <c r="BS250" s="37">
        <v>17740.172791705812</v>
      </c>
      <c r="BT250" s="37">
        <v>12819.22</v>
      </c>
      <c r="BU250" s="37">
        <v>12029.364285714286</v>
      </c>
      <c r="BV250" s="37">
        <v>4705.7142857142808</v>
      </c>
      <c r="BW250" s="37">
        <v>3594.9428571428552</v>
      </c>
      <c r="BX250" s="37">
        <v>10784.828571428567</v>
      </c>
      <c r="BY250" s="37">
        <v>9837.4485714285693</v>
      </c>
      <c r="BZ250" s="37">
        <v>11804.938285714285</v>
      </c>
      <c r="CA250" s="37">
        <v>3921.428571428567</v>
      </c>
      <c r="CB250" s="37">
        <v>10621.734285714283</v>
      </c>
      <c r="CC250" s="37">
        <v>10798.518019568273</v>
      </c>
      <c r="CD250" s="37">
        <v>3289.0109890109861</v>
      </c>
      <c r="CE250" s="37">
        <v>3289.0109890109848</v>
      </c>
      <c r="CG250" s="37">
        <v>279.34065934065916</v>
      </c>
      <c r="CH250" s="37">
        <v>270.32967032966968</v>
      </c>
      <c r="CI250" s="37">
        <v>279.34065934065916</v>
      </c>
      <c r="CJ250" s="37">
        <v>279.34065934065916</v>
      </c>
      <c r="CK250" s="37">
        <v>252.30769230769229</v>
      </c>
      <c r="CL250" s="37">
        <v>279.34065934065916</v>
      </c>
      <c r="CM250" s="37">
        <v>270.32967032966968</v>
      </c>
      <c r="CN250" s="37">
        <v>279.34065934065916</v>
      </c>
      <c r="CO250" s="37">
        <v>270.32967032966968</v>
      </c>
      <c r="CP250" s="37">
        <v>279.34065934065916</v>
      </c>
      <c r="CQ250" s="37">
        <v>279.34065934065916</v>
      </c>
      <c r="CR250" s="37">
        <v>270.32967032966968</v>
      </c>
      <c r="CS250" s="37">
        <v>3289.0109890109848</v>
      </c>
    </row>
    <row r="251" spans="2:97" x14ac:dyDescent="0.25">
      <c r="D251" s="137" t="s">
        <v>306</v>
      </c>
      <c r="F251" s="137" t="s">
        <v>306</v>
      </c>
      <c r="H251" s="137" t="s">
        <v>306</v>
      </c>
      <c r="K251" s="145" t="s">
        <v>318</v>
      </c>
      <c r="O251" s="37" t="s">
        <v>719</v>
      </c>
      <c r="V251" s="37" t="s">
        <v>416</v>
      </c>
      <c r="W251" s="37" t="s">
        <v>417</v>
      </c>
      <c r="X251" s="37">
        <v>200</v>
      </c>
      <c r="Z251" s="37" t="s">
        <v>717</v>
      </c>
      <c r="AC251" s="173">
        <v>96000010</v>
      </c>
      <c r="AD251" s="174" t="s">
        <v>720</v>
      </c>
      <c r="AE251" s="176">
        <v>620.15632026701621</v>
      </c>
      <c r="AF251" s="176">
        <v>629.25739177817275</v>
      </c>
      <c r="AG251" s="176">
        <v>645.28905268785638</v>
      </c>
      <c r="AH251" s="178">
        <v>707.79609940162504</v>
      </c>
      <c r="AI251" s="177">
        <v>669.16432733237934</v>
      </c>
      <c r="AJ251" s="178">
        <v>669.16432733237934</v>
      </c>
      <c r="AK251" s="177">
        <v>669.75461170883307</v>
      </c>
      <c r="AL251" s="178">
        <v>669.75461170883318</v>
      </c>
      <c r="AM251" s="177">
        <v>707.82405638138198</v>
      </c>
      <c r="AN251" s="177">
        <v>676.07153183684954</v>
      </c>
      <c r="AO251" s="178">
        <v>670.84391607218288</v>
      </c>
      <c r="AP251" s="178">
        <v>734.09100840618066</v>
      </c>
      <c r="AQ251" s="178">
        <v>734.09100840618078</v>
      </c>
      <c r="AR251" s="178">
        <v>-64.926681073801433</v>
      </c>
      <c r="AS251" s="284">
        <v>-9.7026512654419819E-2</v>
      </c>
      <c r="AT251" s="178">
        <v>-26.294909004555734</v>
      </c>
      <c r="AU251" s="284">
        <v>-3.7150401120867441E-2</v>
      </c>
      <c r="AV251" s="178">
        <v>-88.801955718324393</v>
      </c>
      <c r="AW251" s="284">
        <v>-0.13761577908137904</v>
      </c>
      <c r="AX251" s="178">
        <v>-64.926681073801319</v>
      </c>
      <c r="AY251" s="284">
        <v>-9.7026512654419653E-2</v>
      </c>
      <c r="AZ251" s="178">
        <v>-26.29490900455562</v>
      </c>
      <c r="BA251" s="284">
        <v>-3.7150401120867281E-2</v>
      </c>
      <c r="BB251" s="178">
        <v>-1.1368683772161603E-13</v>
      </c>
      <c r="BC251" s="284">
        <v>-1.5486749792569567E-16</v>
      </c>
      <c r="BE251" s="176">
        <v>734.10134034419855</v>
      </c>
      <c r="BF251" s="176">
        <v>734.08338263847622</v>
      </c>
      <c r="BG251" s="176">
        <v>734.10134034419855</v>
      </c>
      <c r="BH251" s="176">
        <v>734.10134034419855</v>
      </c>
      <c r="BI251" s="176">
        <v>734.08950000000004</v>
      </c>
      <c r="BJ251" s="176">
        <v>734.10134034419855</v>
      </c>
      <c r="BK251" s="176">
        <v>734.08338263847622</v>
      </c>
      <c r="BL251" s="176">
        <v>734.10134034419855</v>
      </c>
      <c r="BM251" s="176">
        <v>734.08338263847622</v>
      </c>
      <c r="BN251" s="176">
        <v>734.10134034419855</v>
      </c>
      <c r="BO251" s="176">
        <v>734.10134034419855</v>
      </c>
      <c r="BP251" s="176">
        <v>734.08338263847622</v>
      </c>
      <c r="BQ251" s="285">
        <v>734.09100840618066</v>
      </c>
      <c r="BS251" s="37">
        <v>1293466.2387441185</v>
      </c>
      <c r="BT251" s="37">
        <v>1312451.1314230487</v>
      </c>
      <c r="BU251" s="37">
        <v>1345885.8300815891</v>
      </c>
      <c r="BV251" s="37">
        <v>1480305.9961715406</v>
      </c>
      <c r="BW251" s="37">
        <v>470328.83910883614</v>
      </c>
      <c r="BX251" s="37">
        <v>1410986.5173265084</v>
      </c>
      <c r="BY251" s="37">
        <v>1167288.5225628568</v>
      </c>
      <c r="BZ251" s="37">
        <v>1400746.2270754282</v>
      </c>
      <c r="CA251" s="37">
        <v>1233638.2349048553</v>
      </c>
      <c r="CB251" s="37">
        <v>1413956.2838295421</v>
      </c>
      <c r="CC251" s="37">
        <v>1403023.0913908454</v>
      </c>
      <c r="CD251" s="37">
        <v>1531100.957142855</v>
      </c>
      <c r="CE251" s="37">
        <v>1531100.9571428553</v>
      </c>
      <c r="CG251" s="37">
        <v>130038.71142857132</v>
      </c>
      <c r="CH251" s="37">
        <v>125843.91428571398</v>
      </c>
      <c r="CI251" s="37">
        <v>130038.71142857132</v>
      </c>
      <c r="CJ251" s="37">
        <v>130038.71142857132</v>
      </c>
      <c r="CK251" s="37">
        <v>117454.32</v>
      </c>
      <c r="CL251" s="37">
        <v>130038.71142857132</v>
      </c>
      <c r="CM251" s="37">
        <v>125843.91428571398</v>
      </c>
      <c r="CN251" s="37">
        <v>130038.71142857132</v>
      </c>
      <c r="CO251" s="37">
        <v>125843.91428571398</v>
      </c>
      <c r="CP251" s="37">
        <v>130038.71142857132</v>
      </c>
      <c r="CQ251" s="37">
        <v>130038.71142857132</v>
      </c>
      <c r="CR251" s="37">
        <v>125843.91428571398</v>
      </c>
      <c r="CS251" s="37">
        <v>1531100.957142855</v>
      </c>
    </row>
    <row r="252" spans="2:97" x14ac:dyDescent="0.25">
      <c r="D252" s="137" t="s">
        <v>306</v>
      </c>
      <c r="F252" s="137" t="s">
        <v>306</v>
      </c>
      <c r="H252" s="137" t="s">
        <v>306</v>
      </c>
      <c r="K252" s="145" t="s">
        <v>318</v>
      </c>
      <c r="O252" s="37" t="s">
        <v>721</v>
      </c>
      <c r="V252" s="37" t="s">
        <v>416</v>
      </c>
      <c r="W252" s="37" t="s">
        <v>417</v>
      </c>
      <c r="X252" s="37">
        <v>200</v>
      </c>
      <c r="Z252" s="37" t="s">
        <v>717</v>
      </c>
      <c r="AC252" s="173">
        <v>96000700</v>
      </c>
      <c r="AD252" s="174" t="s">
        <v>722</v>
      </c>
      <c r="AE252" s="176">
        <v>-0.83728939169052918</v>
      </c>
      <c r="AF252" s="176">
        <v>-0.9310958904109562</v>
      </c>
      <c r="AG252" s="176">
        <v>0</v>
      </c>
      <c r="AH252" s="178">
        <v>0</v>
      </c>
      <c r="AI252" s="177">
        <v>0</v>
      </c>
      <c r="AJ252" s="178">
        <v>0</v>
      </c>
      <c r="AK252" s="177">
        <v>0</v>
      </c>
      <c r="AL252" s="178">
        <v>0</v>
      </c>
      <c r="AM252" s="177">
        <v>0</v>
      </c>
      <c r="AN252" s="177">
        <v>0</v>
      </c>
      <c r="AO252" s="178">
        <v>0</v>
      </c>
      <c r="AP252" s="178">
        <v>0</v>
      </c>
      <c r="AQ252" s="178">
        <v>0</v>
      </c>
      <c r="AR252" s="178">
        <v>0</v>
      </c>
      <c r="AS252" s="284">
        <v>0</v>
      </c>
      <c r="AT252" s="178">
        <v>0</v>
      </c>
      <c r="AU252" s="284">
        <v>0</v>
      </c>
      <c r="AV252" s="178">
        <v>0</v>
      </c>
      <c r="AW252" s="284">
        <v>0</v>
      </c>
      <c r="AX252" s="178">
        <v>0</v>
      </c>
      <c r="AY252" s="284">
        <v>0</v>
      </c>
      <c r="AZ252" s="178">
        <v>0</v>
      </c>
      <c r="BA252" s="284">
        <v>0</v>
      </c>
      <c r="BB252" s="178">
        <v>0</v>
      </c>
      <c r="BC252" s="284">
        <v>0</v>
      </c>
      <c r="BE252" s="176">
        <v>0</v>
      </c>
      <c r="BF252" s="176">
        <v>0</v>
      </c>
      <c r="BG252" s="176">
        <v>0</v>
      </c>
      <c r="BH252" s="176">
        <v>0</v>
      </c>
      <c r="BI252" s="176">
        <v>0</v>
      </c>
      <c r="BJ252" s="176">
        <v>0</v>
      </c>
      <c r="BK252" s="176">
        <v>0</v>
      </c>
      <c r="BL252" s="176">
        <v>0</v>
      </c>
      <c r="BM252" s="176">
        <v>0</v>
      </c>
      <c r="BN252" s="176">
        <v>0</v>
      </c>
      <c r="BO252" s="176">
        <v>0</v>
      </c>
      <c r="BP252" s="176">
        <v>0</v>
      </c>
      <c r="BQ252" s="285">
        <v>0</v>
      </c>
      <c r="BS252" s="37">
        <v>-1746.3428571428537</v>
      </c>
      <c r="BT252" s="37">
        <v>-1941.9999999999982</v>
      </c>
      <c r="BU252" s="37">
        <v>0</v>
      </c>
      <c r="BV252" s="37">
        <v>0</v>
      </c>
      <c r="BW252" s="37">
        <v>0</v>
      </c>
      <c r="BX252" s="37">
        <v>0</v>
      </c>
      <c r="BY252" s="37">
        <v>0</v>
      </c>
      <c r="BZ252" s="37">
        <v>0</v>
      </c>
      <c r="CA252" s="37">
        <v>0</v>
      </c>
      <c r="CB252" s="37">
        <v>0</v>
      </c>
      <c r="CC252" s="37">
        <v>0</v>
      </c>
      <c r="CD252" s="37">
        <v>0</v>
      </c>
      <c r="CE252" s="37">
        <v>0</v>
      </c>
      <c r="CG252" s="37">
        <v>0</v>
      </c>
      <c r="CH252" s="37">
        <v>0</v>
      </c>
      <c r="CI252" s="37">
        <v>0</v>
      </c>
      <c r="CJ252" s="37">
        <v>0</v>
      </c>
      <c r="CK252" s="37">
        <v>0</v>
      </c>
      <c r="CL252" s="37">
        <v>0</v>
      </c>
      <c r="CM252" s="37">
        <v>0</v>
      </c>
      <c r="CN252" s="37">
        <v>0</v>
      </c>
      <c r="CO252" s="37">
        <v>0</v>
      </c>
      <c r="CP252" s="37">
        <v>0</v>
      </c>
      <c r="CQ252" s="37">
        <v>0</v>
      </c>
      <c r="CR252" s="37">
        <v>0</v>
      </c>
      <c r="CS252" s="37">
        <v>0</v>
      </c>
    </row>
    <row r="253" spans="2:97" x14ac:dyDescent="0.25">
      <c r="D253" s="137" t="s">
        <v>306</v>
      </c>
      <c r="F253" s="137" t="s">
        <v>306</v>
      </c>
      <c r="H253" s="137" t="s">
        <v>306</v>
      </c>
      <c r="K253" s="145" t="s">
        <v>318</v>
      </c>
      <c r="O253" s="37" t="s">
        <v>723</v>
      </c>
      <c r="V253" s="37" t="s">
        <v>416</v>
      </c>
      <c r="W253" s="37" t="s">
        <v>417</v>
      </c>
      <c r="X253" s="37">
        <v>200</v>
      </c>
      <c r="Z253" s="37" t="s">
        <v>717</v>
      </c>
      <c r="AC253" s="173">
        <v>96000710</v>
      </c>
      <c r="AD253" s="174" t="s">
        <v>724</v>
      </c>
      <c r="AE253" s="176">
        <v>0.3336993158205116</v>
      </c>
      <c r="AF253" s="176">
        <v>0</v>
      </c>
      <c r="AG253" s="176">
        <v>0</v>
      </c>
      <c r="AH253" s="178">
        <v>0</v>
      </c>
      <c r="AI253" s="177">
        <v>0</v>
      </c>
      <c r="AJ253" s="178">
        <v>0</v>
      </c>
      <c r="AK253" s="177">
        <v>0</v>
      </c>
      <c r="AL253" s="178">
        <v>0</v>
      </c>
      <c r="AM253" s="177">
        <v>0</v>
      </c>
      <c r="AN253" s="177">
        <v>0</v>
      </c>
      <c r="AO253" s="178">
        <v>0</v>
      </c>
      <c r="AP253" s="178">
        <v>0</v>
      </c>
      <c r="AQ253" s="178">
        <v>0</v>
      </c>
      <c r="AR253" s="178">
        <v>0</v>
      </c>
      <c r="AS253" s="284">
        <v>0</v>
      </c>
      <c r="AT253" s="178">
        <v>0</v>
      </c>
      <c r="AU253" s="284">
        <v>0</v>
      </c>
      <c r="AV253" s="178">
        <v>0</v>
      </c>
      <c r="AW253" s="284">
        <v>0</v>
      </c>
      <c r="AX253" s="178">
        <v>0</v>
      </c>
      <c r="AY253" s="284">
        <v>0</v>
      </c>
      <c r="AZ253" s="178">
        <v>0</v>
      </c>
      <c r="BA253" s="284">
        <v>0</v>
      </c>
      <c r="BB253" s="178">
        <v>0</v>
      </c>
      <c r="BC253" s="284">
        <v>0</v>
      </c>
      <c r="BE253" s="176">
        <v>0</v>
      </c>
      <c r="BF253" s="176">
        <v>0</v>
      </c>
      <c r="BG253" s="176">
        <v>0</v>
      </c>
      <c r="BH253" s="176">
        <v>0</v>
      </c>
      <c r="BI253" s="176">
        <v>0</v>
      </c>
      <c r="BJ253" s="176">
        <v>0</v>
      </c>
      <c r="BK253" s="176">
        <v>0</v>
      </c>
      <c r="BL253" s="176">
        <v>0</v>
      </c>
      <c r="BM253" s="176">
        <v>0</v>
      </c>
      <c r="BN253" s="176">
        <v>0</v>
      </c>
      <c r="BO253" s="176">
        <v>0</v>
      </c>
      <c r="BP253" s="176">
        <v>0</v>
      </c>
      <c r="BQ253" s="285">
        <v>0</v>
      </c>
      <c r="BS253" s="37">
        <v>695.9999999999992</v>
      </c>
      <c r="BT253" s="37">
        <v>0</v>
      </c>
      <c r="BU253" s="37">
        <v>0</v>
      </c>
      <c r="BV253" s="37">
        <v>0</v>
      </c>
      <c r="BW253" s="37">
        <v>0</v>
      </c>
      <c r="BX253" s="37">
        <v>0</v>
      </c>
      <c r="BY253" s="37">
        <v>0</v>
      </c>
      <c r="BZ253" s="37">
        <v>0</v>
      </c>
      <c r="CA253" s="37">
        <v>0</v>
      </c>
      <c r="CB253" s="37">
        <v>0</v>
      </c>
      <c r="CC253" s="37">
        <v>0</v>
      </c>
      <c r="CD253" s="37">
        <v>0</v>
      </c>
      <c r="CE253" s="37">
        <v>0</v>
      </c>
      <c r="CG253" s="37">
        <v>0</v>
      </c>
      <c r="CH253" s="37">
        <v>0</v>
      </c>
      <c r="CI253" s="37">
        <v>0</v>
      </c>
      <c r="CJ253" s="37">
        <v>0</v>
      </c>
      <c r="CK253" s="37">
        <v>0</v>
      </c>
      <c r="CL253" s="37">
        <v>0</v>
      </c>
      <c r="CM253" s="37">
        <v>0</v>
      </c>
      <c r="CN253" s="37">
        <v>0</v>
      </c>
      <c r="CO253" s="37">
        <v>0</v>
      </c>
      <c r="CP253" s="37">
        <v>0</v>
      </c>
      <c r="CQ253" s="37">
        <v>0</v>
      </c>
      <c r="CR253" s="37">
        <v>0</v>
      </c>
      <c r="CS253" s="37">
        <v>0</v>
      </c>
    </row>
    <row r="254" spans="2:97" x14ac:dyDescent="0.25">
      <c r="D254" s="137" t="s">
        <v>306</v>
      </c>
      <c r="F254" s="137" t="s">
        <v>306</v>
      </c>
      <c r="H254" s="137" t="s">
        <v>306</v>
      </c>
      <c r="K254" s="145" t="s">
        <v>318</v>
      </c>
      <c r="O254" s="37" t="s">
        <v>725</v>
      </c>
      <c r="V254" s="37" t="s">
        <v>416</v>
      </c>
      <c r="W254" s="37" t="s">
        <v>417</v>
      </c>
      <c r="X254" s="37">
        <v>200</v>
      </c>
      <c r="Z254" s="37" t="s">
        <v>717</v>
      </c>
      <c r="AC254" s="173">
        <v>96640095</v>
      </c>
      <c r="AD254" s="174" t="s">
        <v>726</v>
      </c>
      <c r="AE254" s="176">
        <v>0</v>
      </c>
      <c r="AF254" s="176">
        <v>6.7821210048602607</v>
      </c>
      <c r="AG254" s="176">
        <v>9.0688350729487794</v>
      </c>
      <c r="AH254" s="178">
        <v>1.2199991666672352</v>
      </c>
      <c r="AI254" s="177">
        <v>7.1017699115044248</v>
      </c>
      <c r="AJ254" s="178">
        <v>7.1017699115044257</v>
      </c>
      <c r="AK254" s="177">
        <v>6.4498869673984141</v>
      </c>
      <c r="AL254" s="178">
        <v>6.4498869673984149</v>
      </c>
      <c r="AM254" s="177">
        <v>1.2199980000032782</v>
      </c>
      <c r="AN254" s="177">
        <v>5.5782441405436201</v>
      </c>
      <c r="AO254" s="178">
        <v>6.5906873455179094</v>
      </c>
      <c r="AP254" s="178">
        <v>2.1281405728915845</v>
      </c>
      <c r="AQ254" s="178">
        <v>2.1281405728915854</v>
      </c>
      <c r="AR254" s="178">
        <v>4.9736293386128398</v>
      </c>
      <c r="AS254" s="284">
        <v>0.70033659222834999</v>
      </c>
      <c r="AT254" s="178">
        <v>-0.90814140622435024</v>
      </c>
      <c r="AU254" s="284">
        <v>-0.74437871027829428</v>
      </c>
      <c r="AV254" s="178">
        <v>6.9406945000571945</v>
      </c>
      <c r="AW254" s="284">
        <v>0.7653347364051678</v>
      </c>
      <c r="AX254" s="178">
        <v>4.9736293386128416</v>
      </c>
      <c r="AY254" s="284">
        <v>0.70033659222835021</v>
      </c>
      <c r="AZ254" s="178">
        <v>-0.90814140622434936</v>
      </c>
      <c r="BA254" s="284">
        <v>-0.7443787102782935</v>
      </c>
      <c r="BB254" s="178">
        <v>-8.8817841970012523E-16</v>
      </c>
      <c r="BC254" s="284">
        <v>-4.1734950736516613E-16</v>
      </c>
      <c r="BE254" s="176">
        <v>2.1281705253310519</v>
      </c>
      <c r="BF254" s="176">
        <v>2.1281184656794472</v>
      </c>
      <c r="BG254" s="176">
        <v>2.1281705253310519</v>
      </c>
      <c r="BH254" s="176">
        <v>2.1281705253310519</v>
      </c>
      <c r="BI254" s="176">
        <v>2.1281362000000001</v>
      </c>
      <c r="BJ254" s="176">
        <v>2.1281705253310519</v>
      </c>
      <c r="BK254" s="176">
        <v>2.1281184656794472</v>
      </c>
      <c r="BL254" s="176">
        <v>2.1281705253310519</v>
      </c>
      <c r="BM254" s="176">
        <v>2.1281184656794472</v>
      </c>
      <c r="BN254" s="176">
        <v>2.1281705253310519</v>
      </c>
      <c r="BO254" s="176">
        <v>2.1281705253310519</v>
      </c>
      <c r="BP254" s="176">
        <v>2.1281184656794472</v>
      </c>
      <c r="BQ254" s="285">
        <v>2.1281405728915854</v>
      </c>
      <c r="BS254" s="37">
        <v>0</v>
      </c>
      <c r="BT254" s="37">
        <v>14145.56666728</v>
      </c>
      <c r="BU254" s="37">
        <v>18914.96</v>
      </c>
      <c r="BV254" s="37">
        <v>2551.5428571428556</v>
      </c>
      <c r="BW254" s="37">
        <v>4991.55</v>
      </c>
      <c r="BX254" s="37">
        <v>14974.650000000001</v>
      </c>
      <c r="BY254" s="37">
        <v>11241.25</v>
      </c>
      <c r="BZ254" s="37">
        <v>13489.5</v>
      </c>
      <c r="CA254" s="37">
        <v>2126.2857142857133</v>
      </c>
      <c r="CB254" s="37">
        <v>11666.507142857143</v>
      </c>
      <c r="CC254" s="37">
        <v>13783.961235036521</v>
      </c>
      <c r="CD254" s="37">
        <v>4438.6840742857066</v>
      </c>
      <c r="CE254" s="37">
        <v>4438.6840742857084</v>
      </c>
      <c r="CG254" s="37">
        <v>376.98412685714254</v>
      </c>
      <c r="CH254" s="37">
        <v>364.82334857142763</v>
      </c>
      <c r="CI254" s="37">
        <v>376.98412685714254</v>
      </c>
      <c r="CJ254" s="37">
        <v>376.98412685714254</v>
      </c>
      <c r="CK254" s="37">
        <v>340.50179200000002</v>
      </c>
      <c r="CL254" s="37">
        <v>376.98412685714254</v>
      </c>
      <c r="CM254" s="37">
        <v>364.82334857142763</v>
      </c>
      <c r="CN254" s="37">
        <v>376.98412685714254</v>
      </c>
      <c r="CO254" s="37">
        <v>364.82334857142763</v>
      </c>
      <c r="CP254" s="37">
        <v>376.98412685714254</v>
      </c>
      <c r="CQ254" s="37">
        <v>376.98412685714254</v>
      </c>
      <c r="CR254" s="37">
        <v>364.82334857142763</v>
      </c>
      <c r="CS254" s="37">
        <v>4438.6840742857084</v>
      </c>
    </row>
    <row r="255" spans="2:97" x14ac:dyDescent="0.25">
      <c r="D255" s="137" t="s">
        <v>306</v>
      </c>
      <c r="F255" s="137" t="s">
        <v>306</v>
      </c>
      <c r="H255" s="137" t="s">
        <v>306</v>
      </c>
      <c r="K255" s="145" t="s">
        <v>318</v>
      </c>
      <c r="O255" s="37" t="s">
        <v>727</v>
      </c>
      <c r="V255" s="37" t="s">
        <v>416</v>
      </c>
      <c r="W255" s="37" t="s">
        <v>419</v>
      </c>
      <c r="X255" s="37">
        <v>201</v>
      </c>
      <c r="Z255" s="37" t="s">
        <v>717</v>
      </c>
      <c r="AC255" s="173">
        <v>96000020</v>
      </c>
      <c r="AD255" s="174" t="s">
        <v>728</v>
      </c>
      <c r="AE255" s="176">
        <v>356.92436354321239</v>
      </c>
      <c r="AF255" s="176">
        <v>360.80164383561544</v>
      </c>
      <c r="AG255" s="176">
        <v>360.15608319743092</v>
      </c>
      <c r="AH255" s="178">
        <v>365.07625336321456</v>
      </c>
      <c r="AI255" s="177">
        <v>359.42374217990937</v>
      </c>
      <c r="AJ255" s="178">
        <v>359.42374217990937</v>
      </c>
      <c r="AK255" s="177">
        <v>360.43252388110807</v>
      </c>
      <c r="AL255" s="178">
        <v>360.43252388110807</v>
      </c>
      <c r="AM255" s="177">
        <v>365.39120427671401</v>
      </c>
      <c r="AN255" s="177">
        <v>360.94401574862275</v>
      </c>
      <c r="AO255" s="178">
        <v>357.46749381606946</v>
      </c>
      <c r="AP255" s="178">
        <v>369.84322570525785</v>
      </c>
      <c r="AQ255" s="178">
        <v>369.84322570525791</v>
      </c>
      <c r="AR255" s="178">
        <v>-10.419483525348539</v>
      </c>
      <c r="AS255" s="284">
        <v>-2.8989413615678934E-2</v>
      </c>
      <c r="AT255" s="178">
        <v>-4.7669723420433456</v>
      </c>
      <c r="AU255" s="284">
        <v>-1.3057470317853521E-2</v>
      </c>
      <c r="AV255" s="178">
        <v>-9.6871425078269908</v>
      </c>
      <c r="AW255" s="284">
        <v>-2.6897067576439292E-2</v>
      </c>
      <c r="AX255" s="178">
        <v>-10.419483525348483</v>
      </c>
      <c r="AY255" s="284">
        <v>-2.8989413615678777E-2</v>
      </c>
      <c r="AZ255" s="178">
        <v>-4.7669723420432888</v>
      </c>
      <c r="BA255" s="284">
        <v>-1.3057470317853365E-2</v>
      </c>
      <c r="BB255" s="178">
        <v>-5.6843418860808015E-14</v>
      </c>
      <c r="BC255" s="284">
        <v>-1.5369598497420824E-16</v>
      </c>
      <c r="BE255" s="176">
        <v>366.50591138566716</v>
      </c>
      <c r="BF255" s="176">
        <v>366.49694585878404</v>
      </c>
      <c r="BG255" s="176">
        <v>366.50591138566716</v>
      </c>
      <c r="BH255" s="176">
        <v>366.50591138566716</v>
      </c>
      <c r="BI255" s="176">
        <v>366.5</v>
      </c>
      <c r="BJ255" s="176">
        <v>366.50591138566716</v>
      </c>
      <c r="BK255" s="176">
        <v>366.49694585878404</v>
      </c>
      <c r="BL255" s="176">
        <v>366.50591138566716</v>
      </c>
      <c r="BM255" s="176">
        <v>376.49686252614509</v>
      </c>
      <c r="BN255" s="176">
        <v>376.50607267859152</v>
      </c>
      <c r="BO255" s="176">
        <v>376.50607267859152</v>
      </c>
      <c r="BP255" s="176">
        <v>376.49686252614509</v>
      </c>
      <c r="BQ255" s="285">
        <v>369.84322570525796</v>
      </c>
      <c r="BS255" s="37">
        <v>744440.7142857135</v>
      </c>
      <c r="BT255" s="37">
        <v>752529.14285714226</v>
      </c>
      <c r="BU255" s="37">
        <v>751181.14428571367</v>
      </c>
      <c r="BV255" s="37">
        <v>763531.42857142782</v>
      </c>
      <c r="BW255" s="37">
        <v>252624.5714285711</v>
      </c>
      <c r="BX255" s="37">
        <v>757873.71428571327</v>
      </c>
      <c r="BY255" s="37">
        <v>628183.42857142794</v>
      </c>
      <c r="BZ255" s="37">
        <v>753820.11428571353</v>
      </c>
      <c r="CA255" s="37">
        <v>636825.71428571374</v>
      </c>
      <c r="CB255" s="37">
        <v>754889.14285714203</v>
      </c>
      <c r="CC255" s="37">
        <v>747618.2405917421</v>
      </c>
      <c r="CD255" s="37">
        <v>771385.71428571339</v>
      </c>
      <c r="CE255" s="37">
        <v>771385.7142857135</v>
      </c>
      <c r="CG255" s="37">
        <v>64922.857142857079</v>
      </c>
      <c r="CH255" s="37">
        <v>62828.571428571355</v>
      </c>
      <c r="CI255" s="37">
        <v>64922.857142857079</v>
      </c>
      <c r="CJ255" s="37">
        <v>64922.857142857079</v>
      </c>
      <c r="CK255" s="37">
        <v>58640</v>
      </c>
      <c r="CL255" s="37">
        <v>64922.857142857079</v>
      </c>
      <c r="CM255" s="37">
        <v>62828.571428571355</v>
      </c>
      <c r="CN255" s="37">
        <v>64922.857142857079</v>
      </c>
      <c r="CO255" s="37">
        <v>64542.857142857058</v>
      </c>
      <c r="CP255" s="37">
        <v>66694.285714285696</v>
      </c>
      <c r="CQ255" s="37">
        <v>66694.285714285696</v>
      </c>
      <c r="CR255" s="37">
        <v>64542.857142857058</v>
      </c>
      <c r="CS255" s="37">
        <v>771385.71428571362</v>
      </c>
    </row>
    <row r="256" spans="2:97" x14ac:dyDescent="0.25">
      <c r="D256" s="137" t="s">
        <v>306</v>
      </c>
      <c r="F256" s="137" t="s">
        <v>306</v>
      </c>
      <c r="H256" s="137" t="s">
        <v>306</v>
      </c>
      <c r="K256" s="145" t="s">
        <v>318</v>
      </c>
      <c r="O256" s="37" t="s">
        <v>729</v>
      </c>
      <c r="V256" s="37" t="s">
        <v>416</v>
      </c>
      <c r="W256" s="37" t="s">
        <v>419</v>
      </c>
      <c r="X256" s="37">
        <v>201</v>
      </c>
      <c r="Z256" s="37" t="s">
        <v>717</v>
      </c>
      <c r="AC256" s="173">
        <v>96000040</v>
      </c>
      <c r="AD256" s="174" t="s">
        <v>730</v>
      </c>
      <c r="AE256" s="176">
        <v>236.67704180214062</v>
      </c>
      <c r="AF256" s="176">
        <v>242.07047054794472</v>
      </c>
      <c r="AG256" s="176">
        <v>259.81449996130124</v>
      </c>
      <c r="AH256" s="178">
        <v>309.10158554081096</v>
      </c>
      <c r="AI256" s="177">
        <v>272.26314628802322</v>
      </c>
      <c r="AJ256" s="178">
        <v>272.26314628802322</v>
      </c>
      <c r="AK256" s="177">
        <v>274.72597544922053</v>
      </c>
      <c r="AL256" s="178">
        <v>274.72597544922053</v>
      </c>
      <c r="AM256" s="177">
        <v>308.96309396219004</v>
      </c>
      <c r="AN256" s="177">
        <v>280.57062616301016</v>
      </c>
      <c r="AO256" s="178">
        <v>273.08260832802534</v>
      </c>
      <c r="AP256" s="178">
        <v>320.30335412409096</v>
      </c>
      <c r="AQ256" s="178">
        <v>320.3033541240909</v>
      </c>
      <c r="AR256" s="178">
        <v>-48.04020783606768</v>
      </c>
      <c r="AS256" s="284">
        <v>-0.1764477069006124</v>
      </c>
      <c r="AT256" s="178">
        <v>-11.201768583279943</v>
      </c>
      <c r="AU256" s="284">
        <v>-3.6239764230523379E-2</v>
      </c>
      <c r="AV256" s="178">
        <v>-60.488854162789664</v>
      </c>
      <c r="AW256" s="284">
        <v>-0.2328155440585469</v>
      </c>
      <c r="AX256" s="178">
        <v>-48.040207836067736</v>
      </c>
      <c r="AY256" s="284">
        <v>-0.17644770690061262</v>
      </c>
      <c r="AZ256" s="178">
        <v>-11.20176858328</v>
      </c>
      <c r="BA256" s="284">
        <v>-3.6239764230523559E-2</v>
      </c>
      <c r="BB256" s="178">
        <v>5.6843418860808015E-14</v>
      </c>
      <c r="BC256" s="284">
        <v>1.7746744805796168E-16</v>
      </c>
      <c r="BE256" s="176">
        <v>318.8119476837436</v>
      </c>
      <c r="BF256" s="176">
        <v>318.80414885431435</v>
      </c>
      <c r="BG256" s="176">
        <v>318.8119476837436</v>
      </c>
      <c r="BH256" s="176">
        <v>320.81197994232843</v>
      </c>
      <c r="BI256" s="176">
        <v>320.80680555555557</v>
      </c>
      <c r="BJ256" s="176">
        <v>320.81197994232843</v>
      </c>
      <c r="BK256" s="176">
        <v>320.80413218778659</v>
      </c>
      <c r="BL256" s="176">
        <v>320.81197994232843</v>
      </c>
      <c r="BM256" s="176">
        <v>320.80413218778659</v>
      </c>
      <c r="BN256" s="176">
        <v>320.81197994232843</v>
      </c>
      <c r="BO256" s="176">
        <v>320.81197994232843</v>
      </c>
      <c r="BP256" s="176">
        <v>320.80413218778659</v>
      </c>
      <c r="BQ256" s="285">
        <v>320.30335412409096</v>
      </c>
      <c r="BS256" s="37">
        <v>493639.67285714275</v>
      </c>
      <c r="BT256" s="37">
        <v>504889.83857142855</v>
      </c>
      <c r="BU256" s="37">
        <v>541897.7007142856</v>
      </c>
      <c r="BV256" s="37">
        <v>646464.3290476182</v>
      </c>
      <c r="BW256" s="37">
        <v>191362.875</v>
      </c>
      <c r="BX256" s="37">
        <v>574088.625</v>
      </c>
      <c r="BY256" s="37">
        <v>478808.91357142851</v>
      </c>
      <c r="BZ256" s="37">
        <v>574570.69628571416</v>
      </c>
      <c r="CA256" s="37">
        <v>538479.41794294247</v>
      </c>
      <c r="CB256" s="37">
        <v>586793.82467610424</v>
      </c>
      <c r="CC256" s="37">
        <v>571133.15953548194</v>
      </c>
      <c r="CD256" s="37">
        <v>668059.90873015777</v>
      </c>
      <c r="CE256" s="37">
        <v>668059.90873015765</v>
      </c>
      <c r="CG256" s="37">
        <v>56474.348412698339</v>
      </c>
      <c r="CH256" s="37">
        <v>54652.595238095113</v>
      </c>
      <c r="CI256" s="37">
        <v>56474.348412698339</v>
      </c>
      <c r="CJ256" s="37">
        <v>56828.634126984056</v>
      </c>
      <c r="CK256" s="37">
        <v>51329.088888888888</v>
      </c>
      <c r="CL256" s="37">
        <v>56828.634126984056</v>
      </c>
      <c r="CM256" s="37">
        <v>54995.452380952258</v>
      </c>
      <c r="CN256" s="37">
        <v>56828.634126984056</v>
      </c>
      <c r="CO256" s="37">
        <v>54995.452380952258</v>
      </c>
      <c r="CP256" s="37">
        <v>56828.634126984056</v>
      </c>
      <c r="CQ256" s="37">
        <v>56828.634126984056</v>
      </c>
      <c r="CR256" s="37">
        <v>54995.452380952258</v>
      </c>
      <c r="CS256" s="37">
        <v>668059.90873015777</v>
      </c>
    </row>
    <row r="257" spans="2:97" x14ac:dyDescent="0.25">
      <c r="D257" s="137" t="s">
        <v>306</v>
      </c>
      <c r="F257" s="137" t="s">
        <v>306</v>
      </c>
      <c r="H257" s="137" t="s">
        <v>306</v>
      </c>
      <c r="K257" s="145" t="s">
        <v>318</v>
      </c>
      <c r="O257" s="37" t="s">
        <v>731</v>
      </c>
      <c r="V257" s="37" t="s">
        <v>416</v>
      </c>
      <c r="W257" s="37" t="s">
        <v>419</v>
      </c>
      <c r="X257" s="37">
        <v>201</v>
      </c>
      <c r="Z257" s="37" t="s">
        <v>717</v>
      </c>
      <c r="AC257" s="173">
        <v>96000088</v>
      </c>
      <c r="AD257" s="174" t="s">
        <v>732</v>
      </c>
      <c r="AE257" s="176">
        <v>2.8239784054350797E-5</v>
      </c>
      <c r="AF257" s="176">
        <v>0</v>
      </c>
      <c r="AG257" s="176">
        <v>92.868744935777258</v>
      </c>
      <c r="AH257" s="178">
        <v>85.897395225096844</v>
      </c>
      <c r="AI257" s="177">
        <v>93.257336352291233</v>
      </c>
      <c r="AJ257" s="178">
        <v>93.257336352291247</v>
      </c>
      <c r="AK257" s="177">
        <v>103.92354110894898</v>
      </c>
      <c r="AL257" s="178">
        <v>103.92354110894898</v>
      </c>
      <c r="AM257" s="177">
        <v>88.571407126274394</v>
      </c>
      <c r="AN257" s="177">
        <v>98.690852444819342</v>
      </c>
      <c r="AO257" s="178">
        <v>97.263631355156932</v>
      </c>
      <c r="AP257" s="178">
        <v>80.006072467404934</v>
      </c>
      <c r="AQ257" s="178">
        <v>80.006072467404934</v>
      </c>
      <c r="AR257" s="178">
        <v>13.251263884886313</v>
      </c>
      <c r="AS257" s="284">
        <v>0.14209352747142603</v>
      </c>
      <c r="AT257" s="178">
        <v>5.8913227576919098</v>
      </c>
      <c r="AU257" s="284">
        <v>6.8585580997578707E-2</v>
      </c>
      <c r="AV257" s="178">
        <v>12.862672468372324</v>
      </c>
      <c r="AW257" s="284">
        <v>0.13850378270178429</v>
      </c>
      <c r="AX257" s="178">
        <v>13.251263884886313</v>
      </c>
      <c r="AY257" s="284">
        <v>0.14209352747142603</v>
      </c>
      <c r="AZ257" s="178">
        <v>5.8913227576919098</v>
      </c>
      <c r="BA257" s="284">
        <v>6.8585580997578707E-2</v>
      </c>
      <c r="BB257" s="178">
        <v>0</v>
      </c>
      <c r="BC257" s="284">
        <v>0</v>
      </c>
      <c r="BE257" s="176">
        <v>69.592401282520143</v>
      </c>
      <c r="BF257" s="176">
        <v>71.81406192496118</v>
      </c>
      <c r="BG257" s="176">
        <v>71.529303682402997</v>
      </c>
      <c r="BH257" s="176">
        <v>96.204588790638013</v>
      </c>
      <c r="BI257" s="176">
        <v>78.621872017636136</v>
      </c>
      <c r="BJ257" s="176">
        <v>92.545229288828281</v>
      </c>
      <c r="BK257" s="176">
        <v>92.237964621167905</v>
      </c>
      <c r="BL257" s="176">
        <v>72.54224048485618</v>
      </c>
      <c r="BM257" s="176">
        <v>99.930809482360559</v>
      </c>
      <c r="BN257" s="176">
        <v>70.838462690606704</v>
      </c>
      <c r="BO257" s="176">
        <v>61.076481161595382</v>
      </c>
      <c r="BP257" s="176">
        <v>83.908307048099829</v>
      </c>
      <c r="BQ257" s="285">
        <v>80.006072467404934</v>
      </c>
      <c r="BS257" s="37">
        <v>5.8900000000000001E-2</v>
      </c>
      <c r="BT257" s="37">
        <v>0</v>
      </c>
      <c r="BU257" s="37">
        <v>193697.27</v>
      </c>
      <c r="BV257" s="37">
        <v>179648.38929562428</v>
      </c>
      <c r="BW257" s="37">
        <v>65546.851428571419</v>
      </c>
      <c r="BX257" s="37">
        <v>196640.55428571426</v>
      </c>
      <c r="BY257" s="37">
        <v>181124.18285714282</v>
      </c>
      <c r="BZ257" s="37">
        <v>217349.01942857137</v>
      </c>
      <c r="CA257" s="37">
        <v>154367.56262409859</v>
      </c>
      <c r="CB257" s="37">
        <v>206405.00952866851</v>
      </c>
      <c r="CC257" s="37">
        <v>203420.07652511584</v>
      </c>
      <c r="CD257" s="37">
        <v>166869.46540599116</v>
      </c>
      <c r="CE257" s="37">
        <v>166869.46540599116</v>
      </c>
      <c r="CG257" s="37">
        <v>12327.597963185617</v>
      </c>
      <c r="CH257" s="37">
        <v>12311.084635796095</v>
      </c>
      <c r="CI257" s="37">
        <v>12670.700854300865</v>
      </c>
      <c r="CJ257" s="37">
        <v>17041.680858373617</v>
      </c>
      <c r="CK257" s="37">
        <v>12579.499522821781</v>
      </c>
      <c r="CL257" s="37">
        <v>16393.461916223041</v>
      </c>
      <c r="CM257" s="37">
        <v>15812.354275006815</v>
      </c>
      <c r="CN257" s="37">
        <v>12850.132479487422</v>
      </c>
      <c r="CO257" s="37">
        <v>17131.138669561071</v>
      </c>
      <c r="CP257" s="37">
        <v>12548.325281014071</v>
      </c>
      <c r="CQ257" s="37">
        <v>10819.087872965005</v>
      </c>
      <c r="CR257" s="37">
        <v>14384.401077255754</v>
      </c>
      <c r="CS257" s="37">
        <v>166869.46540599116</v>
      </c>
    </row>
    <row r="258" spans="2:97" x14ac:dyDescent="0.25">
      <c r="D258" s="137" t="s">
        <v>306</v>
      </c>
      <c r="F258" s="137" t="s">
        <v>306</v>
      </c>
      <c r="H258" s="137" t="s">
        <v>306</v>
      </c>
      <c r="K258" s="145" t="s">
        <v>318</v>
      </c>
      <c r="O258" s="37" t="s">
        <v>733</v>
      </c>
      <c r="V258" s="37" t="s">
        <v>416</v>
      </c>
      <c r="W258" s="37" t="s">
        <v>419</v>
      </c>
      <c r="X258" s="37">
        <v>201</v>
      </c>
      <c r="Z258" s="37" t="s">
        <v>717</v>
      </c>
      <c r="AC258" s="173">
        <v>96000089</v>
      </c>
      <c r="AD258" s="174" t="s">
        <v>734</v>
      </c>
      <c r="AE258" s="176">
        <v>709.47924276556728</v>
      </c>
      <c r="AF258" s="176">
        <v>744.29559657534094</v>
      </c>
      <c r="AG258" s="176">
        <v>625.82603046444615</v>
      </c>
      <c r="AH258" s="178">
        <v>652.7000093449916</v>
      </c>
      <c r="AI258" s="177">
        <v>606.59520083251698</v>
      </c>
      <c r="AJ258" s="178">
        <v>606.59520083251698</v>
      </c>
      <c r="AK258" s="177">
        <v>613.90119032591747</v>
      </c>
      <c r="AL258" s="178">
        <v>613.90119032591758</v>
      </c>
      <c r="AM258" s="177">
        <v>625.33215269996845</v>
      </c>
      <c r="AN258" s="177">
        <v>643.17419825724858</v>
      </c>
      <c r="AO258" s="178">
        <v>574.38513808411847</v>
      </c>
      <c r="AP258" s="178">
        <v>680.54256396003552</v>
      </c>
      <c r="AQ258" s="178">
        <v>680.54256396003541</v>
      </c>
      <c r="AR258" s="178">
        <v>-73.947363127518429</v>
      </c>
      <c r="AS258" s="284">
        <v>-0.12190561848499615</v>
      </c>
      <c r="AT258" s="178">
        <v>-27.842554615043809</v>
      </c>
      <c r="AU258" s="284">
        <v>-4.2657506076926269E-2</v>
      </c>
      <c r="AV258" s="178">
        <v>-54.71653349558926</v>
      </c>
      <c r="AW258" s="284">
        <v>-8.7430900652985491E-2</v>
      </c>
      <c r="AX258" s="178">
        <v>-73.947363127518543</v>
      </c>
      <c r="AY258" s="284">
        <v>-0.12190561848499633</v>
      </c>
      <c r="AZ258" s="178">
        <v>-27.842554615043923</v>
      </c>
      <c r="BA258" s="284">
        <v>-4.2657506076926442E-2</v>
      </c>
      <c r="BB258" s="178">
        <v>1.1368683772161603E-13</v>
      </c>
      <c r="BC258" s="284">
        <v>1.6705323625913901E-16</v>
      </c>
      <c r="BE258" s="176">
        <v>416.86349438536416</v>
      </c>
      <c r="BF258" s="176">
        <v>876.78076575096281</v>
      </c>
      <c r="BG258" s="176">
        <v>430.58628452442093</v>
      </c>
      <c r="BH258" s="176">
        <v>726.82041344423101</v>
      </c>
      <c r="BI258" s="176">
        <v>492.9253122750564</v>
      </c>
      <c r="BJ258" s="176">
        <v>656.68911998433089</v>
      </c>
      <c r="BK258" s="176">
        <v>556.14777106055885</v>
      </c>
      <c r="BL258" s="176">
        <v>569.39684020360301</v>
      </c>
      <c r="BM258" s="176">
        <v>732.8637493735821</v>
      </c>
      <c r="BN258" s="176">
        <v>967.78453888489332</v>
      </c>
      <c r="BO258" s="176">
        <v>830.94412697743985</v>
      </c>
      <c r="BP258" s="176">
        <v>901.72504672594846</v>
      </c>
      <c r="BQ258" s="285">
        <v>680.54256396003541</v>
      </c>
      <c r="BS258" s="37">
        <v>1479767.9514285713</v>
      </c>
      <c r="BT258" s="37">
        <v>1552387.9585714284</v>
      </c>
      <c r="BU258" s="37">
        <v>1305291.6100000001</v>
      </c>
      <c r="BV258" s="37">
        <v>1365076.3805443957</v>
      </c>
      <c r="BW258" s="37">
        <v>426351.50285714288</v>
      </c>
      <c r="BX258" s="37">
        <v>1279054.5085714287</v>
      </c>
      <c r="BY258" s="37">
        <v>1069943.8285714285</v>
      </c>
      <c r="BZ258" s="37">
        <v>1283932.5942857144</v>
      </c>
      <c r="CA258" s="37">
        <v>1089866.3956546669</v>
      </c>
      <c r="CB258" s="37">
        <v>1345153.8134611573</v>
      </c>
      <c r="CC258" s="37">
        <v>1201286.3093432677</v>
      </c>
      <c r="CD258" s="37">
        <v>1419414.4310770857</v>
      </c>
      <c r="CE258" s="37">
        <v>1419414.4310770854</v>
      </c>
      <c r="CG258" s="37">
        <v>73843.199395423406</v>
      </c>
      <c r="CH258" s="37">
        <v>150306.52667268756</v>
      </c>
      <c r="CI258" s="37">
        <v>76274.05444065592</v>
      </c>
      <c r="CJ258" s="37">
        <v>128748.96803751108</v>
      </c>
      <c r="CK258" s="37">
        <v>78868.049964009027</v>
      </c>
      <c r="CL258" s="37">
        <v>116325.91071402437</v>
      </c>
      <c r="CM258" s="37">
        <v>95340.412392911603</v>
      </c>
      <c r="CN258" s="37">
        <v>100862.95627366623</v>
      </c>
      <c r="CO258" s="37">
        <v>125634.83255511319</v>
      </c>
      <c r="CP258" s="37">
        <v>171433.35321807</v>
      </c>
      <c r="CQ258" s="37">
        <v>147193.44265278368</v>
      </c>
      <c r="CR258" s="37">
        <v>154582.72476022935</v>
      </c>
      <c r="CS258" s="37">
        <v>1419414.4310770854</v>
      </c>
    </row>
    <row r="259" spans="2:97" x14ac:dyDescent="0.25">
      <c r="D259" s="137" t="s">
        <v>306</v>
      </c>
      <c r="F259" s="137" t="s">
        <v>306</v>
      </c>
      <c r="H259" s="137" t="s">
        <v>306</v>
      </c>
      <c r="K259" s="145" t="s">
        <v>318</v>
      </c>
      <c r="O259" s="37" t="s">
        <v>735</v>
      </c>
      <c r="V259" s="37" t="s">
        <v>416</v>
      </c>
      <c r="W259" s="37" t="s">
        <v>419</v>
      </c>
      <c r="X259" s="37">
        <v>201</v>
      </c>
      <c r="Z259" s="37" t="s">
        <v>717</v>
      </c>
      <c r="AC259" s="173">
        <v>96000090</v>
      </c>
      <c r="AD259" s="174" t="s">
        <v>736</v>
      </c>
      <c r="AE259" s="176">
        <v>4814.7718152845518</v>
      </c>
      <c r="AF259" s="176">
        <v>4813.5360421232772</v>
      </c>
      <c r="AG259" s="176">
        <v>4936.0194517522978</v>
      </c>
      <c r="AH259" s="178">
        <v>5389.3860180461006</v>
      </c>
      <c r="AI259" s="177">
        <v>5118.2730202316252</v>
      </c>
      <c r="AJ259" s="178">
        <v>5118.2730202316252</v>
      </c>
      <c r="AK259" s="177">
        <v>5247.521373325616</v>
      </c>
      <c r="AL259" s="178">
        <v>5247.521373325616</v>
      </c>
      <c r="AM259" s="177">
        <v>5406.4746493620787</v>
      </c>
      <c r="AN259" s="177">
        <v>5256.9248280120528</v>
      </c>
      <c r="AO259" s="178">
        <v>5284.7889670956856</v>
      </c>
      <c r="AP259" s="178">
        <v>5539.2710077637184</v>
      </c>
      <c r="AQ259" s="178">
        <v>5539.2710077637203</v>
      </c>
      <c r="AR259" s="178">
        <v>-420.99798753209507</v>
      </c>
      <c r="AS259" s="284">
        <v>-8.2253913745508445E-2</v>
      </c>
      <c r="AT259" s="178">
        <v>-149.88498971761965</v>
      </c>
      <c r="AU259" s="284">
        <v>-2.7811143832662377E-2</v>
      </c>
      <c r="AV259" s="178">
        <v>-603.25155601142251</v>
      </c>
      <c r="AW259" s="284">
        <v>-0.12221417721465155</v>
      </c>
      <c r="AX259" s="178">
        <v>-420.99798753209325</v>
      </c>
      <c r="AY259" s="284">
        <v>-8.2253913745508084E-2</v>
      </c>
      <c r="AZ259" s="178">
        <v>-149.88498971761783</v>
      </c>
      <c r="BA259" s="284">
        <v>-2.7811143832662037E-2</v>
      </c>
      <c r="BB259" s="178">
        <v>-1.8189894035458565E-12</v>
      </c>
      <c r="BC259" s="284">
        <v>-3.2838064810268382E-16</v>
      </c>
      <c r="BE259" s="176">
        <v>5798.0357950205234</v>
      </c>
      <c r="BF259" s="176">
        <v>5408.7861344708444</v>
      </c>
      <c r="BG259" s="176">
        <v>5691.6065406117614</v>
      </c>
      <c r="BH259" s="176">
        <v>5365.3815036419282</v>
      </c>
      <c r="BI259" s="176">
        <v>5767.3044793166255</v>
      </c>
      <c r="BJ259" s="176">
        <v>5609.4825158676767</v>
      </c>
      <c r="BK259" s="176">
        <v>5694.6010247741178</v>
      </c>
      <c r="BL259" s="176">
        <v>5659.6004995563535</v>
      </c>
      <c r="BM259" s="176">
        <v>5462.8200830372834</v>
      </c>
      <c r="BN259" s="176">
        <v>5255.6472267922281</v>
      </c>
      <c r="BO259" s="176">
        <v>5456.7354864780064</v>
      </c>
      <c r="BP259" s="176">
        <v>5314.7264031839732</v>
      </c>
      <c r="BQ259" s="285">
        <v>5539.2710077637203</v>
      </c>
      <c r="BS259" s="37">
        <v>10042217.722857142</v>
      </c>
      <c r="BT259" s="37">
        <v>10039660.887857141</v>
      </c>
      <c r="BU259" s="37">
        <v>10295105.130714284</v>
      </c>
      <c r="BV259" s="37">
        <v>11271523.599722154</v>
      </c>
      <c r="BW259" s="37">
        <v>3597429.375</v>
      </c>
      <c r="BX259" s="37">
        <v>10792288.125</v>
      </c>
      <c r="BY259" s="37">
        <v>9145695.1007142831</v>
      </c>
      <c r="BZ259" s="37">
        <v>10974834.120857138</v>
      </c>
      <c r="CA259" s="37">
        <v>9422728.4073871914</v>
      </c>
      <c r="CB259" s="37">
        <v>10994490.293049246</v>
      </c>
      <c r="CC259" s="37">
        <v>11052766.189452929</v>
      </c>
      <c r="CD259" s="37">
        <v>11553312.933602866</v>
      </c>
      <c r="CE259" s="37">
        <v>11553312.93360287</v>
      </c>
      <c r="CG259" s="37">
        <v>1027064.0607299354</v>
      </c>
      <c r="CH259" s="37">
        <v>927228.20703233685</v>
      </c>
      <c r="CI259" s="37">
        <v>1008211.1826039674</v>
      </c>
      <c r="CJ259" s="37">
        <v>950423.67955513112</v>
      </c>
      <c r="CK259" s="37">
        <v>922768.71669066011</v>
      </c>
      <c r="CL259" s="37">
        <v>993663.73286080011</v>
      </c>
      <c r="CM259" s="37">
        <v>976225.45367702702</v>
      </c>
      <c r="CN259" s="37">
        <v>1002541.6324914123</v>
      </c>
      <c r="CO259" s="37">
        <v>936491.24683508149</v>
      </c>
      <c r="CP259" s="37">
        <v>930985.34975397517</v>
      </c>
      <c r="CQ259" s="37">
        <v>966606.12407471391</v>
      </c>
      <c r="CR259" s="37">
        <v>911103.5472978286</v>
      </c>
      <c r="CS259" s="37">
        <v>11553312.93360287</v>
      </c>
    </row>
    <row r="260" spans="2:97" x14ac:dyDescent="0.25">
      <c r="D260" s="137" t="s">
        <v>306</v>
      </c>
      <c r="F260" s="137" t="s">
        <v>306</v>
      </c>
      <c r="H260" s="137" t="s">
        <v>306</v>
      </c>
      <c r="K260" s="145" t="s">
        <v>318</v>
      </c>
      <c r="O260" s="37" t="s">
        <v>737</v>
      </c>
      <c r="V260" s="37" t="s">
        <v>416</v>
      </c>
      <c r="W260" s="37" t="s">
        <v>419</v>
      </c>
      <c r="X260" s="37">
        <v>201</v>
      </c>
      <c r="Z260" s="37" t="s">
        <v>717</v>
      </c>
      <c r="AC260" s="173">
        <v>96000100</v>
      </c>
      <c r="AD260" s="174" t="s">
        <v>738</v>
      </c>
      <c r="AE260" s="176">
        <v>29.271675900703908</v>
      </c>
      <c r="AF260" s="176">
        <v>39.947082191780751</v>
      </c>
      <c r="AG260" s="176">
        <v>56.322615046469274</v>
      </c>
      <c r="AH260" s="178">
        <v>28.930813800063866</v>
      </c>
      <c r="AI260" s="177">
        <v>63.431717757244897</v>
      </c>
      <c r="AJ260" s="178">
        <v>63.431717757244904</v>
      </c>
      <c r="AK260" s="177">
        <v>53.560644982549206</v>
      </c>
      <c r="AL260" s="178">
        <v>53.560644982549213</v>
      </c>
      <c r="AM260" s="177">
        <v>28.952478434168238</v>
      </c>
      <c r="AN260" s="177">
        <v>49.437638867367696</v>
      </c>
      <c r="AO260" s="178">
        <v>59.756397817722778</v>
      </c>
      <c r="AP260" s="178">
        <v>30.944443678908314</v>
      </c>
      <c r="AQ260" s="178">
        <v>30.944443678908332</v>
      </c>
      <c r="AR260" s="178">
        <v>32.487274078336569</v>
      </c>
      <c r="AS260" s="284">
        <v>0.51216134809191749</v>
      </c>
      <c r="AT260" s="178">
        <v>-2.0136298788444655</v>
      </c>
      <c r="AU260" s="284">
        <v>-6.9601563673954453E-2</v>
      </c>
      <c r="AV260" s="178">
        <v>25.378171367560942</v>
      </c>
      <c r="AW260" s="284">
        <v>0.45058581435933942</v>
      </c>
      <c r="AX260" s="178">
        <v>32.48727407833659</v>
      </c>
      <c r="AY260" s="284">
        <v>0.51216134809191782</v>
      </c>
      <c r="AZ260" s="178">
        <v>-2.0136298788444478</v>
      </c>
      <c r="BA260" s="284">
        <v>-6.9601563673953842E-2</v>
      </c>
      <c r="BB260" s="178">
        <v>-1.7763568394002505E-14</v>
      </c>
      <c r="BC260" s="284">
        <v>-5.7404710772390215E-16</v>
      </c>
      <c r="BE260" s="176">
        <v>31.216463750466268</v>
      </c>
      <c r="BF260" s="176">
        <v>31.019613609616261</v>
      </c>
      <c r="BG260" s="176">
        <v>30.217494717604239</v>
      </c>
      <c r="BH260" s="176">
        <v>31.018211897466948</v>
      </c>
      <c r="BI260" s="176">
        <v>31.279137038783272</v>
      </c>
      <c r="BJ260" s="176">
        <v>31.191321898029845</v>
      </c>
      <c r="BK260" s="176">
        <v>31.18749247918522</v>
      </c>
      <c r="BL260" s="176">
        <v>30.774432673950152</v>
      </c>
      <c r="BM260" s="176">
        <v>30.829957635649169</v>
      </c>
      <c r="BN260" s="176">
        <v>30.72196431254628</v>
      </c>
      <c r="BO260" s="176">
        <v>30.953567299010132</v>
      </c>
      <c r="BP260" s="176">
        <v>30.965029294435414</v>
      </c>
      <c r="BQ260" s="285">
        <v>30.944443678908332</v>
      </c>
      <c r="BS260" s="37">
        <v>61052.227142857148</v>
      </c>
      <c r="BT260" s="37">
        <v>83318.200000000012</v>
      </c>
      <c r="BU260" s="37">
        <v>117472.64142857143</v>
      </c>
      <c r="BV260" s="37">
        <v>60506.771905867565</v>
      </c>
      <c r="BW260" s="37">
        <v>44583.617142857147</v>
      </c>
      <c r="BX260" s="37">
        <v>133750.85142857145</v>
      </c>
      <c r="BY260" s="37">
        <v>93348.705714285708</v>
      </c>
      <c r="BZ260" s="37">
        <v>112018.44685714286</v>
      </c>
      <c r="CA260" s="37">
        <v>50460.116563774456</v>
      </c>
      <c r="CB260" s="37">
        <v>103395.36105637881</v>
      </c>
      <c r="CC260" s="37">
        <v>124976.32308791994</v>
      </c>
      <c r="CD260" s="37">
        <v>64541.135625535862</v>
      </c>
      <c r="CE260" s="37">
        <v>64541.135625535899</v>
      </c>
      <c r="CG260" s="37">
        <v>5529.6843887575942</v>
      </c>
      <c r="CH260" s="37">
        <v>5317.6923610965159</v>
      </c>
      <c r="CI260" s="37">
        <v>5352.7270142764146</v>
      </c>
      <c r="CJ260" s="37">
        <v>5494.5660555172944</v>
      </c>
      <c r="CK260" s="37">
        <v>5004.6619262053237</v>
      </c>
      <c r="CL260" s="37">
        <v>5525.2307610170064</v>
      </c>
      <c r="CM260" s="37">
        <v>5346.4718357067222</v>
      </c>
      <c r="CN260" s="37">
        <v>5451.3830038635297</v>
      </c>
      <c r="CO260" s="37">
        <v>5285.1796374793375</v>
      </c>
      <c r="CP260" s="37">
        <v>5442.0887583244476</v>
      </c>
      <c r="CQ260" s="37">
        <v>5483.1149113466545</v>
      </c>
      <c r="CR260" s="37">
        <v>5308.3349719450634</v>
      </c>
      <c r="CS260" s="37">
        <v>64541.135625535899</v>
      </c>
    </row>
    <row r="261" spans="2:97" x14ac:dyDescent="0.25">
      <c r="D261" s="137" t="s">
        <v>306</v>
      </c>
      <c r="F261" s="137" t="s">
        <v>306</v>
      </c>
      <c r="H261" s="137" t="s">
        <v>306</v>
      </c>
      <c r="K261" s="145" t="s">
        <v>318</v>
      </c>
      <c r="O261" s="37" t="s">
        <v>739</v>
      </c>
      <c r="V261" s="37" t="s">
        <v>416</v>
      </c>
      <c r="W261" s="37" t="s">
        <v>419</v>
      </c>
      <c r="X261" s="37">
        <v>201</v>
      </c>
      <c r="Z261" s="37" t="s">
        <v>717</v>
      </c>
      <c r="AC261" s="173">
        <v>96000104</v>
      </c>
      <c r="AD261" s="174" t="s">
        <v>740</v>
      </c>
      <c r="AE261" s="176">
        <v>100.42012312354066</v>
      </c>
      <c r="AF261" s="176">
        <v>121.2499585616436</v>
      </c>
      <c r="AG261" s="176">
        <v>117.17590686830178</v>
      </c>
      <c r="AH261" s="178">
        <v>88.952084877434842</v>
      </c>
      <c r="AI261" s="177">
        <v>113.24053255881073</v>
      </c>
      <c r="AJ261" s="178">
        <v>113.24053255881074</v>
      </c>
      <c r="AK261" s="177">
        <v>113.88540059770395</v>
      </c>
      <c r="AL261" s="178">
        <v>113.88540059770396</v>
      </c>
      <c r="AM261" s="177">
        <v>88.980687257694413</v>
      </c>
      <c r="AN261" s="177">
        <v>109.70603250741483</v>
      </c>
      <c r="AO261" s="178">
        <v>115.89352264796719</v>
      </c>
      <c r="AP261" s="178">
        <v>85.878973210897698</v>
      </c>
      <c r="AQ261" s="178">
        <v>85.878973210897712</v>
      </c>
      <c r="AR261" s="178">
        <v>27.36155934791303</v>
      </c>
      <c r="AS261" s="284">
        <v>0.24162337221173857</v>
      </c>
      <c r="AT261" s="178">
        <v>3.0731116665371303</v>
      </c>
      <c r="AU261" s="284">
        <v>3.4547944219312052E-2</v>
      </c>
      <c r="AV261" s="178">
        <v>31.296933657404068</v>
      </c>
      <c r="AW261" s="284">
        <v>0.26709359025981183</v>
      </c>
      <c r="AX261" s="178">
        <v>27.361559347913044</v>
      </c>
      <c r="AY261" s="284">
        <v>0.24162337221173871</v>
      </c>
      <c r="AZ261" s="178">
        <v>3.0731116665371445</v>
      </c>
      <c r="BA261" s="284">
        <v>3.4547944219312211E-2</v>
      </c>
      <c r="BB261" s="178">
        <v>-1.4210854715202004E-14</v>
      </c>
      <c r="BC261" s="284">
        <v>-1.6547536822900327E-16</v>
      </c>
      <c r="BE261" s="176">
        <v>86.203810381861246</v>
      </c>
      <c r="BF261" s="176">
        <v>86.017993597338616</v>
      </c>
      <c r="BG261" s="176">
        <v>84.887127213051869</v>
      </c>
      <c r="BH261" s="176">
        <v>85.971543140676758</v>
      </c>
      <c r="BI261" s="176">
        <v>86.332082657779836</v>
      </c>
      <c r="BJ261" s="176">
        <v>86.237289773911655</v>
      </c>
      <c r="BK261" s="176">
        <v>86.184262088663104</v>
      </c>
      <c r="BL261" s="176">
        <v>85.648495214461803</v>
      </c>
      <c r="BM261" s="176">
        <v>85.721453419350055</v>
      </c>
      <c r="BN261" s="176">
        <v>85.571192660096671</v>
      </c>
      <c r="BO261" s="176">
        <v>85.912685338117413</v>
      </c>
      <c r="BP261" s="176">
        <v>85.918967506152654</v>
      </c>
      <c r="BQ261" s="285">
        <v>85.878973210897726</v>
      </c>
      <c r="BS261" s="37">
        <v>209447.255</v>
      </c>
      <c r="BT261" s="37">
        <v>252892.77071428573</v>
      </c>
      <c r="BU261" s="37">
        <v>244394.9607142857</v>
      </c>
      <c r="BV261" s="37">
        <v>186037.05887521355</v>
      </c>
      <c r="BW261" s="37">
        <v>79592.240714285712</v>
      </c>
      <c r="BX261" s="37">
        <v>238776.72214285715</v>
      </c>
      <c r="BY261" s="37">
        <v>198486.30928571429</v>
      </c>
      <c r="BZ261" s="37">
        <v>238183.57114285717</v>
      </c>
      <c r="CA261" s="37">
        <v>155080.88059394527</v>
      </c>
      <c r="CB261" s="37">
        <v>229442.48756698257</v>
      </c>
      <c r="CC261" s="37">
        <v>242383.190071638</v>
      </c>
      <c r="CD261" s="37">
        <v>179118.63321570144</v>
      </c>
      <c r="CE261" s="37">
        <v>179118.63321570147</v>
      </c>
      <c r="CG261" s="37">
        <v>15270.1429710429</v>
      </c>
      <c r="CH261" s="37">
        <v>14746.064642391761</v>
      </c>
      <c r="CI261" s="37">
        <v>15036.905714520006</v>
      </c>
      <c r="CJ261" s="37">
        <v>15228.999151939479</v>
      </c>
      <c r="CK261" s="37">
        <v>13813.133225244774</v>
      </c>
      <c r="CL261" s="37">
        <v>15276.07351055071</v>
      </c>
      <c r="CM261" s="37">
        <v>14774.568049859516</v>
      </c>
      <c r="CN261" s="37">
        <v>15171.774442289763</v>
      </c>
      <c r="CO261" s="37">
        <v>14695.228759679181</v>
      </c>
      <c r="CP261" s="37">
        <v>15158.081067809522</v>
      </c>
      <c r="CQ261" s="37">
        <v>15218.573080794118</v>
      </c>
      <c r="CR261" s="37">
        <v>14729.088599579751</v>
      </c>
      <c r="CS261" s="37">
        <v>179118.6332157015</v>
      </c>
    </row>
    <row r="262" spans="2:97" x14ac:dyDescent="0.25">
      <c r="D262" s="137" t="s">
        <v>306</v>
      </c>
      <c r="F262" s="137" t="s">
        <v>306</v>
      </c>
      <c r="H262" s="137" t="s">
        <v>306</v>
      </c>
      <c r="K262" s="145" t="s">
        <v>318</v>
      </c>
      <c r="O262" s="37" t="s">
        <v>741</v>
      </c>
      <c r="V262" s="37" t="s">
        <v>416</v>
      </c>
      <c r="W262" s="37" t="s">
        <v>419</v>
      </c>
      <c r="X262" s="37">
        <v>201</v>
      </c>
      <c r="Z262" s="37" t="s">
        <v>717</v>
      </c>
      <c r="AC262" s="173">
        <v>96000105</v>
      </c>
      <c r="AD262" s="174" t="s">
        <v>742</v>
      </c>
      <c r="AE262" s="176">
        <v>12.373962412251531</v>
      </c>
      <c r="AF262" s="176">
        <v>9.9586636986301169</v>
      </c>
      <c r="AG262" s="176">
        <v>48.858167174316108</v>
      </c>
      <c r="AH262" s="178">
        <v>10.404063939245502</v>
      </c>
      <c r="AI262" s="177">
        <v>16.977866959890402</v>
      </c>
      <c r="AJ262" s="178">
        <v>16.977866959890406</v>
      </c>
      <c r="AK262" s="177">
        <v>15.429715279155278</v>
      </c>
      <c r="AL262" s="178">
        <v>15.42971527915528</v>
      </c>
      <c r="AM262" s="177">
        <v>10.404418415920798</v>
      </c>
      <c r="AN262" s="177">
        <v>14.591815329947961</v>
      </c>
      <c r="AO262" s="178">
        <v>16.038348793726577</v>
      </c>
      <c r="AP262" s="178">
        <v>14.997767239897696</v>
      </c>
      <c r="AQ262" s="178">
        <v>14.997767239897703</v>
      </c>
      <c r="AR262" s="178">
        <v>1.9800997199927028</v>
      </c>
      <c r="AS262" s="284">
        <v>0.11662829757534421</v>
      </c>
      <c r="AT262" s="178">
        <v>-4.5937033006522014</v>
      </c>
      <c r="AU262" s="284">
        <v>-0.44152970680275683</v>
      </c>
      <c r="AV262" s="178">
        <v>33.860399934418403</v>
      </c>
      <c r="AW262" s="284">
        <v>0.69303459160904068</v>
      </c>
      <c r="AX262" s="178">
        <v>1.98009971999271</v>
      </c>
      <c r="AY262" s="284">
        <v>0.11662829757534462</v>
      </c>
      <c r="AZ262" s="178">
        <v>-4.5937033006521943</v>
      </c>
      <c r="BA262" s="284">
        <v>-0.44152970680275611</v>
      </c>
      <c r="BB262" s="178">
        <v>-7.1054273576010019E-15</v>
      </c>
      <c r="BC262" s="284">
        <v>-4.7376567751357304E-16</v>
      </c>
      <c r="BE262" s="176">
        <v>15.020794311454701</v>
      </c>
      <c r="BF262" s="176">
        <v>15.002496546244435</v>
      </c>
      <c r="BG262" s="176">
        <v>14.991570354980697</v>
      </c>
      <c r="BH262" s="176">
        <v>15.012142701117906</v>
      </c>
      <c r="BI262" s="176">
        <v>15.015215314953442</v>
      </c>
      <c r="BJ262" s="176">
        <v>14.99083042662971</v>
      </c>
      <c r="BK262" s="176">
        <v>15.002533850550217</v>
      </c>
      <c r="BL262" s="176">
        <v>14.987371857045611</v>
      </c>
      <c r="BM262" s="176">
        <v>14.992339237689967</v>
      </c>
      <c r="BN262" s="176">
        <v>14.988571361686866</v>
      </c>
      <c r="BO262" s="176">
        <v>14.983543477346899</v>
      </c>
      <c r="BP262" s="176">
        <v>14.988153607243246</v>
      </c>
      <c r="BQ262" s="285">
        <v>14.9977672398977</v>
      </c>
      <c r="BS262" s="37">
        <v>25808.497142857141</v>
      </c>
      <c r="BT262" s="37">
        <v>20770.927142857141</v>
      </c>
      <c r="BU262" s="37">
        <v>101903.96785714285</v>
      </c>
      <c r="BV262" s="37">
        <v>21759.371444456217</v>
      </c>
      <c r="BW262" s="37">
        <v>11933.063571428569</v>
      </c>
      <c r="BX262" s="37">
        <v>35799.190714285709</v>
      </c>
      <c r="BY262" s="37">
        <v>26891.833571428568</v>
      </c>
      <c r="BZ262" s="37">
        <v>32270.200285714283</v>
      </c>
      <c r="CA262" s="37">
        <v>18133.444680371722</v>
      </c>
      <c r="CB262" s="37">
        <v>30517.760335513063</v>
      </c>
      <c r="CC262" s="37">
        <v>33543.083817663573</v>
      </c>
      <c r="CD262" s="37">
        <v>31280.993109927025</v>
      </c>
      <c r="CE262" s="37">
        <v>31280.99310992704</v>
      </c>
      <c r="CG262" s="37">
        <v>2660.7835043310856</v>
      </c>
      <c r="CH262" s="37">
        <v>2571.8779829226837</v>
      </c>
      <c r="CI262" s="37">
        <v>2655.6067726812803</v>
      </c>
      <c r="CJ262" s="37">
        <v>2659.2509580760257</v>
      </c>
      <c r="CK262" s="37">
        <v>2402.4344503925508</v>
      </c>
      <c r="CL262" s="37">
        <v>2655.4757017731868</v>
      </c>
      <c r="CM262" s="37">
        <v>2571.8843779998238</v>
      </c>
      <c r="CN262" s="37">
        <v>2654.8630507570592</v>
      </c>
      <c r="CO262" s="37">
        <v>2570.1367155171911</v>
      </c>
      <c r="CP262" s="37">
        <v>2655.0755310092113</v>
      </c>
      <c r="CQ262" s="37">
        <v>2654.1848915772293</v>
      </c>
      <c r="CR262" s="37">
        <v>2569.4191728897099</v>
      </c>
      <c r="CS262" s="37">
        <v>31280.993109927032</v>
      </c>
    </row>
    <row r="263" spans="2:97" x14ac:dyDescent="0.25">
      <c r="D263" s="137" t="s">
        <v>306</v>
      </c>
      <c r="F263" s="137" t="s">
        <v>306</v>
      </c>
      <c r="H263" s="137" t="s">
        <v>306</v>
      </c>
      <c r="K263" s="145" t="s">
        <v>318</v>
      </c>
      <c r="O263" s="37" t="s">
        <v>743</v>
      </c>
      <c r="V263" s="37" t="s">
        <v>416</v>
      </c>
      <c r="W263" s="37" t="s">
        <v>419</v>
      </c>
      <c r="X263" s="37">
        <v>201</v>
      </c>
      <c r="Z263" s="37" t="s">
        <v>717</v>
      </c>
      <c r="AC263" s="173">
        <v>96000106</v>
      </c>
      <c r="AD263" s="174" t="s">
        <v>744</v>
      </c>
      <c r="AE263" s="176">
        <v>34.332279449889285</v>
      </c>
      <c r="AF263" s="176">
        <v>33.120797260273918</v>
      </c>
      <c r="AG263" s="176">
        <v>33.230814172905816</v>
      </c>
      <c r="AH263" s="178">
        <v>31.471155663545055</v>
      </c>
      <c r="AI263" s="177">
        <v>43.803529253946131</v>
      </c>
      <c r="AJ263" s="178">
        <v>43.803529253946131</v>
      </c>
      <c r="AK263" s="177">
        <v>29.895498531969629</v>
      </c>
      <c r="AL263" s="178">
        <v>29.895498531969633</v>
      </c>
      <c r="AM263" s="177">
        <v>32.370300584462036</v>
      </c>
      <c r="AN263" s="177">
        <v>29.408818647624408</v>
      </c>
      <c r="AO263" s="178">
        <v>25.295123900708244</v>
      </c>
      <c r="AP263" s="178">
        <v>35.218544894487309</v>
      </c>
      <c r="AQ263" s="178">
        <v>35.218544894487302</v>
      </c>
      <c r="AR263" s="178">
        <v>8.5849843594588293</v>
      </c>
      <c r="AS263" s="284">
        <v>0.19598841704485337</v>
      </c>
      <c r="AT263" s="178">
        <v>-3.7473892309422467</v>
      </c>
      <c r="AU263" s="284">
        <v>-0.11907377253651585</v>
      </c>
      <c r="AV263" s="178">
        <v>-1.9877307215814852</v>
      </c>
      <c r="AW263" s="284">
        <v>-5.9815889891802532E-2</v>
      </c>
      <c r="AX263" s="178">
        <v>8.5849843594588222</v>
      </c>
      <c r="AY263" s="284">
        <v>0.1959884170448532</v>
      </c>
      <c r="AZ263" s="178">
        <v>-3.7473892309422538</v>
      </c>
      <c r="BA263" s="284">
        <v>-0.11907377253651609</v>
      </c>
      <c r="BB263" s="178">
        <v>7.1054273576010019E-15</v>
      </c>
      <c r="BC263" s="284">
        <v>2.0175243976968511E-16</v>
      </c>
      <c r="BE263" s="176">
        <v>0</v>
      </c>
      <c r="BF263" s="176">
        <v>0</v>
      </c>
      <c r="BG263" s="176">
        <v>59.239400048292076</v>
      </c>
      <c r="BH263" s="176">
        <v>177.71820014487622</v>
      </c>
      <c r="BI263" s="176">
        <v>0</v>
      </c>
      <c r="BJ263" s="176">
        <v>0</v>
      </c>
      <c r="BK263" s="176">
        <v>0</v>
      </c>
      <c r="BL263" s="176">
        <v>14.809850012072991</v>
      </c>
      <c r="BM263" s="176">
        <v>45.909411966492577</v>
      </c>
      <c r="BN263" s="176">
        <v>59.239400048292076</v>
      </c>
      <c r="BO263" s="176">
        <v>0</v>
      </c>
      <c r="BP263" s="176">
        <v>61.212549288656639</v>
      </c>
      <c r="BQ263" s="285">
        <v>35.218544894487302</v>
      </c>
      <c r="BS263" s="37">
        <v>71607.17857142858</v>
      </c>
      <c r="BT263" s="37">
        <v>69080.520000000019</v>
      </c>
      <c r="BU263" s="37">
        <v>69309.841428571395</v>
      </c>
      <c r="BV263" s="37">
        <v>65819.719089408027</v>
      </c>
      <c r="BW263" s="37">
        <v>30787.748571428576</v>
      </c>
      <c r="BX263" s="37">
        <v>92363.245714285731</v>
      </c>
      <c r="BY263" s="37">
        <v>52103.668571428585</v>
      </c>
      <c r="BZ263" s="37">
        <v>62524.402285714306</v>
      </c>
      <c r="CA263" s="37">
        <v>56416.902076635502</v>
      </c>
      <c r="CB263" s="37">
        <v>61506.485584201109</v>
      </c>
      <c r="CC263" s="37">
        <v>52902.980979658241</v>
      </c>
      <c r="CD263" s="37">
        <v>73455.671271881132</v>
      </c>
      <c r="CE263" s="37">
        <v>73455.671271881118</v>
      </c>
      <c r="CG263" s="37">
        <v>0</v>
      </c>
      <c r="CH263" s="37">
        <v>0</v>
      </c>
      <c r="CI263" s="37">
        <v>10493.667324554457</v>
      </c>
      <c r="CJ263" s="37">
        <v>31481.001973663373</v>
      </c>
      <c r="CK263" s="37">
        <v>0</v>
      </c>
      <c r="CL263" s="37">
        <v>0</v>
      </c>
      <c r="CM263" s="37">
        <v>0</v>
      </c>
      <c r="CN263" s="37">
        <v>2623.4168311386093</v>
      </c>
      <c r="CO263" s="37">
        <v>7870.2504934158223</v>
      </c>
      <c r="CP263" s="37">
        <v>10493.667324554457</v>
      </c>
      <c r="CQ263" s="37">
        <v>0</v>
      </c>
      <c r="CR263" s="37">
        <v>10493.667324554408</v>
      </c>
      <c r="CS263" s="37">
        <v>73455.671271881118</v>
      </c>
    </row>
    <row r="264" spans="2:97" x14ac:dyDescent="0.25">
      <c r="D264" s="137" t="s">
        <v>306</v>
      </c>
      <c r="F264" s="137" t="s">
        <v>306</v>
      </c>
      <c r="H264" s="137" t="s">
        <v>306</v>
      </c>
      <c r="K264" s="145" t="s">
        <v>318</v>
      </c>
      <c r="O264" s="37" t="s">
        <v>745</v>
      </c>
      <c r="V264" s="37" t="s">
        <v>416</v>
      </c>
      <c r="W264" s="37" t="s">
        <v>419</v>
      </c>
      <c r="X264" s="37">
        <v>201</v>
      </c>
      <c r="Z264" s="37" t="s">
        <v>717</v>
      </c>
      <c r="AC264" s="173">
        <v>96000107</v>
      </c>
      <c r="AD264" s="174" t="s">
        <v>746</v>
      </c>
      <c r="AE264" s="176">
        <v>294.21832990067787</v>
      </c>
      <c r="AF264" s="176">
        <v>269.67931575342413</v>
      </c>
      <c r="AG264" s="176">
        <v>103.07651454078329</v>
      </c>
      <c r="AH264" s="178">
        <v>110.24270291275565</v>
      </c>
      <c r="AI264" s="177">
        <v>106.9047808748745</v>
      </c>
      <c r="AJ264" s="178">
        <v>106.9047808748745</v>
      </c>
      <c r="AK264" s="177">
        <v>112.89122394881321</v>
      </c>
      <c r="AL264" s="178">
        <v>112.89122394881319</v>
      </c>
      <c r="AM264" s="177">
        <v>108.80241642587194</v>
      </c>
      <c r="AN264" s="177">
        <v>113.65004577358934</v>
      </c>
      <c r="AO264" s="178">
        <v>109.9116792214902</v>
      </c>
      <c r="AP264" s="178">
        <v>88.589978993480429</v>
      </c>
      <c r="AQ264" s="178">
        <v>88.589978993480443</v>
      </c>
      <c r="AR264" s="178">
        <v>18.314801881394061</v>
      </c>
      <c r="AS264" s="284">
        <v>0.17131882906930435</v>
      </c>
      <c r="AT264" s="178">
        <v>21.652723919275203</v>
      </c>
      <c r="AU264" s="284">
        <v>0.19640958854583629</v>
      </c>
      <c r="AV264" s="178">
        <v>14.48653554730285</v>
      </c>
      <c r="AW264" s="284">
        <v>0.14054157352760605</v>
      </c>
      <c r="AX264" s="178">
        <v>18.314801881394075</v>
      </c>
      <c r="AY264" s="284">
        <v>0.17131882906930448</v>
      </c>
      <c r="AZ264" s="178">
        <v>21.652723919275218</v>
      </c>
      <c r="BA264" s="284">
        <v>0.1964095885458364</v>
      </c>
      <c r="BB264" s="178">
        <v>-1.4210854715202004E-14</v>
      </c>
      <c r="BC264" s="284">
        <v>-1.6041153724901345E-16</v>
      </c>
      <c r="BE264" s="176">
        <v>88.341220865226532</v>
      </c>
      <c r="BF264" s="176">
        <v>90.222297087518982</v>
      </c>
      <c r="BG264" s="176">
        <v>90.995702285454982</v>
      </c>
      <c r="BH264" s="176">
        <v>85.56652899892859</v>
      </c>
      <c r="BI264" s="176">
        <v>96.76448747756379</v>
      </c>
      <c r="BJ264" s="176">
        <v>94.772856607203295</v>
      </c>
      <c r="BK264" s="176">
        <v>89.78364911729328</v>
      </c>
      <c r="BL264" s="176">
        <v>85.31749099448119</v>
      </c>
      <c r="BM264" s="176">
        <v>86.40033468102142</v>
      </c>
      <c r="BN264" s="176">
        <v>89.510259682107645</v>
      </c>
      <c r="BO264" s="176">
        <v>85.904194064902242</v>
      </c>
      <c r="BP264" s="176">
        <v>80.04165159618374</v>
      </c>
      <c r="BQ264" s="285">
        <v>88.589978993480429</v>
      </c>
      <c r="BS264" s="37">
        <v>613654.11285714281</v>
      </c>
      <c r="BT264" s="37">
        <v>562474.00142857141</v>
      </c>
      <c r="BU264" s="37">
        <v>214987.71714285712</v>
      </c>
      <c r="BV264" s="37">
        <v>230564.89615282451</v>
      </c>
      <c r="BW264" s="37">
        <v>75139.094285714295</v>
      </c>
      <c r="BX264" s="37">
        <v>225417.28285714288</v>
      </c>
      <c r="BY264" s="37">
        <v>196753.59857142856</v>
      </c>
      <c r="BZ264" s="37">
        <v>236104.31828571425</v>
      </c>
      <c r="CA264" s="37">
        <v>189627.37949199515</v>
      </c>
      <c r="CB264" s="37">
        <v>237691.11523225793</v>
      </c>
      <c r="CC264" s="37">
        <v>229872.58327420123</v>
      </c>
      <c r="CD264" s="37">
        <v>184773.00508649208</v>
      </c>
      <c r="CE264" s="37">
        <v>184773.00508649211</v>
      </c>
      <c r="CG264" s="37">
        <v>15648.763864066226</v>
      </c>
      <c r="CH264" s="37">
        <v>15466.80838971338</v>
      </c>
      <c r="CI264" s="37">
        <v>16118.978702845494</v>
      </c>
      <c r="CJ264" s="37">
        <v>15157.254946870209</v>
      </c>
      <c r="CK264" s="37">
        <v>15482.317996410206</v>
      </c>
      <c r="CL264" s="37">
        <v>16788.063819399991</v>
      </c>
      <c r="CM264" s="37">
        <v>15391.610968177587</v>
      </c>
      <c r="CN264" s="37">
        <v>15113.140354762398</v>
      </c>
      <c r="CO264" s="37">
        <v>14811.609374367503</v>
      </c>
      <c r="CP264" s="37">
        <v>15855.847400088547</v>
      </c>
      <c r="CQ264" s="37">
        <v>15217.068936656782</v>
      </c>
      <c r="CR264" s="37">
        <v>13721.540333133778</v>
      </c>
      <c r="CS264" s="37">
        <v>184773.00508649208</v>
      </c>
    </row>
    <row r="265" spans="2:97" x14ac:dyDescent="0.25">
      <c r="D265" s="137" t="s">
        <v>306</v>
      </c>
      <c r="F265" s="137" t="s">
        <v>306</v>
      </c>
      <c r="H265" s="137" t="s">
        <v>306</v>
      </c>
      <c r="K265" s="145" t="s">
        <v>318</v>
      </c>
      <c r="O265" s="37" t="s">
        <v>747</v>
      </c>
      <c r="V265" s="37" t="s">
        <v>416</v>
      </c>
      <c r="W265" s="37" t="s">
        <v>419</v>
      </c>
      <c r="X265" s="37">
        <v>201</v>
      </c>
      <c r="Z265" s="37" t="s">
        <v>717</v>
      </c>
      <c r="AC265" s="173">
        <v>96000108</v>
      </c>
      <c r="AD265" s="174" t="s">
        <v>748</v>
      </c>
      <c r="AE265" s="176">
        <v>2.8239784054350797E-5</v>
      </c>
      <c r="AF265" s="176">
        <v>0</v>
      </c>
      <c r="AG265" s="176">
        <v>55.30375370634323</v>
      </c>
      <c r="AH265" s="178">
        <v>47.297333292707648</v>
      </c>
      <c r="AI265" s="177">
        <v>74.191908772728567</v>
      </c>
      <c r="AJ265" s="178">
        <v>74.191908772728581</v>
      </c>
      <c r="AK265" s="177">
        <v>69.414506287694621</v>
      </c>
      <c r="AL265" s="178">
        <v>69.414506287694621</v>
      </c>
      <c r="AM265" s="177">
        <v>46.434551675547098</v>
      </c>
      <c r="AN265" s="177">
        <v>66.447313782290109</v>
      </c>
      <c r="AO265" s="178">
        <v>74.311765080696617</v>
      </c>
      <c r="AP265" s="178">
        <v>61.832862643664647</v>
      </c>
      <c r="AQ265" s="178">
        <v>61.832862643664683</v>
      </c>
      <c r="AR265" s="178">
        <v>12.359046129063898</v>
      </c>
      <c r="AS265" s="284">
        <v>0.16658212915000281</v>
      </c>
      <c r="AT265" s="178">
        <v>-14.535529350957034</v>
      </c>
      <c r="AU265" s="284">
        <v>-0.30732238667667416</v>
      </c>
      <c r="AV265" s="178">
        <v>-6.5291089373214533</v>
      </c>
      <c r="AW265" s="284">
        <v>-0.11805905566537661</v>
      </c>
      <c r="AX265" s="178">
        <v>12.359046129063934</v>
      </c>
      <c r="AY265" s="284">
        <v>0.16658212915000328</v>
      </c>
      <c r="AZ265" s="178">
        <v>-14.535529350956999</v>
      </c>
      <c r="BA265" s="284">
        <v>-0.30732238667667344</v>
      </c>
      <c r="BB265" s="178">
        <v>-3.5527136788005009E-14</v>
      </c>
      <c r="BC265" s="284">
        <v>-5.7456723284418553E-16</v>
      </c>
      <c r="BE265" s="176">
        <v>83.336127716331617</v>
      </c>
      <c r="BF265" s="176">
        <v>65.679932032454317</v>
      </c>
      <c r="BG265" s="176">
        <v>74.56340093179341</v>
      </c>
      <c r="BH265" s="176">
        <v>46.300150398851642</v>
      </c>
      <c r="BI265" s="176">
        <v>42.725073811435848</v>
      </c>
      <c r="BJ265" s="176">
        <v>45.752947233454542</v>
      </c>
      <c r="BK265" s="176">
        <v>57.974274155010967</v>
      </c>
      <c r="BL265" s="176">
        <v>63.90665614376082</v>
      </c>
      <c r="BM265" s="176">
        <v>66.736613067917617</v>
      </c>
      <c r="BN265" s="176">
        <v>70.018166251827253</v>
      </c>
      <c r="BO265" s="176">
        <v>59.643777924484333</v>
      </c>
      <c r="BP265" s="176">
        <v>63.73073505060156</v>
      </c>
      <c r="BQ265" s="285">
        <v>61.832862643664669</v>
      </c>
      <c r="BS265" s="37">
        <v>5.8900000000000001E-2</v>
      </c>
      <c r="BT265" s="37">
        <v>0</v>
      </c>
      <c r="BU265" s="37">
        <v>115347.59214285715</v>
      </c>
      <c r="BV265" s="37">
        <v>98919.061768367552</v>
      </c>
      <c r="BW265" s="37">
        <v>52146.525000000001</v>
      </c>
      <c r="BX265" s="37">
        <v>156439.57500000001</v>
      </c>
      <c r="BY265" s="37">
        <v>120979.76642857144</v>
      </c>
      <c r="BZ265" s="37">
        <v>145175.71971428572</v>
      </c>
      <c r="CA265" s="37">
        <v>80928.922733244006</v>
      </c>
      <c r="CB265" s="37">
        <v>138969.905463695</v>
      </c>
      <c r="CC265" s="37">
        <v>155417.85484272131</v>
      </c>
      <c r="CD265" s="37">
        <v>128965.41994451779</v>
      </c>
      <c r="CE265" s="37">
        <v>128965.41994451787</v>
      </c>
      <c r="CG265" s="37">
        <v>14762.161663670982</v>
      </c>
      <c r="CH265" s="37">
        <v>11259.510748323644</v>
      </c>
      <c r="CI265" s="37">
        <v>13208.160841057883</v>
      </c>
      <c r="CJ265" s="37">
        <v>8201.6086416525795</v>
      </c>
      <c r="CK265" s="37">
        <v>6836.0118098297362</v>
      </c>
      <c r="CL265" s="37">
        <v>8104.677072934137</v>
      </c>
      <c r="CM265" s="37">
        <v>9938.5298183935301</v>
      </c>
      <c r="CN265" s="37">
        <v>11320.425069305791</v>
      </c>
      <c r="CO265" s="37">
        <v>11440.657578233118</v>
      </c>
      <c r="CP265" s="37">
        <v>12403.017969848679</v>
      </c>
      <c r="CQ265" s="37">
        <v>10565.298821543154</v>
      </c>
      <c r="CR265" s="37">
        <v>10925.359909724626</v>
      </c>
      <c r="CS265" s="37">
        <v>128965.41994451784</v>
      </c>
    </row>
    <row r="266" spans="2:97" x14ac:dyDescent="0.25">
      <c r="D266" s="137" t="s">
        <v>306</v>
      </c>
      <c r="F266" s="137" t="s">
        <v>306</v>
      </c>
      <c r="H266" s="137" t="s">
        <v>306</v>
      </c>
      <c r="K266" s="145" t="s">
        <v>318</v>
      </c>
      <c r="O266" s="37" t="s">
        <v>749</v>
      </c>
      <c r="V266" s="37" t="s">
        <v>416</v>
      </c>
      <c r="W266" s="37" t="s">
        <v>419</v>
      </c>
      <c r="X266" s="37">
        <v>201</v>
      </c>
      <c r="Z266" s="37" t="s">
        <v>717</v>
      </c>
      <c r="AC266" s="173">
        <v>96000109</v>
      </c>
      <c r="AD266" s="174" t="s">
        <v>750</v>
      </c>
      <c r="AE266" s="176">
        <v>2.8239784054350797E-5</v>
      </c>
      <c r="AF266" s="176">
        <v>0</v>
      </c>
      <c r="AG266" s="176">
        <v>112.54046789137237</v>
      </c>
      <c r="AH266" s="178">
        <v>90.290178742921086</v>
      </c>
      <c r="AI266" s="177">
        <v>107.58613074743599</v>
      </c>
      <c r="AJ266" s="178">
        <v>107.58613074743599</v>
      </c>
      <c r="AK266" s="177">
        <v>108.89737844692057</v>
      </c>
      <c r="AL266" s="178">
        <v>108.89737844692058</v>
      </c>
      <c r="AM266" s="177">
        <v>86.281441483433653</v>
      </c>
      <c r="AN266" s="177">
        <v>109.13681090186631</v>
      </c>
      <c r="AO266" s="178">
        <v>105.9793800992158</v>
      </c>
      <c r="AP266" s="178">
        <v>100.50137875894694</v>
      </c>
      <c r="AQ266" s="178">
        <v>100.50137875894696</v>
      </c>
      <c r="AR266" s="178">
        <v>7.0847519884890318</v>
      </c>
      <c r="AS266" s="284">
        <v>6.5851908041203319E-2</v>
      </c>
      <c r="AT266" s="178">
        <v>-10.21120001602587</v>
      </c>
      <c r="AU266" s="284">
        <v>-0.11309314211349313</v>
      </c>
      <c r="AV266" s="178">
        <v>12.039089132425417</v>
      </c>
      <c r="AW266" s="284">
        <v>0.10697564492130891</v>
      </c>
      <c r="AX266" s="178">
        <v>7.084751988489046</v>
      </c>
      <c r="AY266" s="284">
        <v>6.5851908041203458E-2</v>
      </c>
      <c r="AZ266" s="178">
        <v>-10.211200016025856</v>
      </c>
      <c r="BA266" s="284">
        <v>-0.11309314211349297</v>
      </c>
      <c r="BB266" s="178">
        <v>-1.4210854715202004E-14</v>
      </c>
      <c r="BC266" s="284">
        <v>-1.4139959959441761E-16</v>
      </c>
      <c r="BE266" s="176">
        <v>127.47090756411563</v>
      </c>
      <c r="BF266" s="176">
        <v>107.77960912238726</v>
      </c>
      <c r="BG266" s="176">
        <v>93.376074968936578</v>
      </c>
      <c r="BH266" s="176">
        <v>84.903383076470746</v>
      </c>
      <c r="BI266" s="176">
        <v>88.77626312829608</v>
      </c>
      <c r="BJ266" s="176">
        <v>80.192441312203016</v>
      </c>
      <c r="BK266" s="176">
        <v>76.45521866674494</v>
      </c>
      <c r="BL266" s="176">
        <v>79.52374284526347</v>
      </c>
      <c r="BM266" s="176">
        <v>93.172647053212998</v>
      </c>
      <c r="BN266" s="176">
        <v>120.16649700335047</v>
      </c>
      <c r="BO266" s="176">
        <v>126.45733815633686</v>
      </c>
      <c r="BP266" s="176">
        <v>126.68071161792642</v>
      </c>
      <c r="BQ266" s="285">
        <v>100.50137875894694</v>
      </c>
      <c r="BS266" s="37">
        <v>5.8900000000000001E-2</v>
      </c>
      <c r="BT266" s="37">
        <v>0</v>
      </c>
      <c r="BU266" s="37">
        <v>234726.77928571426</v>
      </c>
      <c r="BV266" s="37">
        <v>188835.58852830745</v>
      </c>
      <c r="BW266" s="37">
        <v>75617.987857142856</v>
      </c>
      <c r="BX266" s="37">
        <v>226853.96357142855</v>
      </c>
      <c r="BY266" s="37">
        <v>189792.88499999998</v>
      </c>
      <c r="BZ266" s="37">
        <v>227751.462</v>
      </c>
      <c r="CA266" s="37">
        <v>150376.47310381717</v>
      </c>
      <c r="CB266" s="37">
        <v>228252.00042449025</v>
      </c>
      <c r="CC266" s="37">
        <v>221648.45492090288</v>
      </c>
      <c r="CD266" s="37">
        <v>209616.73069132323</v>
      </c>
      <c r="CE266" s="37">
        <v>209616.73069132326</v>
      </c>
      <c r="CG266" s="37">
        <v>22580.196565907441</v>
      </c>
      <c r="CH266" s="37">
        <v>18476.658391850848</v>
      </c>
      <c r="CI266" s="37">
        <v>16540.637919997425</v>
      </c>
      <c r="CJ266" s="37">
        <v>15039.785278166028</v>
      </c>
      <c r="CK266" s="37">
        <v>14204.202100527373</v>
      </c>
      <c r="CL266" s="37">
        <v>14205.28905404364</v>
      </c>
      <c r="CM266" s="37">
        <v>13106.718136040086</v>
      </c>
      <c r="CN266" s="37">
        <v>14086.83580760997</v>
      </c>
      <c r="CO266" s="37">
        <v>15972.586884332304</v>
      </c>
      <c r="CP266" s="37">
        <v>21286.2932791735</v>
      </c>
      <c r="CQ266" s="37">
        <v>22400.65288101351</v>
      </c>
      <c r="CR266" s="37">
        <v>21716.874392661128</v>
      </c>
      <c r="CS266" s="37">
        <v>209616.73069132323</v>
      </c>
    </row>
    <row r="267" spans="2:97" x14ac:dyDescent="0.25">
      <c r="D267" s="137" t="s">
        <v>306</v>
      </c>
      <c r="F267" s="137" t="s">
        <v>306</v>
      </c>
      <c r="H267" s="137" t="s">
        <v>306</v>
      </c>
      <c r="K267" s="145" t="s">
        <v>318</v>
      </c>
      <c r="O267" s="37" t="s">
        <v>751</v>
      </c>
      <c r="V267" s="37" t="s">
        <v>416</v>
      </c>
      <c r="W267" s="37" t="s">
        <v>419</v>
      </c>
      <c r="X267" s="37">
        <v>201</v>
      </c>
      <c r="Z267" s="37" t="s">
        <v>717</v>
      </c>
      <c r="AC267" s="173">
        <v>96640855</v>
      </c>
      <c r="AD267" s="174" t="s">
        <v>752</v>
      </c>
      <c r="AE267" s="176">
        <v>203.62889158904662</v>
      </c>
      <c r="AF267" s="176">
        <v>392.86254109588958</v>
      </c>
      <c r="AG267" s="176">
        <v>384.13572436564363</v>
      </c>
      <c r="AH267" s="178">
        <v>255.99982513673143</v>
      </c>
      <c r="AI267" s="177">
        <v>363.46713732871012</v>
      </c>
      <c r="AJ267" s="178">
        <v>363.46713732871012</v>
      </c>
      <c r="AK267" s="177">
        <v>371.28495322138815</v>
      </c>
      <c r="AL267" s="178">
        <v>371.28495322138815</v>
      </c>
      <c r="AM267" s="177">
        <v>256.27536751218798</v>
      </c>
      <c r="AN267" s="177">
        <v>351.84123821253917</v>
      </c>
      <c r="AO267" s="178">
        <v>371.81907566387787</v>
      </c>
      <c r="AP267" s="178">
        <v>300.50061746702204</v>
      </c>
      <c r="AQ267" s="178">
        <v>300.50061746702204</v>
      </c>
      <c r="AR267" s="178">
        <v>62.966519861688084</v>
      </c>
      <c r="AS267" s="284">
        <v>0.17323855005010486</v>
      </c>
      <c r="AT267" s="178">
        <v>-44.500792330290608</v>
      </c>
      <c r="AU267" s="284">
        <v>-0.17383133877736986</v>
      </c>
      <c r="AV267" s="178">
        <v>83.635106898621586</v>
      </c>
      <c r="AW267" s="284">
        <v>0.21772280366981081</v>
      </c>
      <c r="AX267" s="178">
        <v>62.966519861688084</v>
      </c>
      <c r="AY267" s="284">
        <v>0.17323855005010486</v>
      </c>
      <c r="AZ267" s="178">
        <v>-44.500792330290608</v>
      </c>
      <c r="BA267" s="284">
        <v>-0.17383133877736986</v>
      </c>
      <c r="BB267" s="178">
        <v>0</v>
      </c>
      <c r="BC267" s="284">
        <v>0</v>
      </c>
      <c r="BE267" s="176">
        <v>304.59248656977616</v>
      </c>
      <c r="BF267" s="176">
        <v>300.32694509797062</v>
      </c>
      <c r="BG267" s="176">
        <v>291.39411828668671</v>
      </c>
      <c r="BH267" s="176">
        <v>301.56496696046258</v>
      </c>
      <c r="BI267" s="176">
        <v>304.4983335792856</v>
      </c>
      <c r="BJ267" s="176">
        <v>302.63490995880102</v>
      </c>
      <c r="BK267" s="176">
        <v>304.15704890004457</v>
      </c>
      <c r="BL267" s="176">
        <v>298.28059148619178</v>
      </c>
      <c r="BM267" s="176">
        <v>299.44885972237483</v>
      </c>
      <c r="BN267" s="176">
        <v>298.60500889762147</v>
      </c>
      <c r="BO267" s="176">
        <v>300.13973869921597</v>
      </c>
      <c r="BP267" s="176">
        <v>300.85806699090233</v>
      </c>
      <c r="BQ267" s="285">
        <v>300.50061746702204</v>
      </c>
      <c r="BS267" s="37">
        <v>424710.81547619042</v>
      </c>
      <c r="BT267" s="37">
        <v>819399.01428571413</v>
      </c>
      <c r="BU267" s="37">
        <v>801195.72166666656</v>
      </c>
      <c r="BV267" s="37">
        <v>535405.7142857142</v>
      </c>
      <c r="BW267" s="37">
        <v>255466.51214285719</v>
      </c>
      <c r="BX267" s="37">
        <v>766399.53642857156</v>
      </c>
      <c r="BY267" s="37">
        <v>647097.69357142854</v>
      </c>
      <c r="BZ267" s="37">
        <v>776517.23228571424</v>
      </c>
      <c r="CA267" s="37">
        <v>446652.08702229196</v>
      </c>
      <c r="CB267" s="37">
        <v>735851.32083485078</v>
      </c>
      <c r="CC267" s="37">
        <v>777633.569415704</v>
      </c>
      <c r="CD267" s="37">
        <v>626757.14285714249</v>
      </c>
      <c r="CE267" s="37">
        <v>626757.14285714249</v>
      </c>
      <c r="CG267" s="37">
        <v>53955.513070970148</v>
      </c>
      <c r="CH267" s="37">
        <v>51485.048198145108</v>
      </c>
      <c r="CI267" s="37">
        <v>51617.554113303675</v>
      </c>
      <c r="CJ267" s="37">
        <v>53419.218247376339</v>
      </c>
      <c r="CK267" s="37">
        <v>48719.733372685696</v>
      </c>
      <c r="CL267" s="37">
        <v>53608.747950102006</v>
      </c>
      <c r="CM267" s="37">
        <v>52141.642892934644</v>
      </c>
      <c r="CN267" s="37">
        <v>52837.423975864011</v>
      </c>
      <c r="CO267" s="37">
        <v>51334.518022206721</v>
      </c>
      <c r="CP267" s="37">
        <v>52894.891276124661</v>
      </c>
      <c r="CQ267" s="37">
        <v>53166.753313179113</v>
      </c>
      <c r="CR267" s="37">
        <v>51576.098424250384</v>
      </c>
      <c r="CS267" s="37">
        <v>626757.14285714249</v>
      </c>
    </row>
    <row r="268" spans="2:97" ht="16.5" hidden="1" x14ac:dyDescent="0.25">
      <c r="B268" s="137" t="s">
        <v>306</v>
      </c>
      <c r="C268" s="137" t="s">
        <v>306</v>
      </c>
      <c r="D268" s="137" t="s">
        <v>306</v>
      </c>
      <c r="E268" s="137" t="s">
        <v>306</v>
      </c>
      <c r="F268" s="137" t="s">
        <v>306</v>
      </c>
      <c r="G268" s="137" t="s">
        <v>306</v>
      </c>
      <c r="H268" s="137" t="s">
        <v>306</v>
      </c>
      <c r="I268" s="137" t="s">
        <v>306</v>
      </c>
      <c r="J268" s="137" t="s">
        <v>306</v>
      </c>
      <c r="O268" s="37" t="s">
        <v>753</v>
      </c>
      <c r="AC268" s="375"/>
      <c r="AS268" s="318"/>
      <c r="AU268" s="318"/>
      <c r="AW268" s="318"/>
      <c r="AY268" s="318"/>
      <c r="BA268" s="318"/>
      <c r="BB268" s="37"/>
      <c r="BC268" s="318"/>
    </row>
    <row r="269" spans="2:97" ht="17.25" x14ac:dyDescent="0.3">
      <c r="D269" s="137" t="s">
        <v>306</v>
      </c>
      <c r="F269" s="137" t="s">
        <v>306</v>
      </c>
      <c r="H269" s="137" t="s">
        <v>306</v>
      </c>
      <c r="AC269" s="371" t="s">
        <v>754</v>
      </c>
      <c r="AE269" s="211">
        <v>7420.2561204566928</v>
      </c>
      <c r="AF269" s="211">
        <v>7668.7767299063053</v>
      </c>
      <c r="AG269" s="211">
        <v>7845.4541771139084</v>
      </c>
      <c r="AH269" s="211">
        <v>8177.0155169170266</v>
      </c>
      <c r="AI269" s="210">
        <v>8020.796882687845</v>
      </c>
      <c r="AJ269" s="211">
        <v>8020.796882687845</v>
      </c>
      <c r="AK269" s="210">
        <v>8157.6128525149943</v>
      </c>
      <c r="AL269" s="211">
        <v>8157.6128525149943</v>
      </c>
      <c r="AM269" s="210">
        <v>8164.5282199093799</v>
      </c>
      <c r="AN269" s="210">
        <v>8171.2527052441637</v>
      </c>
      <c r="AO269" s="211">
        <v>8148.5909576243985</v>
      </c>
      <c r="AP269" s="211">
        <v>8446.2268662040678</v>
      </c>
      <c r="AQ269" s="211">
        <v>8446.2268662040697</v>
      </c>
      <c r="AR269" s="211">
        <v>-425.42998351622464</v>
      </c>
      <c r="AS269" s="321">
        <v>-5.3040862365493414E-2</v>
      </c>
      <c r="AT269" s="211">
        <v>-269.21134928704305</v>
      </c>
      <c r="AU269" s="321">
        <v>-3.292293486909556E-2</v>
      </c>
      <c r="AV269" s="211">
        <v>-600.77268909016129</v>
      </c>
      <c r="AW269" s="321">
        <v>-7.657589675849287E-2</v>
      </c>
      <c r="AX269" s="211">
        <v>-425.42998351622282</v>
      </c>
      <c r="AY269" s="321">
        <v>-5.3040862365493192E-2</v>
      </c>
      <c r="AZ269" s="211">
        <v>-269.21134928704123</v>
      </c>
      <c r="BA269" s="321">
        <v>-3.2922934869095338E-2</v>
      </c>
      <c r="BB269" s="211">
        <v>-1.8189894035458565E-12</v>
      </c>
      <c r="BC269" s="321">
        <v>-2.1536118226047047E-16</v>
      </c>
      <c r="BE269" s="346">
        <v>8443.7978202981576</v>
      </c>
      <c r="BF269" s="346">
        <v>8476.5193549935611</v>
      </c>
      <c r="BG269" s="346">
        <v>8356.5113360759024</v>
      </c>
      <c r="BH269" s="346">
        <v>8441.5859839047498</v>
      </c>
      <c r="BI269" s="346">
        <v>8429.3436214498961</v>
      </c>
      <c r="BJ269" s="346">
        <v>8439.6138130601721</v>
      </c>
      <c r="BK269" s="346">
        <v>8428.8207288000704</v>
      </c>
      <c r="BL269" s="346">
        <v>8399.9125621811418</v>
      </c>
      <c r="BM269" s="346">
        <v>8453.9156644310278</v>
      </c>
      <c r="BN269" s="346">
        <v>8498.2158005872825</v>
      </c>
      <c r="BO269" s="346">
        <v>8487.8754515784822</v>
      </c>
      <c r="BP269" s="346">
        <v>8499.8450276642179</v>
      </c>
      <c r="BQ269" s="346">
        <v>8446.2268662040697</v>
      </c>
    </row>
    <row r="270" spans="2:97" ht="17.25" x14ac:dyDescent="0.3">
      <c r="AC270" s="371"/>
      <c r="AE270" s="211"/>
      <c r="AF270" s="211"/>
      <c r="AG270" s="211"/>
      <c r="AH270" s="211"/>
      <c r="AI270" s="210"/>
      <c r="AJ270" s="211"/>
      <c r="AK270" s="210"/>
      <c r="AL270" s="211"/>
      <c r="AM270" s="210"/>
      <c r="AN270" s="210"/>
      <c r="AO270" s="211"/>
      <c r="AP270" s="211"/>
      <c r="AQ270" s="211"/>
      <c r="AR270" s="211"/>
      <c r="AS270" s="321"/>
      <c r="AT270" s="211"/>
      <c r="AU270" s="321"/>
      <c r="AV270" s="211"/>
      <c r="AW270" s="321"/>
      <c r="AX270" s="211"/>
      <c r="AY270" s="321"/>
      <c r="AZ270" s="211"/>
      <c r="BA270" s="321"/>
      <c r="BB270" s="211"/>
      <c r="BC270" s="321"/>
      <c r="BE270" s="346"/>
      <c r="BF270" s="346"/>
      <c r="BG270" s="346"/>
      <c r="BH270" s="346"/>
      <c r="BI270" s="346"/>
      <c r="BJ270" s="346"/>
      <c r="BK270" s="346"/>
      <c r="BL270" s="346"/>
      <c r="BM270" s="346"/>
      <c r="BN270" s="346"/>
      <c r="BO270" s="346"/>
      <c r="BP270" s="346"/>
      <c r="BQ270" s="346"/>
    </row>
    <row r="271" spans="2:97" ht="17.25" x14ac:dyDescent="0.3">
      <c r="AC271" s="371"/>
      <c r="AE271" s="211"/>
      <c r="AF271" s="211"/>
      <c r="AG271" s="211"/>
      <c r="AH271" s="211"/>
      <c r="AI271" s="210"/>
      <c r="AJ271" s="211"/>
      <c r="AK271" s="210"/>
      <c r="AL271" s="211"/>
      <c r="AM271" s="210"/>
      <c r="AN271" s="210"/>
      <c r="AO271" s="211"/>
      <c r="AP271" s="211"/>
      <c r="AQ271" s="211"/>
      <c r="AR271" s="211"/>
      <c r="AS271" s="321"/>
      <c r="AT271" s="211"/>
      <c r="AU271" s="321"/>
      <c r="AV271" s="211"/>
      <c r="AW271" s="321"/>
      <c r="AX271" s="211"/>
      <c r="AY271" s="321"/>
      <c r="AZ271" s="211"/>
      <c r="BA271" s="321"/>
      <c r="BB271" s="211"/>
      <c r="BC271" s="321"/>
      <c r="BE271" s="346"/>
      <c r="BF271" s="346"/>
      <c r="BG271" s="346"/>
      <c r="BH271" s="346"/>
      <c r="BI271" s="346"/>
      <c r="BJ271" s="346"/>
      <c r="BK271" s="346"/>
      <c r="BL271" s="346"/>
      <c r="BM271" s="346"/>
      <c r="BN271" s="346"/>
      <c r="BO271" s="346"/>
      <c r="BP271" s="346"/>
      <c r="BQ271" s="346"/>
    </row>
    <row r="272" spans="2:97" x14ac:dyDescent="0.25">
      <c r="D272" s="137" t="s">
        <v>306</v>
      </c>
      <c r="F272" s="137" t="s">
        <v>306</v>
      </c>
      <c r="H272" s="137" t="s">
        <v>306</v>
      </c>
      <c r="AC272" s="194"/>
      <c r="AD272" s="195"/>
      <c r="AE272" s="195"/>
      <c r="AF272" s="195"/>
      <c r="AG272" s="195"/>
      <c r="AH272" s="195"/>
      <c r="AI272" s="358"/>
      <c r="AJ272" s="195"/>
      <c r="AK272" s="358"/>
      <c r="AL272" s="195"/>
      <c r="AM272" s="358"/>
      <c r="AN272" s="358"/>
      <c r="AO272" s="195"/>
      <c r="AP272" s="195"/>
      <c r="AQ272" s="195"/>
      <c r="AR272" s="195"/>
      <c r="AS272" s="359"/>
      <c r="AT272" s="195"/>
      <c r="AU272" s="359"/>
      <c r="AV272" s="195"/>
      <c r="AW272" s="359"/>
      <c r="AX272" s="195"/>
      <c r="AY272" s="359"/>
      <c r="AZ272" s="195"/>
      <c r="BA272" s="359"/>
      <c r="BB272" s="195"/>
      <c r="BC272" s="359"/>
    </row>
    <row r="273" spans="2:96" ht="26.25" x14ac:dyDescent="0.4">
      <c r="AC273" s="348" t="s">
        <v>755</v>
      </c>
      <c r="AD273" s="143"/>
      <c r="AE273" s="143"/>
      <c r="AF273" s="143"/>
      <c r="AG273" s="143"/>
      <c r="AH273" s="143"/>
      <c r="AJ273" s="143"/>
      <c r="AL273" s="143"/>
      <c r="AO273" s="143"/>
      <c r="AP273" s="143"/>
      <c r="AQ273" s="143"/>
      <c r="AR273" s="143"/>
      <c r="AS273" s="265"/>
      <c r="AT273" s="143"/>
      <c r="AU273" s="265"/>
      <c r="AV273" s="143"/>
      <c r="AW273" s="265"/>
      <c r="AX273" s="143"/>
      <c r="AY273" s="265"/>
      <c r="AZ273" s="143"/>
      <c r="BA273" s="265"/>
      <c r="BB273" s="143"/>
      <c r="BC273" s="265"/>
      <c r="BE273" s="143"/>
      <c r="BF273" s="143"/>
      <c r="BG273" s="143"/>
      <c r="BH273" s="143"/>
      <c r="BI273" s="143"/>
      <c r="BJ273" s="143"/>
      <c r="BK273" s="143"/>
      <c r="BL273" s="143"/>
      <c r="BM273" s="143"/>
      <c r="BN273" s="143"/>
      <c r="BO273" s="143"/>
      <c r="BP273" s="143"/>
      <c r="BQ273" s="143"/>
    </row>
    <row r="274" spans="2:96" x14ac:dyDescent="0.25">
      <c r="B274" s="137" t="s">
        <v>308</v>
      </c>
      <c r="C274" s="137" t="s">
        <v>308</v>
      </c>
      <c r="D274" s="137" t="s">
        <v>308</v>
      </c>
      <c r="E274" s="137" t="s">
        <v>308</v>
      </c>
      <c r="F274" s="137" t="s">
        <v>308</v>
      </c>
      <c r="G274" s="137" t="s">
        <v>308</v>
      </c>
      <c r="H274" s="137" t="s">
        <v>308</v>
      </c>
      <c r="I274" s="137" t="s">
        <v>308</v>
      </c>
      <c r="J274" s="137" t="s">
        <v>308</v>
      </c>
      <c r="L274" s="37" t="s">
        <v>756</v>
      </c>
      <c r="BB274" s="37"/>
    </row>
    <row r="275" spans="2:96" ht="21" x14ac:dyDescent="0.35">
      <c r="K275" s="145" t="s">
        <v>309</v>
      </c>
      <c r="L275" s="37" t="s">
        <v>606</v>
      </c>
      <c r="M275" s="37" t="s">
        <v>757</v>
      </c>
      <c r="V275" s="37" t="s">
        <v>606</v>
      </c>
      <c r="AC275" s="269" t="s">
        <v>607</v>
      </c>
      <c r="AD275" s="154"/>
      <c r="AE275" s="155"/>
      <c r="AF275" s="154"/>
      <c r="AG275" s="154"/>
      <c r="AH275" s="154"/>
      <c r="AI275" s="270"/>
      <c r="AJ275" s="154"/>
      <c r="AK275" s="156"/>
      <c r="AL275" s="154"/>
      <c r="AM275" s="156"/>
      <c r="AN275" s="156"/>
      <c r="AO275" s="154"/>
      <c r="AP275" s="154"/>
      <c r="AQ275" s="154"/>
      <c r="AR275" s="154"/>
      <c r="AS275" s="154"/>
      <c r="AT275" s="154"/>
      <c r="AU275" s="154"/>
      <c r="AV275" s="154"/>
      <c r="AW275" s="154"/>
      <c r="AX275" s="154"/>
      <c r="AY275" s="154"/>
      <c r="AZ275" s="154"/>
      <c r="BA275" s="154"/>
      <c r="BB275" s="154"/>
      <c r="BC275" s="154"/>
      <c r="BD275" s="271"/>
      <c r="BE275" s="155"/>
      <c r="BF275" s="155"/>
      <c r="BG275" s="155"/>
      <c r="BH275" s="155"/>
      <c r="BI275" s="155"/>
      <c r="BJ275" s="155"/>
      <c r="BK275" s="155"/>
      <c r="BL275" s="155"/>
      <c r="BM275" s="155"/>
      <c r="BN275" s="155"/>
      <c r="BO275" s="155"/>
      <c r="BP275" s="155"/>
      <c r="BQ275" s="155"/>
      <c r="BR275" s="271"/>
      <c r="BS275" s="37">
        <v>47766966.57255929</v>
      </c>
      <c r="BT275" s="37">
        <v>53848303.125755444</v>
      </c>
      <c r="BU275" s="37">
        <v>54461544.312111519</v>
      </c>
      <c r="BV275" s="37">
        <v>56187599.393471368</v>
      </c>
      <c r="BW275" s="37">
        <v>18446394.144880861</v>
      </c>
      <c r="BY275" s="37">
        <v>46804961.493600324</v>
      </c>
      <c r="CA275" s="37">
        <v>46809551.186624154</v>
      </c>
      <c r="CC275" s="37">
        <v>55101697.281274289</v>
      </c>
      <c r="CD275" s="37">
        <v>56089226.658312269</v>
      </c>
      <c r="CE275" s="37">
        <v>56089226.658312269</v>
      </c>
      <c r="CG275" s="37">
        <v>4794664.8489598092</v>
      </c>
      <c r="CH275" s="37">
        <v>4576183.9409776181</v>
      </c>
      <c r="CI275" s="37">
        <v>4657396.1496863114</v>
      </c>
      <c r="CJ275" s="37">
        <v>4747639.7620310523</v>
      </c>
      <c r="CK275" s="37">
        <v>4417955.9393721614</v>
      </c>
      <c r="CL275" s="37">
        <v>4761264.2702773623</v>
      </c>
      <c r="CM275" s="37">
        <v>4691057.763937843</v>
      </c>
      <c r="CN275" s="37">
        <v>4738630.1217691563</v>
      </c>
      <c r="CO275" s="37">
        <v>4608973.0758996028</v>
      </c>
      <c r="CP275" s="37">
        <v>4732637.8116542334</v>
      </c>
      <c r="CQ275" s="37">
        <v>4740615.1478537563</v>
      </c>
      <c r="CR275" s="37">
        <v>4622207.8258933676</v>
      </c>
    </row>
    <row r="276" spans="2:96" ht="18.75" x14ac:dyDescent="0.3">
      <c r="K276" s="145" t="s">
        <v>313</v>
      </c>
      <c r="M276" s="37" t="s">
        <v>609</v>
      </c>
      <c r="N276" s="37" t="s">
        <v>758</v>
      </c>
      <c r="V276" s="37" t="s">
        <v>606</v>
      </c>
      <c r="W276" s="37" t="s">
        <v>610</v>
      </c>
      <c r="X276" s="37">
        <v>1</v>
      </c>
      <c r="AB276" s="206" t="s">
        <v>348</v>
      </c>
      <c r="AC276" s="276" t="s">
        <v>611</v>
      </c>
      <c r="AD276" s="148"/>
      <c r="AE276" s="38"/>
      <c r="AI276" s="180"/>
      <c r="AS276" s="37"/>
      <c r="AU276" s="37"/>
      <c r="AW276" s="37"/>
      <c r="AY276" s="37"/>
      <c r="BA276" s="37"/>
      <c r="BB276" s="37"/>
      <c r="BC276" s="37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277"/>
      <c r="BS276" s="37">
        <v>8611661.1024502236</v>
      </c>
      <c r="BT276" s="37">
        <v>8778699.9759281296</v>
      </c>
      <c r="BU276" s="37">
        <v>6952051.0845794138</v>
      </c>
      <c r="BV276" s="37">
        <v>7090789.9487133622</v>
      </c>
      <c r="BW276" s="37">
        <v>2321232.0102624847</v>
      </c>
      <c r="BX276" s="37">
        <v>6963696.030787454</v>
      </c>
      <c r="BY276" s="37">
        <v>5797189.5580365006</v>
      </c>
      <c r="BZ276" s="37">
        <v>6956627.4696438015</v>
      </c>
      <c r="CA276" s="37">
        <v>5918498.1481241006</v>
      </c>
      <c r="CB276" s="37">
        <v>6969481.3586257622</v>
      </c>
      <c r="CC276" s="37">
        <v>6916757.5270412201</v>
      </c>
      <c r="CD276" s="37">
        <v>7013956.0769271906</v>
      </c>
      <c r="CE276" s="37">
        <v>7013956.076927186</v>
      </c>
      <c r="CG276" s="37">
        <v>589961.48105950467</v>
      </c>
      <c r="CH276" s="37">
        <v>582390.18793340796</v>
      </c>
      <c r="CI276" s="37">
        <v>587554.41621196666</v>
      </c>
      <c r="CJ276" s="37">
        <v>593448.90711869125</v>
      </c>
      <c r="CK276" s="37">
        <v>560689.39870698436</v>
      </c>
      <c r="CL276" s="37">
        <v>604895.43480967404</v>
      </c>
      <c r="CM276" s="37">
        <v>581399.99301839771</v>
      </c>
      <c r="CN276" s="37">
        <v>593731.42885127896</v>
      </c>
      <c r="CO276" s="37">
        <v>571162.38542733062</v>
      </c>
      <c r="CP276" s="37">
        <v>582229.27880799514</v>
      </c>
      <c r="CQ276" s="37">
        <v>593298.7958434663</v>
      </c>
      <c r="CR276" s="37">
        <v>573194.3691384882</v>
      </c>
    </row>
    <row r="277" spans="2:96" x14ac:dyDescent="0.25">
      <c r="K277" s="145" t="s">
        <v>316</v>
      </c>
      <c r="N277" s="37" t="s">
        <v>759</v>
      </c>
      <c r="V277" s="37" t="s">
        <v>606</v>
      </c>
      <c r="W277" s="37" t="s">
        <v>610</v>
      </c>
      <c r="X277" s="37">
        <v>1</v>
      </c>
      <c r="AB277" s="206" t="s">
        <v>348</v>
      </c>
      <c r="AC277" s="173">
        <v>811100</v>
      </c>
      <c r="AD277" s="174" t="s">
        <v>760</v>
      </c>
      <c r="AE277" s="149">
        <v>87907</v>
      </c>
      <c r="AF277" s="17">
        <v>96292</v>
      </c>
      <c r="AG277" s="17">
        <v>97514</v>
      </c>
      <c r="AH277" s="151">
        <v>94808.692345484087</v>
      </c>
      <c r="AI277" s="150">
        <v>33537</v>
      </c>
      <c r="AJ277" s="266">
        <v>100611</v>
      </c>
      <c r="AK277" s="138">
        <v>85254</v>
      </c>
      <c r="AL277" s="266">
        <v>102304.79999999999</v>
      </c>
      <c r="AM277" s="175">
        <v>79136.548594980006</v>
      </c>
      <c r="AN277" s="150">
        <v>100926.14375050408</v>
      </c>
      <c r="AO277" s="151">
        <v>101329.71428571423</v>
      </c>
      <c r="AP277" s="151">
        <v>99051</v>
      </c>
      <c r="AQ277" s="151">
        <v>99050.999999999985</v>
      </c>
      <c r="AR277" s="266">
        <v>-1560.0000000000146</v>
      </c>
      <c r="AS277" s="267">
        <v>-1.5505262844023164E-2</v>
      </c>
      <c r="AT277" s="266">
        <v>4242.3076545158983</v>
      </c>
      <c r="AU277" s="267">
        <v>4.4745977922117888E-2</v>
      </c>
      <c r="AV277" s="266">
        <v>1536.9999999999854</v>
      </c>
      <c r="AW277" s="267">
        <v>1.5761839325635144E-2</v>
      </c>
      <c r="AX277" s="266">
        <v>-1560</v>
      </c>
      <c r="AY277" s="267">
        <v>-1.5505262844023019E-2</v>
      </c>
      <c r="AZ277" s="266">
        <v>4242.3076545159129</v>
      </c>
      <c r="BA277" s="267">
        <v>4.4745977922118041E-2</v>
      </c>
      <c r="BB277" s="266">
        <v>-1.4551915228366852E-11</v>
      </c>
      <c r="BC277" s="267">
        <v>-1.4691336007073984E-16</v>
      </c>
      <c r="BE277" s="149">
        <v>8486.8192466349083</v>
      </c>
      <c r="BF277" s="149">
        <v>8225.5067541151038</v>
      </c>
      <c r="BG277" s="149">
        <v>8073.1872960400851</v>
      </c>
      <c r="BH277" s="149">
        <v>8424.8760003510688</v>
      </c>
      <c r="BI277" s="149">
        <v>7748.916094182604</v>
      </c>
      <c r="BJ277" s="149">
        <v>8589.7195027566977</v>
      </c>
      <c r="BK277" s="149">
        <v>8219.4139757921002</v>
      </c>
      <c r="BL277" s="149">
        <v>8348.7162713135604</v>
      </c>
      <c r="BM277" s="149">
        <v>8072.8488083554748</v>
      </c>
      <c r="BN277" s="149">
        <v>8261.0479609992744</v>
      </c>
      <c r="BO277" s="149">
        <v>8451.6165274353498</v>
      </c>
      <c r="BP277" s="149">
        <v>8148.3315620237609</v>
      </c>
      <c r="BQ277" s="268">
        <v>99050.999999999985</v>
      </c>
    </row>
    <row r="278" spans="2:96" x14ac:dyDescent="0.25">
      <c r="K278" s="145" t="s">
        <v>316</v>
      </c>
      <c r="N278" s="37" t="s">
        <v>761</v>
      </c>
      <c r="V278" s="37" t="s">
        <v>606</v>
      </c>
      <c r="W278" s="37" t="s">
        <v>610</v>
      </c>
      <c r="X278" s="37">
        <v>1</v>
      </c>
      <c r="AB278" s="206" t="s">
        <v>348</v>
      </c>
      <c r="AC278" s="173">
        <v>811102</v>
      </c>
      <c r="AD278" s="174" t="s">
        <v>762</v>
      </c>
      <c r="AE278" s="149">
        <v>12085</v>
      </c>
      <c r="AF278" s="17">
        <v>13168</v>
      </c>
      <c r="AG278" s="17">
        <v>12924</v>
      </c>
      <c r="AH278" s="151">
        <v>13216.672880126831</v>
      </c>
      <c r="AI278" s="150">
        <v>4411</v>
      </c>
      <c r="AJ278" s="266">
        <v>13233</v>
      </c>
      <c r="AK278" s="138">
        <v>10849</v>
      </c>
      <c r="AL278" s="266">
        <v>13018.800000000001</v>
      </c>
      <c r="AM278" s="175">
        <v>11031.91964541</v>
      </c>
      <c r="AN278" s="150">
        <v>13033.753234716831</v>
      </c>
      <c r="AO278" s="151">
        <v>13201.714285714288</v>
      </c>
      <c r="AP278" s="151">
        <v>12916</v>
      </c>
      <c r="AQ278" s="151">
        <v>12916.000000000004</v>
      </c>
      <c r="AR278" s="266">
        <v>-316.99999999999636</v>
      </c>
      <c r="AS278" s="267">
        <v>-2.3955263356759342E-2</v>
      </c>
      <c r="AT278" s="266">
        <v>-300.67288012682729</v>
      </c>
      <c r="AU278" s="267">
        <v>-2.2749513652481498E-2</v>
      </c>
      <c r="AV278" s="266">
        <v>-7.999999999996362</v>
      </c>
      <c r="AW278" s="267">
        <v>-6.190034045184434E-4</v>
      </c>
      <c r="AX278" s="266">
        <v>-317</v>
      </c>
      <c r="AY278" s="267">
        <v>-2.3955263356759616E-2</v>
      </c>
      <c r="AZ278" s="266">
        <v>-300.67288012683093</v>
      </c>
      <c r="BA278" s="267">
        <v>-2.2749513652481772E-2</v>
      </c>
      <c r="BB278" s="266">
        <v>3.637978807091713E-12</v>
      </c>
      <c r="BC278" s="267">
        <v>2.8166450968501958E-16</v>
      </c>
      <c r="BE278" s="149">
        <v>1106.8297502499099</v>
      </c>
      <c r="BF278" s="149">
        <v>1072.5642795021649</v>
      </c>
      <c r="BG278" s="149">
        <v>1052.5908833409142</v>
      </c>
      <c r="BH278" s="149">
        <v>1098.7072358110011</v>
      </c>
      <c r="BI278" s="149">
        <v>1010.069742179851</v>
      </c>
      <c r="BJ278" s="149">
        <v>1120.322888989954</v>
      </c>
      <c r="BK278" s="149">
        <v>1071.7653436557141</v>
      </c>
      <c r="BL278" s="149">
        <v>1088.720537730376</v>
      </c>
      <c r="BM278" s="149">
        <v>1052.5464980161109</v>
      </c>
      <c r="BN278" s="149">
        <v>1077.2247386064571</v>
      </c>
      <c r="BO278" s="149">
        <v>1102.213676470421</v>
      </c>
      <c r="BP278" s="149">
        <v>1062.4444254471309</v>
      </c>
      <c r="BQ278" s="268">
        <v>12916.000000000004</v>
      </c>
    </row>
    <row r="279" spans="2:96" x14ac:dyDescent="0.25">
      <c r="K279" s="145" t="s">
        <v>316</v>
      </c>
      <c r="N279" s="37" t="s">
        <v>763</v>
      </c>
      <c r="V279" s="37" t="s">
        <v>606</v>
      </c>
      <c r="W279" s="37" t="s">
        <v>610</v>
      </c>
      <c r="X279" s="37">
        <v>1</v>
      </c>
      <c r="AB279" s="206" t="s">
        <v>348</v>
      </c>
      <c r="AC279" s="173">
        <v>811104</v>
      </c>
      <c r="AD279" s="174" t="s">
        <v>764</v>
      </c>
      <c r="AE279" s="149">
        <v>8743</v>
      </c>
      <c r="AF279" s="17">
        <v>9188</v>
      </c>
      <c r="AG279" s="17">
        <v>8849</v>
      </c>
      <c r="AH279" s="151">
        <v>9388.3826285103187</v>
      </c>
      <c r="AI279" s="150">
        <v>2855</v>
      </c>
      <c r="AJ279" s="266">
        <v>8565</v>
      </c>
      <c r="AK279" s="138">
        <v>7080</v>
      </c>
      <c r="AL279" s="266">
        <v>8496</v>
      </c>
      <c r="AM279" s="175">
        <v>7836.4565498100001</v>
      </c>
      <c r="AN279" s="150">
        <v>8631.9260787003186</v>
      </c>
      <c r="AO279" s="151">
        <v>8472</v>
      </c>
      <c r="AP279" s="151">
        <v>9125</v>
      </c>
      <c r="AQ279" s="151">
        <v>9125</v>
      </c>
      <c r="AR279" s="266">
        <v>560</v>
      </c>
      <c r="AS279" s="267">
        <v>6.5382370110916521E-2</v>
      </c>
      <c r="AT279" s="266">
        <v>-263.38262851031868</v>
      </c>
      <c r="AU279" s="267">
        <v>-2.8054100363409492E-2</v>
      </c>
      <c r="AV279" s="266">
        <v>276</v>
      </c>
      <c r="AW279" s="267">
        <v>3.1189964967792971E-2</v>
      </c>
      <c r="AX279" s="266">
        <v>560</v>
      </c>
      <c r="AY279" s="267">
        <v>6.5382370110916521E-2</v>
      </c>
      <c r="AZ279" s="266">
        <v>-263.38262851031868</v>
      </c>
      <c r="BA279" s="267">
        <v>-2.8054100363409492E-2</v>
      </c>
      <c r="BB279" s="266">
        <v>0</v>
      </c>
      <c r="BC279" s="267">
        <v>0</v>
      </c>
      <c r="BE279" s="149">
        <v>781.855788728589</v>
      </c>
      <c r="BF279" s="149">
        <v>757.76700440091804</v>
      </c>
      <c r="BG279" s="149">
        <v>743.72561457261202</v>
      </c>
      <c r="BH279" s="149">
        <v>776.14562353174495</v>
      </c>
      <c r="BI279" s="149">
        <v>713.83305578257398</v>
      </c>
      <c r="BJ279" s="149">
        <v>791.34152763482302</v>
      </c>
      <c r="BK279" s="149">
        <v>757.20534880778598</v>
      </c>
      <c r="BL279" s="149">
        <v>769.12492861759199</v>
      </c>
      <c r="BM279" s="149">
        <v>743.69441148410397</v>
      </c>
      <c r="BN279" s="149">
        <v>761.04332869418897</v>
      </c>
      <c r="BO279" s="149">
        <v>778.61066752382499</v>
      </c>
      <c r="BP279" s="149">
        <v>750.65270022124298</v>
      </c>
      <c r="BQ279" s="268">
        <v>9125</v>
      </c>
    </row>
    <row r="280" spans="2:96" x14ac:dyDescent="0.25">
      <c r="K280" s="145" t="s">
        <v>316</v>
      </c>
      <c r="N280" s="37" t="s">
        <v>765</v>
      </c>
      <c r="V280" s="37" t="s">
        <v>606</v>
      </c>
      <c r="W280" s="37" t="s">
        <v>610</v>
      </c>
      <c r="X280" s="37">
        <v>1</v>
      </c>
      <c r="AB280" s="206" t="s">
        <v>348</v>
      </c>
      <c r="AC280" s="173">
        <v>811105</v>
      </c>
      <c r="AD280" s="174" t="s">
        <v>766</v>
      </c>
      <c r="AE280" s="149">
        <v>5399</v>
      </c>
      <c r="AF280" s="17">
        <v>4484</v>
      </c>
      <c r="AG280" s="17">
        <v>5978</v>
      </c>
      <c r="AH280" s="151">
        <v>6145.1563512786688</v>
      </c>
      <c r="AI280" s="150">
        <v>2149</v>
      </c>
      <c r="AJ280" s="266">
        <v>6447</v>
      </c>
      <c r="AK280" s="138">
        <v>5252</v>
      </c>
      <c r="AL280" s="266">
        <v>6302.4000000000005</v>
      </c>
      <c r="AM280" s="175">
        <v>5129.3447065299997</v>
      </c>
      <c r="AN280" s="150">
        <v>6267.8116447486691</v>
      </c>
      <c r="AO280" s="151">
        <v>6344.5714285714303</v>
      </c>
      <c r="AP280" s="151">
        <v>6128</v>
      </c>
      <c r="AQ280" s="151">
        <v>6127.9999999999991</v>
      </c>
      <c r="AR280" s="266">
        <v>-319.00000000000091</v>
      </c>
      <c r="AS280" s="267">
        <v>-4.9480378470606622E-2</v>
      </c>
      <c r="AT280" s="266">
        <v>-17.156351278669717</v>
      </c>
      <c r="AU280" s="267">
        <v>-2.7918494335949428E-3</v>
      </c>
      <c r="AV280" s="266">
        <v>149.99999999999909</v>
      </c>
      <c r="AW280" s="267">
        <v>2.509200401472049E-2</v>
      </c>
      <c r="AX280" s="266">
        <v>-319</v>
      </c>
      <c r="AY280" s="267">
        <v>-4.9480378470606483E-2</v>
      </c>
      <c r="AZ280" s="266">
        <v>-17.156351278668808</v>
      </c>
      <c r="BA280" s="267">
        <v>-2.7918494335947949E-3</v>
      </c>
      <c r="BB280" s="266">
        <v>-9.0949470177292824E-13</v>
      </c>
      <c r="BC280" s="267">
        <v>-1.4841623723448568E-16</v>
      </c>
      <c r="BE280" s="149">
        <v>525.06435872096404</v>
      </c>
      <c r="BF280" s="149">
        <v>508.88725511987099</v>
      </c>
      <c r="BG280" s="149">
        <v>499.45759628503708</v>
      </c>
      <c r="BH280" s="149">
        <v>521.22963079479803</v>
      </c>
      <c r="BI280" s="149">
        <v>479.38290036554599</v>
      </c>
      <c r="BJ280" s="149">
        <v>531.43461713382999</v>
      </c>
      <c r="BK280" s="149">
        <v>508.51006876647801</v>
      </c>
      <c r="BL280" s="149">
        <v>516.51480137738099</v>
      </c>
      <c r="BM280" s="149">
        <v>499.43664148762599</v>
      </c>
      <c r="BN280" s="149">
        <v>511.087508847999</v>
      </c>
      <c r="BO280" s="149">
        <v>522.88505979024706</v>
      </c>
      <c r="BP280" s="149">
        <v>504.10956131022198</v>
      </c>
      <c r="BQ280" s="268">
        <v>6127.9999999999991</v>
      </c>
    </row>
    <row r="281" spans="2:96" x14ac:dyDescent="0.25">
      <c r="K281" s="145" t="s">
        <v>316</v>
      </c>
      <c r="N281" s="37" t="s">
        <v>767</v>
      </c>
      <c r="V281" s="37" t="s">
        <v>606</v>
      </c>
      <c r="W281" s="37" t="s">
        <v>610</v>
      </c>
      <c r="X281" s="37">
        <v>1</v>
      </c>
      <c r="AB281" s="206" t="s">
        <v>348</v>
      </c>
      <c r="AC281" s="173">
        <v>811106</v>
      </c>
      <c r="AD281" s="174" t="s">
        <v>768</v>
      </c>
      <c r="AE281" s="149">
        <v>6585</v>
      </c>
      <c r="AF281" s="17">
        <v>6839</v>
      </c>
      <c r="AG281" s="17">
        <v>6860</v>
      </c>
      <c r="AH281" s="151">
        <v>6920.8257743860513</v>
      </c>
      <c r="AI281" s="150">
        <v>2388</v>
      </c>
      <c r="AJ281" s="266">
        <v>7164</v>
      </c>
      <c r="AK281" s="138">
        <v>5993</v>
      </c>
      <c r="AL281" s="266">
        <v>7191.5999999999995</v>
      </c>
      <c r="AM281" s="175">
        <v>5776.7937903399998</v>
      </c>
      <c r="AN281" s="150">
        <v>7137.0319840460515</v>
      </c>
      <c r="AO281" s="151">
        <v>6966.8571428571404</v>
      </c>
      <c r="AP281" s="151">
        <v>6778</v>
      </c>
      <c r="AQ281" s="151">
        <v>6778.0000000000027</v>
      </c>
      <c r="AR281" s="266">
        <v>-385.99999999999727</v>
      </c>
      <c r="AS281" s="267">
        <v>-5.3880513679508274E-2</v>
      </c>
      <c r="AT281" s="266">
        <v>-142.82577438604858</v>
      </c>
      <c r="AU281" s="267">
        <v>-2.0637100115227031E-2</v>
      </c>
      <c r="AV281" s="266">
        <v>-81.999999999997272</v>
      </c>
      <c r="AW281" s="267">
        <v>-1.1953352769678903E-2</v>
      </c>
      <c r="AX281" s="266">
        <v>-386</v>
      </c>
      <c r="AY281" s="267">
        <v>-5.3880513679508656E-2</v>
      </c>
      <c r="AZ281" s="266">
        <v>-142.82577438605131</v>
      </c>
      <c r="BA281" s="267">
        <v>-2.0637100115227423E-2</v>
      </c>
      <c r="BB281" s="266">
        <v>2.7284841053187847E-12</v>
      </c>
      <c r="BC281" s="267">
        <v>4.0255003029194228E-16</v>
      </c>
      <c r="BE281" s="149">
        <v>580.75819572628802</v>
      </c>
      <c r="BF281" s="149">
        <v>562.86517872103195</v>
      </c>
      <c r="BG281" s="149">
        <v>552.43531129568896</v>
      </c>
      <c r="BH281" s="149">
        <v>576.51671630664896</v>
      </c>
      <c r="BI281" s="149">
        <v>530.23128242129098</v>
      </c>
      <c r="BJ281" s="149">
        <v>587.80415060918699</v>
      </c>
      <c r="BK281" s="149">
        <v>562.44798402401898</v>
      </c>
      <c r="BL281" s="149">
        <v>571.30178259397701</v>
      </c>
      <c r="BM281" s="149">
        <v>552.41213381252203</v>
      </c>
      <c r="BN281" s="149">
        <v>565.29881445361298</v>
      </c>
      <c r="BO281" s="149">
        <v>578.34773747687598</v>
      </c>
      <c r="BP281" s="149">
        <v>557.58071255885898</v>
      </c>
      <c r="BQ281" s="268">
        <v>6778.0000000000027</v>
      </c>
    </row>
    <row r="282" spans="2:96" x14ac:dyDescent="0.25">
      <c r="K282" s="145" t="s">
        <v>316</v>
      </c>
      <c r="N282" s="37" t="s">
        <v>769</v>
      </c>
      <c r="V282" s="37" t="s">
        <v>606</v>
      </c>
      <c r="W282" s="37" t="s">
        <v>610</v>
      </c>
      <c r="X282" s="37">
        <v>1</v>
      </c>
      <c r="AB282" s="206" t="s">
        <v>348</v>
      </c>
      <c r="AC282" s="173">
        <v>811107</v>
      </c>
      <c r="AD282" s="174" t="s">
        <v>770</v>
      </c>
      <c r="AE282" s="149">
        <v>2953</v>
      </c>
      <c r="AF282" s="17">
        <v>3266</v>
      </c>
      <c r="AG282" s="17">
        <v>2886</v>
      </c>
      <c r="AH282" s="151">
        <v>3312.3483137241906</v>
      </c>
      <c r="AI282" s="150">
        <v>916</v>
      </c>
      <c r="AJ282" s="266">
        <v>2748</v>
      </c>
      <c r="AK282" s="138">
        <v>2247</v>
      </c>
      <c r="AL282" s="266">
        <v>2696.3999999999996</v>
      </c>
      <c r="AM282" s="175">
        <v>2764.8078125200004</v>
      </c>
      <c r="AN282" s="150">
        <v>2794.5405012041902</v>
      </c>
      <c r="AO282" s="151">
        <v>2760</v>
      </c>
      <c r="AP282" s="151">
        <v>2694</v>
      </c>
      <c r="AQ282" s="151">
        <v>2694</v>
      </c>
      <c r="AR282" s="266">
        <v>-54</v>
      </c>
      <c r="AS282" s="267">
        <v>-1.9650655021834062E-2</v>
      </c>
      <c r="AT282" s="266">
        <v>-618.34831372419058</v>
      </c>
      <c r="AU282" s="267">
        <v>-0.18667973750289554</v>
      </c>
      <c r="AV282" s="266">
        <v>-192</v>
      </c>
      <c r="AW282" s="267">
        <v>-6.6528066528066532E-2</v>
      </c>
      <c r="AX282" s="266">
        <v>-54</v>
      </c>
      <c r="AY282" s="267">
        <v>-1.9650655021834062E-2</v>
      </c>
      <c r="AZ282" s="266">
        <v>-618.34831372419058</v>
      </c>
      <c r="BA282" s="267">
        <v>-0.18667973750289554</v>
      </c>
      <c r="BB282" s="266">
        <v>0</v>
      </c>
      <c r="BC282" s="267">
        <v>0</v>
      </c>
      <c r="BE282" s="149">
        <v>230.82953368052799</v>
      </c>
      <c r="BF282" s="149">
        <v>223.717732586967</v>
      </c>
      <c r="BG282" s="149">
        <v>219.572252674917</v>
      </c>
      <c r="BH282" s="149">
        <v>229.14370518296101</v>
      </c>
      <c r="BI282" s="149">
        <v>210.746986551041</v>
      </c>
      <c r="BJ282" s="149">
        <v>233.63003566555801</v>
      </c>
      <c r="BK282" s="149">
        <v>223.551913390485</v>
      </c>
      <c r="BL282" s="149">
        <v>227.07096522693601</v>
      </c>
      <c r="BM282" s="149">
        <v>219.56304049733399</v>
      </c>
      <c r="BN282" s="149">
        <v>224.68501123311199</v>
      </c>
      <c r="BO282" s="149">
        <v>229.87146721196601</v>
      </c>
      <c r="BP282" s="149">
        <v>221.61735609819499</v>
      </c>
      <c r="BQ282" s="268">
        <v>2694</v>
      </c>
    </row>
    <row r="283" spans="2:96" x14ac:dyDescent="0.25">
      <c r="K283" s="145" t="s">
        <v>316</v>
      </c>
      <c r="N283" s="37" t="s">
        <v>771</v>
      </c>
      <c r="V283" s="37" t="s">
        <v>606</v>
      </c>
      <c r="W283" s="37" t="s">
        <v>610</v>
      </c>
      <c r="X283" s="37">
        <v>1</v>
      </c>
      <c r="AB283" s="206" t="s">
        <v>348</v>
      </c>
      <c r="AC283" s="173">
        <v>811125</v>
      </c>
      <c r="AD283" s="174" t="s">
        <v>772</v>
      </c>
      <c r="AE283" s="149">
        <v>6315</v>
      </c>
      <c r="AF283" s="17">
        <v>7598</v>
      </c>
      <c r="AG283" s="17">
        <v>7285</v>
      </c>
      <c r="AH283" s="151">
        <v>7792.1883286507918</v>
      </c>
      <c r="AI283" s="150">
        <v>2153</v>
      </c>
      <c r="AJ283" s="266">
        <v>6459</v>
      </c>
      <c r="AK283" s="138">
        <v>4921</v>
      </c>
      <c r="AL283" s="266">
        <v>5905.2000000000007</v>
      </c>
      <c r="AM283" s="175">
        <v>6504.1176613299995</v>
      </c>
      <c r="AN283" s="150">
        <v>6209.0706673207924</v>
      </c>
      <c r="AO283" s="151">
        <v>5763.4285714285697</v>
      </c>
      <c r="AP283" s="151">
        <v>7019</v>
      </c>
      <c r="AQ283" s="151">
        <v>7019.0000000000009</v>
      </c>
      <c r="AR283" s="266">
        <v>560.00000000000091</v>
      </c>
      <c r="AS283" s="267">
        <v>8.6700727666821631E-2</v>
      </c>
      <c r="AT283" s="266">
        <v>-773.18832865079094</v>
      </c>
      <c r="AU283" s="267">
        <v>-9.9226083359392772E-2</v>
      </c>
      <c r="AV283" s="266">
        <v>-265.99999999999909</v>
      </c>
      <c r="AW283" s="267">
        <v>-3.6513383665065076E-2</v>
      </c>
      <c r="AX283" s="266">
        <v>560</v>
      </c>
      <c r="AY283" s="267">
        <v>8.6700727666821492E-2</v>
      </c>
      <c r="AZ283" s="266">
        <v>-773.18832865079185</v>
      </c>
      <c r="BA283" s="267">
        <v>-9.9226083359392897E-2</v>
      </c>
      <c r="BB283" s="266">
        <v>9.0949470177292824E-13</v>
      </c>
      <c r="BC283" s="267">
        <v>1.2957610796024052E-16</v>
      </c>
      <c r="BE283" s="149">
        <v>601.40775683133904</v>
      </c>
      <c r="BF283" s="149">
        <v>582.87853193315505</v>
      </c>
      <c r="BG283" s="149">
        <v>572.0778179381</v>
      </c>
      <c r="BH283" s="149">
        <v>597.01546647334999</v>
      </c>
      <c r="BI283" s="149">
        <v>549.08429792196</v>
      </c>
      <c r="BJ283" s="149">
        <v>608.70423917466599</v>
      </c>
      <c r="BK283" s="149">
        <v>582.44650337335304</v>
      </c>
      <c r="BL283" s="149">
        <v>591.6151094758219</v>
      </c>
      <c r="BM283" s="149">
        <v>572.05381635144397</v>
      </c>
      <c r="BN283" s="149">
        <v>585.39869853200196</v>
      </c>
      <c r="BO283" s="149">
        <v>598.91159181914895</v>
      </c>
      <c r="BP283" s="149">
        <v>577.40617017566103</v>
      </c>
      <c r="BQ283" s="268">
        <v>7019.0000000000009</v>
      </c>
    </row>
    <row r="284" spans="2:96" x14ac:dyDescent="0.25">
      <c r="K284" s="145" t="s">
        <v>316</v>
      </c>
      <c r="N284" s="37" t="s">
        <v>773</v>
      </c>
      <c r="V284" s="37" t="s">
        <v>606</v>
      </c>
      <c r="W284" s="37" t="s">
        <v>610</v>
      </c>
      <c r="X284" s="37">
        <v>1</v>
      </c>
      <c r="AB284" s="206" t="s">
        <v>348</v>
      </c>
      <c r="AC284" s="173">
        <v>811126</v>
      </c>
      <c r="AD284" s="174" t="s">
        <v>774</v>
      </c>
      <c r="AE284" s="149">
        <v>4467</v>
      </c>
      <c r="AF284" s="17">
        <v>4516</v>
      </c>
      <c r="AG284" s="17">
        <v>4357</v>
      </c>
      <c r="AH284" s="151">
        <v>4536.74404352899</v>
      </c>
      <c r="AI284" s="150">
        <v>1437</v>
      </c>
      <c r="AJ284" s="266">
        <v>4311</v>
      </c>
      <c r="AK284" s="138">
        <v>3720</v>
      </c>
      <c r="AL284" s="266">
        <v>4464</v>
      </c>
      <c r="AM284" s="175">
        <v>3786.8074812800005</v>
      </c>
      <c r="AN284" s="150">
        <v>4469.9365622489895</v>
      </c>
      <c r="AO284" s="151">
        <v>4361.1428571428596</v>
      </c>
      <c r="AP284" s="151">
        <v>4424</v>
      </c>
      <c r="AQ284" s="151">
        <v>4424.0000000000009</v>
      </c>
      <c r="AR284" s="266">
        <v>113.00000000000091</v>
      </c>
      <c r="AS284" s="267">
        <v>2.6212015773602625E-2</v>
      </c>
      <c r="AT284" s="266">
        <v>-112.7440435289891</v>
      </c>
      <c r="AU284" s="267">
        <v>-2.4851312405380722E-2</v>
      </c>
      <c r="AV284" s="266">
        <v>67.000000000000909</v>
      </c>
      <c r="AW284" s="267">
        <v>1.5377553362405533E-2</v>
      </c>
      <c r="AX284" s="266">
        <v>113</v>
      </c>
      <c r="AY284" s="267">
        <v>2.6212015773602413E-2</v>
      </c>
      <c r="AZ284" s="266">
        <v>-112.74404352899001</v>
      </c>
      <c r="BA284" s="267">
        <v>-2.4851312405380924E-2</v>
      </c>
      <c r="BB284" s="266">
        <v>9.0949470177292824E-13</v>
      </c>
      <c r="BC284" s="267">
        <v>2.0558198503004706E-16</v>
      </c>
      <c r="BE284" s="149">
        <v>379.06082294085297</v>
      </c>
      <c r="BF284" s="149">
        <v>367.38205232544198</v>
      </c>
      <c r="BG284" s="149">
        <v>360.57447878019002</v>
      </c>
      <c r="BH284" s="149">
        <v>376.292409699117</v>
      </c>
      <c r="BI284" s="149">
        <v>346.08191109940901</v>
      </c>
      <c r="BJ284" s="149">
        <v>383.65971706920101</v>
      </c>
      <c r="BK284" s="149">
        <v>367.10974938363199</v>
      </c>
      <c r="BL284" s="149">
        <v>372.888622926491</v>
      </c>
      <c r="BM284" s="149">
        <v>360.55935083897799</v>
      </c>
      <c r="BN284" s="149">
        <v>368.97048615266806</v>
      </c>
      <c r="BO284" s="149">
        <v>377.48751705483897</v>
      </c>
      <c r="BP284" s="149">
        <v>363.93288172918102</v>
      </c>
      <c r="BQ284" s="268">
        <v>4424.0000000000009</v>
      </c>
    </row>
    <row r="285" spans="2:96" x14ac:dyDescent="0.25">
      <c r="K285" s="145" t="s">
        <v>316</v>
      </c>
      <c r="N285" s="37" t="s">
        <v>775</v>
      </c>
      <c r="V285" s="37" t="s">
        <v>606</v>
      </c>
      <c r="W285" s="37" t="s">
        <v>610</v>
      </c>
      <c r="X285" s="37">
        <v>1</v>
      </c>
      <c r="AB285" s="206" t="s">
        <v>348</v>
      </c>
      <c r="AC285" s="173">
        <v>811127</v>
      </c>
      <c r="AD285" s="174" t="s">
        <v>776</v>
      </c>
      <c r="AE285" s="149">
        <v>0</v>
      </c>
      <c r="AF285" s="17">
        <v>56</v>
      </c>
      <c r="AG285" s="17">
        <v>21</v>
      </c>
      <c r="AH285" s="151">
        <v>0</v>
      </c>
      <c r="AI285" s="150">
        <v>0</v>
      </c>
      <c r="AJ285" s="266">
        <v>0</v>
      </c>
      <c r="AK285" s="138">
        <v>1</v>
      </c>
      <c r="AL285" s="266">
        <v>1.2000000000000002</v>
      </c>
      <c r="AM285" s="175">
        <v>0</v>
      </c>
      <c r="AN285" s="150">
        <v>1</v>
      </c>
      <c r="AO285" s="151">
        <v>0</v>
      </c>
      <c r="AP285" s="151">
        <v>0</v>
      </c>
      <c r="AQ285" s="151">
        <v>0</v>
      </c>
      <c r="AR285" s="266">
        <v>0</v>
      </c>
      <c r="AS285" s="267">
        <v>0</v>
      </c>
      <c r="AT285" s="266">
        <v>0</v>
      </c>
      <c r="AU285" s="267">
        <v>0</v>
      </c>
      <c r="AV285" s="266">
        <v>-21</v>
      </c>
      <c r="AW285" s="267">
        <v>-1</v>
      </c>
      <c r="AX285" s="266">
        <v>0</v>
      </c>
      <c r="AY285" s="267">
        <v>0</v>
      </c>
      <c r="AZ285" s="266">
        <v>0</v>
      </c>
      <c r="BA285" s="267">
        <v>0</v>
      </c>
      <c r="BB285" s="266">
        <v>0</v>
      </c>
      <c r="BC285" s="267">
        <v>0</v>
      </c>
      <c r="BE285" s="149">
        <v>0</v>
      </c>
      <c r="BF285" s="149">
        <v>0</v>
      </c>
      <c r="BG285" s="149">
        <v>0</v>
      </c>
      <c r="BH285" s="149">
        <v>0</v>
      </c>
      <c r="BI285" s="149">
        <v>0</v>
      </c>
      <c r="BJ285" s="149">
        <v>0</v>
      </c>
      <c r="BK285" s="149">
        <v>0</v>
      </c>
      <c r="BL285" s="149">
        <v>0</v>
      </c>
      <c r="BM285" s="149">
        <v>0</v>
      </c>
      <c r="BN285" s="149">
        <v>0</v>
      </c>
      <c r="BO285" s="149">
        <v>0</v>
      </c>
      <c r="BP285" s="149">
        <v>0</v>
      </c>
      <c r="BQ285" s="268">
        <v>0</v>
      </c>
    </row>
    <row r="286" spans="2:96" x14ac:dyDescent="0.25">
      <c r="K286" s="145" t="s">
        <v>316</v>
      </c>
      <c r="N286" s="37" t="s">
        <v>777</v>
      </c>
      <c r="V286" s="37" t="s">
        <v>606</v>
      </c>
      <c r="W286" s="37" t="s">
        <v>610</v>
      </c>
      <c r="X286" s="37">
        <v>1</v>
      </c>
      <c r="AB286" s="206" t="s">
        <v>348</v>
      </c>
      <c r="AC286" s="173">
        <v>811140</v>
      </c>
      <c r="AD286" s="174" t="s">
        <v>778</v>
      </c>
      <c r="AE286" s="149">
        <v>22335</v>
      </c>
      <c r="AF286" s="17">
        <v>22467</v>
      </c>
      <c r="AG286" s="17">
        <v>0</v>
      </c>
      <c r="AH286" s="151">
        <v>0</v>
      </c>
      <c r="AI286" s="150">
        <v>0</v>
      </c>
      <c r="AJ286" s="266">
        <v>0</v>
      </c>
      <c r="AK286" s="138">
        <v>0</v>
      </c>
      <c r="AL286" s="266">
        <v>0</v>
      </c>
      <c r="AM286" s="175">
        <v>0</v>
      </c>
      <c r="AN286" s="150">
        <v>0</v>
      </c>
      <c r="AO286" s="151">
        <v>0</v>
      </c>
      <c r="AP286" s="151">
        <v>0</v>
      </c>
      <c r="AQ286" s="151">
        <v>0</v>
      </c>
      <c r="AR286" s="266">
        <v>0</v>
      </c>
      <c r="AS286" s="267">
        <v>0</v>
      </c>
      <c r="AT286" s="266">
        <v>0</v>
      </c>
      <c r="AU286" s="267">
        <v>0</v>
      </c>
      <c r="AV286" s="266">
        <v>0</v>
      </c>
      <c r="AW286" s="267">
        <v>0</v>
      </c>
      <c r="AX286" s="266">
        <v>0</v>
      </c>
      <c r="AY286" s="267">
        <v>0</v>
      </c>
      <c r="AZ286" s="266">
        <v>0</v>
      </c>
      <c r="BA286" s="267">
        <v>0</v>
      </c>
      <c r="BB286" s="266">
        <v>0</v>
      </c>
      <c r="BC286" s="267">
        <v>0</v>
      </c>
      <c r="BE286" s="149">
        <v>0</v>
      </c>
      <c r="BF286" s="149">
        <v>0</v>
      </c>
      <c r="BG286" s="149">
        <v>0</v>
      </c>
      <c r="BH286" s="149">
        <v>0</v>
      </c>
      <c r="BI286" s="149">
        <v>0</v>
      </c>
      <c r="BJ286" s="149">
        <v>0</v>
      </c>
      <c r="BK286" s="149">
        <v>0</v>
      </c>
      <c r="BL286" s="149">
        <v>0</v>
      </c>
      <c r="BM286" s="149">
        <v>0</v>
      </c>
      <c r="BN286" s="149">
        <v>0</v>
      </c>
      <c r="BO286" s="149">
        <v>0</v>
      </c>
      <c r="BP286" s="149">
        <v>0</v>
      </c>
      <c r="BQ286" s="268">
        <v>0</v>
      </c>
    </row>
    <row r="287" spans="2:96" x14ac:dyDescent="0.25">
      <c r="K287" s="145" t="s">
        <v>316</v>
      </c>
      <c r="N287" s="37" t="s">
        <v>779</v>
      </c>
      <c r="V287" s="37" t="s">
        <v>606</v>
      </c>
      <c r="W287" s="37" t="s">
        <v>610</v>
      </c>
      <c r="X287" s="37">
        <v>1</v>
      </c>
      <c r="AB287" s="206" t="s">
        <v>348</v>
      </c>
      <c r="AC287" s="173">
        <v>811286</v>
      </c>
      <c r="AD287" s="174" t="s">
        <v>780</v>
      </c>
      <c r="AE287" s="149">
        <v>0</v>
      </c>
      <c r="AF287" s="17">
        <v>0</v>
      </c>
      <c r="AG287" s="17">
        <v>0</v>
      </c>
      <c r="AH287" s="151">
        <v>206.06432894190471</v>
      </c>
      <c r="AI287" s="150">
        <v>51</v>
      </c>
      <c r="AJ287" s="266">
        <v>153</v>
      </c>
      <c r="AK287" s="138">
        <v>141</v>
      </c>
      <c r="AL287" s="266">
        <v>169.2</v>
      </c>
      <c r="AM287" s="175">
        <v>172.00131525</v>
      </c>
      <c r="AN287" s="150">
        <v>175.0630136919047</v>
      </c>
      <c r="AO287" s="151">
        <v>144</v>
      </c>
      <c r="AP287" s="151">
        <v>0</v>
      </c>
      <c r="AQ287" s="151">
        <v>0</v>
      </c>
      <c r="AR287" s="266">
        <v>-153</v>
      </c>
      <c r="AS287" s="267">
        <v>-1</v>
      </c>
      <c r="AT287" s="266">
        <v>-206.06432894190471</v>
      </c>
      <c r="AU287" s="267">
        <v>-1</v>
      </c>
      <c r="AV287" s="266">
        <v>0</v>
      </c>
      <c r="AW287" s="267">
        <v>0</v>
      </c>
      <c r="AX287" s="266">
        <v>-153</v>
      </c>
      <c r="AY287" s="267">
        <v>-1</v>
      </c>
      <c r="AZ287" s="266">
        <v>-206.06432894190471</v>
      </c>
      <c r="BA287" s="267">
        <v>-1</v>
      </c>
      <c r="BB287" s="266">
        <v>0</v>
      </c>
      <c r="BC287" s="267">
        <v>0</v>
      </c>
      <c r="BE287" s="149">
        <v>0</v>
      </c>
      <c r="BF287" s="149">
        <v>0</v>
      </c>
      <c r="BG287" s="149">
        <v>0</v>
      </c>
      <c r="BH287" s="149">
        <v>0</v>
      </c>
      <c r="BI287" s="149">
        <v>0</v>
      </c>
      <c r="BJ287" s="149">
        <v>0</v>
      </c>
      <c r="BK287" s="149">
        <v>0</v>
      </c>
      <c r="BL287" s="149">
        <v>0</v>
      </c>
      <c r="BM287" s="149">
        <v>0</v>
      </c>
      <c r="BN287" s="149">
        <v>0</v>
      </c>
      <c r="BO287" s="149">
        <v>0</v>
      </c>
      <c r="BP287" s="149">
        <v>0</v>
      </c>
      <c r="BQ287" s="268">
        <v>0</v>
      </c>
    </row>
    <row r="288" spans="2:96" x14ac:dyDescent="0.25">
      <c r="K288" s="145" t="s">
        <v>316</v>
      </c>
      <c r="N288" s="37" t="s">
        <v>781</v>
      </c>
      <c r="V288" s="37" t="s">
        <v>606</v>
      </c>
      <c r="W288" s="37" t="s">
        <v>610</v>
      </c>
      <c r="X288" s="37">
        <v>1</v>
      </c>
      <c r="AB288" s="206" t="s">
        <v>348</v>
      </c>
      <c r="AC288" s="173">
        <v>811287</v>
      </c>
      <c r="AD288" s="174" t="s">
        <v>782</v>
      </c>
      <c r="AE288" s="149">
        <v>4085</v>
      </c>
      <c r="AF288" s="17">
        <v>4240</v>
      </c>
      <c r="AG288" s="17">
        <v>4883</v>
      </c>
      <c r="AH288" s="151">
        <v>4921.9738956238234</v>
      </c>
      <c r="AI288" s="150">
        <v>1478</v>
      </c>
      <c r="AJ288" s="266">
        <v>4434</v>
      </c>
      <c r="AK288" s="138">
        <v>4015</v>
      </c>
      <c r="AL288" s="266">
        <v>4818</v>
      </c>
      <c r="AM288" s="175">
        <v>4108.3577543199999</v>
      </c>
      <c r="AN288" s="150">
        <v>4828.6161413038235</v>
      </c>
      <c r="AO288" s="151">
        <v>4848</v>
      </c>
      <c r="AP288" s="151">
        <v>4541</v>
      </c>
      <c r="AQ288" s="151">
        <v>4540.9999999999991</v>
      </c>
      <c r="AR288" s="266">
        <v>106.99999999999909</v>
      </c>
      <c r="AS288" s="267">
        <v>2.4131709517365603E-2</v>
      </c>
      <c r="AT288" s="266">
        <v>-380.97389562382432</v>
      </c>
      <c r="AU288" s="267">
        <v>-7.7402664805384699E-2</v>
      </c>
      <c r="AV288" s="266">
        <v>-342.00000000000091</v>
      </c>
      <c r="AW288" s="267">
        <v>-7.0038910505836757E-2</v>
      </c>
      <c r="AX288" s="266">
        <v>107</v>
      </c>
      <c r="AY288" s="267">
        <v>2.4131709517365811E-2</v>
      </c>
      <c r="AZ288" s="266">
        <v>-380.97389562382341</v>
      </c>
      <c r="BA288" s="267">
        <v>-7.7402664805384505E-2</v>
      </c>
      <c r="BB288" s="266">
        <v>-9.0949470177292824E-13</v>
      </c>
      <c r="BC288" s="267">
        <v>-2.0028511380156975E-16</v>
      </c>
      <c r="BE288" s="149">
        <v>389.08571360181099</v>
      </c>
      <c r="BF288" s="149">
        <v>377.09807857365098</v>
      </c>
      <c r="BG288" s="149">
        <v>370.11046748210703</v>
      </c>
      <c r="BH288" s="149">
        <v>386.24408509124999</v>
      </c>
      <c r="BI288" s="149">
        <v>355.23461986944301</v>
      </c>
      <c r="BJ288" s="149">
        <v>393.80623309476499</v>
      </c>
      <c r="BK288" s="149">
        <v>376.81857412998897</v>
      </c>
      <c r="BL288" s="149">
        <v>382.75027954547801</v>
      </c>
      <c r="BM288" s="149">
        <v>370.09493945745902</v>
      </c>
      <c r="BN288" s="149">
        <v>378.72852116167797</v>
      </c>
      <c r="BO288" s="149">
        <v>387.47079903843201</v>
      </c>
      <c r="BP288" s="149">
        <v>373.55768895393601</v>
      </c>
      <c r="BQ288" s="268">
        <v>4540.9999999999991</v>
      </c>
    </row>
    <row r="289" spans="11:69" x14ac:dyDescent="0.25">
      <c r="K289" s="145" t="s">
        <v>316</v>
      </c>
      <c r="N289" s="37" t="s">
        <v>783</v>
      </c>
      <c r="V289" s="37" t="s">
        <v>606</v>
      </c>
      <c r="W289" s="37" t="s">
        <v>610</v>
      </c>
      <c r="X289" s="37">
        <v>1</v>
      </c>
      <c r="AB289" s="206" t="s">
        <v>348</v>
      </c>
      <c r="AC289" s="173">
        <v>811288</v>
      </c>
      <c r="AD289" s="174" t="s">
        <v>784</v>
      </c>
      <c r="AE289" s="149">
        <v>1627</v>
      </c>
      <c r="AF289" s="17">
        <v>1961</v>
      </c>
      <c r="AG289" s="17">
        <v>1378</v>
      </c>
      <c r="AH289" s="151">
        <v>1802.271316607332</v>
      </c>
      <c r="AI289" s="150">
        <v>627</v>
      </c>
      <c r="AJ289" s="266">
        <v>1881</v>
      </c>
      <c r="AK289" s="138">
        <v>1405</v>
      </c>
      <c r="AL289" s="266">
        <v>1686</v>
      </c>
      <c r="AM289" s="175">
        <v>1504.3507942199999</v>
      </c>
      <c r="AN289" s="150">
        <v>1702.9205223873321</v>
      </c>
      <c r="AO289" s="151">
        <v>1774.2857142857099</v>
      </c>
      <c r="AP289" s="151">
        <v>1802.2713166073299</v>
      </c>
      <c r="AQ289" s="151">
        <v>1802.2713166073313</v>
      </c>
      <c r="AR289" s="266">
        <v>-78.7286833926687</v>
      </c>
      <c r="AS289" s="267">
        <v>-4.1854696115188036E-2</v>
      </c>
      <c r="AT289" s="266">
        <v>-6.8212102632969618E-13</v>
      </c>
      <c r="AU289" s="267">
        <v>-3.7847854540222514E-16</v>
      </c>
      <c r="AV289" s="266">
        <v>424.2713166073313</v>
      </c>
      <c r="AW289" s="267">
        <v>0.30788919927963082</v>
      </c>
      <c r="AX289" s="266">
        <v>-78.728683392670064</v>
      </c>
      <c r="AY289" s="267">
        <v>-4.1854696115188765E-2</v>
      </c>
      <c r="AZ289" s="266">
        <v>-2.0463630789890885E-12</v>
      </c>
      <c r="BA289" s="267">
        <v>-1.1354356362066753E-15</v>
      </c>
      <c r="BB289" s="266">
        <v>1.3642420526593924E-12</v>
      </c>
      <c r="BC289" s="267">
        <v>7.5695709080445117E-16</v>
      </c>
      <c r="BE289" s="149">
        <v>154.42369991769201</v>
      </c>
      <c r="BF289" s="149">
        <v>149.66594374830001</v>
      </c>
      <c r="BG289" s="149">
        <v>146.892640281685</v>
      </c>
      <c r="BH289" s="149">
        <v>153.295889841269</v>
      </c>
      <c r="BI289" s="149">
        <v>140.98858534609201</v>
      </c>
      <c r="BJ289" s="149">
        <v>156.297220481805</v>
      </c>
      <c r="BK289" s="149">
        <v>149.55501160963499</v>
      </c>
      <c r="BL289" s="149">
        <v>151.90923810796099</v>
      </c>
      <c r="BM289" s="149">
        <v>146.886477385093</v>
      </c>
      <c r="BN289" s="149">
        <v>150.31304789051001</v>
      </c>
      <c r="BO289" s="149">
        <v>153.78275867207401</v>
      </c>
      <c r="BP289" s="149">
        <v>148.26080332521502</v>
      </c>
      <c r="BQ289" s="268">
        <v>1802.2713166073313</v>
      </c>
    </row>
    <row r="290" spans="11:69" x14ac:dyDescent="0.25">
      <c r="K290" s="145" t="s">
        <v>316</v>
      </c>
      <c r="N290" s="37" t="s">
        <v>785</v>
      </c>
      <c r="V290" s="37" t="s">
        <v>606</v>
      </c>
      <c r="W290" s="37" t="s">
        <v>610</v>
      </c>
      <c r="X290" s="37">
        <v>1</v>
      </c>
      <c r="AB290" s="206" t="s">
        <v>348</v>
      </c>
      <c r="AC290" s="173">
        <v>811289</v>
      </c>
      <c r="AD290" s="174" t="s">
        <v>786</v>
      </c>
      <c r="AE290" s="149">
        <v>35933</v>
      </c>
      <c r="AF290" s="17">
        <v>38527</v>
      </c>
      <c r="AG290" s="17">
        <v>41604</v>
      </c>
      <c r="AH290" s="151">
        <v>39927.053516495405</v>
      </c>
      <c r="AI290" s="150">
        <v>13751</v>
      </c>
      <c r="AJ290" s="266">
        <v>41253</v>
      </c>
      <c r="AK290" s="138">
        <v>35304</v>
      </c>
      <c r="AL290" s="266">
        <v>42364.800000000003</v>
      </c>
      <c r="AM290" s="175">
        <v>33326.999167440001</v>
      </c>
      <c r="AN290" s="150">
        <v>41904.054349055405</v>
      </c>
      <c r="AO290" s="151">
        <v>41530.28571428571</v>
      </c>
      <c r="AP290" s="151">
        <v>41253</v>
      </c>
      <c r="AQ290" s="151">
        <v>41253</v>
      </c>
      <c r="AR290" s="266">
        <v>0</v>
      </c>
      <c r="AS290" s="267">
        <v>0</v>
      </c>
      <c r="AT290" s="266">
        <v>1325.9464835045947</v>
      </c>
      <c r="AU290" s="267">
        <v>3.3209224491278701E-2</v>
      </c>
      <c r="AV290" s="266">
        <v>-351</v>
      </c>
      <c r="AW290" s="267">
        <v>-8.4366887799250077E-3</v>
      </c>
      <c r="AX290" s="266">
        <v>0</v>
      </c>
      <c r="AY290" s="267">
        <v>0</v>
      </c>
      <c r="AZ290" s="266">
        <v>1325.9464835045947</v>
      </c>
      <c r="BA290" s="267">
        <v>3.3209224491278701E-2</v>
      </c>
      <c r="BB290" s="266">
        <v>0</v>
      </c>
      <c r="BC290" s="267">
        <v>0</v>
      </c>
      <c r="BE290" s="149">
        <v>3534.6736276625202</v>
      </c>
      <c r="BF290" s="149">
        <v>3425.7712035672398</v>
      </c>
      <c r="BG290" s="149">
        <v>3362.2918112837201</v>
      </c>
      <c r="BH290" s="149">
        <v>3508.85867480056</v>
      </c>
      <c r="BI290" s="149">
        <v>3227.15123837792</v>
      </c>
      <c r="BJ290" s="149">
        <v>3577.5574837829404</v>
      </c>
      <c r="BK290" s="149">
        <v>3423.2320278758998</v>
      </c>
      <c r="BL290" s="149">
        <v>3477.1189786588002</v>
      </c>
      <c r="BM290" s="149">
        <v>3362.1507459675299</v>
      </c>
      <c r="BN290" s="149">
        <v>3440.5830617667302</v>
      </c>
      <c r="BO290" s="149">
        <v>3520.0028347792199</v>
      </c>
      <c r="BP290" s="149">
        <v>3393.6083114769199</v>
      </c>
      <c r="BQ290" s="268">
        <v>41253</v>
      </c>
    </row>
    <row r="291" spans="11:69" x14ac:dyDescent="0.25">
      <c r="K291" s="145" t="s">
        <v>316</v>
      </c>
      <c r="N291" s="37" t="s">
        <v>787</v>
      </c>
      <c r="V291" s="37" t="s">
        <v>606</v>
      </c>
      <c r="W291" s="37" t="s">
        <v>610</v>
      </c>
      <c r="X291" s="37">
        <v>1</v>
      </c>
      <c r="AB291" s="206" t="s">
        <v>348</v>
      </c>
      <c r="AC291" s="173">
        <v>811290</v>
      </c>
      <c r="AD291" s="174" t="s">
        <v>788</v>
      </c>
      <c r="AE291" s="149">
        <v>2755</v>
      </c>
      <c r="AF291" s="17">
        <v>3000</v>
      </c>
      <c r="AG291" s="17">
        <v>3079</v>
      </c>
      <c r="AH291" s="151">
        <v>3020.0902241719878</v>
      </c>
      <c r="AI291" s="150">
        <v>1090</v>
      </c>
      <c r="AJ291" s="266">
        <v>3270</v>
      </c>
      <c r="AK291" s="138">
        <v>2714</v>
      </c>
      <c r="AL291" s="266">
        <v>3256.7999999999997</v>
      </c>
      <c r="AM291" s="175">
        <v>2520.86080795</v>
      </c>
      <c r="AN291" s="150">
        <v>3213.2294162219878</v>
      </c>
      <c r="AO291" s="151">
        <v>3257.1428571428601</v>
      </c>
      <c r="AP291" s="151">
        <v>3264</v>
      </c>
      <c r="AQ291" s="151">
        <v>3263.9999999999977</v>
      </c>
      <c r="AR291" s="266">
        <v>-6.0000000000022737</v>
      </c>
      <c r="AS291" s="267">
        <v>-1.8348623853217962E-3</v>
      </c>
      <c r="AT291" s="266">
        <v>243.90977582800997</v>
      </c>
      <c r="AU291" s="267">
        <v>8.0762413611296074E-2</v>
      </c>
      <c r="AV291" s="266">
        <v>184.99999999999773</v>
      </c>
      <c r="AW291" s="267">
        <v>6.0084443000973604E-2</v>
      </c>
      <c r="AX291" s="266">
        <v>-6</v>
      </c>
      <c r="AY291" s="267">
        <v>-1.834862385321101E-3</v>
      </c>
      <c r="AZ291" s="266">
        <v>243.90977582801224</v>
      </c>
      <c r="BA291" s="267">
        <v>8.0762413611296838E-2</v>
      </c>
      <c r="BB291" s="266">
        <v>-2.2737367544323206E-12</v>
      </c>
      <c r="BC291" s="267">
        <v>-6.9661052525500017E-16</v>
      </c>
      <c r="BE291" s="149">
        <v>279.66874459288903</v>
      </c>
      <c r="BF291" s="149">
        <v>271.05221943721602</v>
      </c>
      <c r="BG291" s="149">
        <v>266.02963353041099</v>
      </c>
      <c r="BH291" s="149">
        <v>277.626226324122</v>
      </c>
      <c r="BI291" s="149">
        <v>255.33710619992499</v>
      </c>
      <c r="BJ291" s="149">
        <v>283.06178040548599</v>
      </c>
      <c r="BK291" s="149">
        <v>270.851316000944</v>
      </c>
      <c r="BL291" s="149">
        <v>275.11493337072</v>
      </c>
      <c r="BM291" s="149">
        <v>266.01847222839598</v>
      </c>
      <c r="BN291" s="149">
        <v>272.22415614880401</v>
      </c>
      <c r="BO291" s="149">
        <v>278.50796918331702</v>
      </c>
      <c r="BP291" s="149">
        <v>268.50744257776802</v>
      </c>
      <c r="BQ291" s="268">
        <v>3263.9999999999982</v>
      </c>
    </row>
    <row r="292" spans="11:69" x14ac:dyDescent="0.25">
      <c r="K292" s="145" t="s">
        <v>316</v>
      </c>
      <c r="N292" s="37" t="s">
        <v>789</v>
      </c>
      <c r="V292" s="37" t="s">
        <v>606</v>
      </c>
      <c r="W292" s="37" t="s">
        <v>610</v>
      </c>
      <c r="X292" s="37">
        <v>1</v>
      </c>
      <c r="AB292" s="206" t="s">
        <v>348</v>
      </c>
      <c r="AC292" s="173">
        <v>811291</v>
      </c>
      <c r="AD292" s="174" t="s">
        <v>790</v>
      </c>
      <c r="AE292" s="149">
        <v>742.5</v>
      </c>
      <c r="AF292" s="17">
        <v>826.5</v>
      </c>
      <c r="AG292" s="17">
        <v>821</v>
      </c>
      <c r="AH292" s="151">
        <v>715.74579086853862</v>
      </c>
      <c r="AI292" s="150">
        <v>220</v>
      </c>
      <c r="AJ292" s="266">
        <v>660</v>
      </c>
      <c r="AK292" s="138">
        <v>594.5</v>
      </c>
      <c r="AL292" s="266">
        <v>713.40000000000009</v>
      </c>
      <c r="AM292" s="175">
        <v>597.43099666000001</v>
      </c>
      <c r="AN292" s="150">
        <v>712.81479420853861</v>
      </c>
      <c r="AO292" s="151">
        <v>690</v>
      </c>
      <c r="AP292" s="151">
        <v>672</v>
      </c>
      <c r="AQ292" s="151">
        <v>671.99999999999989</v>
      </c>
      <c r="AR292" s="266">
        <v>11.999999999999886</v>
      </c>
      <c r="AS292" s="267">
        <v>1.8181818181818011E-2</v>
      </c>
      <c r="AT292" s="266">
        <v>-43.745790868538734</v>
      </c>
      <c r="AU292" s="267">
        <v>-6.1119173073242071E-2</v>
      </c>
      <c r="AV292" s="266">
        <v>-149.00000000000011</v>
      </c>
      <c r="AW292" s="267">
        <v>-0.18148599269183935</v>
      </c>
      <c r="AX292" s="266">
        <v>12</v>
      </c>
      <c r="AY292" s="267">
        <v>1.8181818181818181E-2</v>
      </c>
      <c r="AZ292" s="266">
        <v>-43.74579086853862</v>
      </c>
      <c r="BA292" s="267">
        <v>-6.1119173073241911E-2</v>
      </c>
      <c r="BB292" s="266">
        <v>-1.1368683772161603E-13</v>
      </c>
      <c r="BC292" s="267">
        <v>-1.6917684184764289E-16</v>
      </c>
      <c r="BE292" s="149">
        <v>57.578859180888998</v>
      </c>
      <c r="BF292" s="149">
        <v>55.804868707662102</v>
      </c>
      <c r="BG292" s="149">
        <v>54.77080690332</v>
      </c>
      <c r="BH292" s="149">
        <v>57.158340713789897</v>
      </c>
      <c r="BI292" s="149">
        <v>52.569404217631693</v>
      </c>
      <c r="BJ292" s="149">
        <v>58.277425377600103</v>
      </c>
      <c r="BK292" s="149">
        <v>55.7635062354884</v>
      </c>
      <c r="BL292" s="149">
        <v>56.641309811618797</v>
      </c>
      <c r="BM292" s="149">
        <v>54.768508988199201</v>
      </c>
      <c r="BN292" s="149">
        <v>56.046149795341897</v>
      </c>
      <c r="BO292" s="149">
        <v>57.339876008329902</v>
      </c>
      <c r="BP292" s="149">
        <v>55.280944060128803</v>
      </c>
      <c r="BQ292" s="268">
        <v>671.99999999999989</v>
      </c>
    </row>
    <row r="293" spans="11:69" x14ac:dyDescent="0.25">
      <c r="K293" s="145" t="s">
        <v>316</v>
      </c>
      <c r="N293" s="37" t="s">
        <v>791</v>
      </c>
      <c r="V293" s="37" t="s">
        <v>606</v>
      </c>
      <c r="W293" s="37" t="s">
        <v>610</v>
      </c>
      <c r="X293" s="37">
        <v>1</v>
      </c>
      <c r="AB293" s="206" t="s">
        <v>348</v>
      </c>
      <c r="AC293" s="173">
        <v>811292</v>
      </c>
      <c r="AD293" s="174" t="s">
        <v>792</v>
      </c>
      <c r="AE293" s="149">
        <v>946</v>
      </c>
      <c r="AF293" s="17">
        <v>899</v>
      </c>
      <c r="AG293" s="17">
        <v>902</v>
      </c>
      <c r="AH293" s="151">
        <v>997.57700693233278</v>
      </c>
      <c r="AI293" s="150">
        <v>281</v>
      </c>
      <c r="AJ293" s="266">
        <v>843</v>
      </c>
      <c r="AK293" s="138">
        <v>828</v>
      </c>
      <c r="AL293" s="266">
        <v>993.59999999999991</v>
      </c>
      <c r="AM293" s="175">
        <v>832.67471930000011</v>
      </c>
      <c r="AN293" s="150">
        <v>992.90228763233267</v>
      </c>
      <c r="AO293" s="151">
        <v>922.28571428571399</v>
      </c>
      <c r="AP293" s="151">
        <v>860</v>
      </c>
      <c r="AQ293" s="151">
        <v>860.00000000000011</v>
      </c>
      <c r="AR293" s="266">
        <v>17.000000000000114</v>
      </c>
      <c r="AS293" s="267">
        <v>2.0166073546856601E-2</v>
      </c>
      <c r="AT293" s="266">
        <v>-137.57700693233267</v>
      </c>
      <c r="AU293" s="267">
        <v>-0.13791116472842355</v>
      </c>
      <c r="AV293" s="266">
        <v>-41.999999999999886</v>
      </c>
      <c r="AW293" s="267">
        <v>-4.6563192904656193E-2</v>
      </c>
      <c r="AX293" s="266">
        <v>17</v>
      </c>
      <c r="AY293" s="267">
        <v>2.0166073546856466E-2</v>
      </c>
      <c r="AZ293" s="266">
        <v>-137.57700693233278</v>
      </c>
      <c r="BA293" s="267">
        <v>-0.13791116472842366</v>
      </c>
      <c r="BB293" s="266">
        <v>1.1368683772161603E-13</v>
      </c>
      <c r="BC293" s="267">
        <v>1.3219399735071631E-16</v>
      </c>
      <c r="BE293" s="149">
        <v>73.687230499351998</v>
      </c>
      <c r="BF293" s="149">
        <v>71.416945072305694</v>
      </c>
      <c r="BG293" s="149">
        <v>70.093592167939306</v>
      </c>
      <c r="BH293" s="149">
        <v>73.149066984909695</v>
      </c>
      <c r="BI293" s="149">
        <v>67.276320873754898</v>
      </c>
      <c r="BJ293" s="149">
        <v>74.581228905857301</v>
      </c>
      <c r="BK293" s="149">
        <v>71.364010956130997</v>
      </c>
      <c r="BL293" s="149">
        <v>72.487390532726494</v>
      </c>
      <c r="BM293" s="149">
        <v>70.090651383707396</v>
      </c>
      <c r="BN293" s="149">
        <v>71.725727416657804</v>
      </c>
      <c r="BO293" s="149">
        <v>73.381388939231798</v>
      </c>
      <c r="BP293" s="149">
        <v>70.746446267426705</v>
      </c>
      <c r="BQ293" s="268">
        <v>860.00000000000011</v>
      </c>
    </row>
    <row r="294" spans="11:69" x14ac:dyDescent="0.25">
      <c r="K294" s="145" t="s">
        <v>316</v>
      </c>
      <c r="N294" s="37" t="s">
        <v>793</v>
      </c>
      <c r="V294" s="37" t="s">
        <v>606</v>
      </c>
      <c r="W294" s="37" t="s">
        <v>610</v>
      </c>
      <c r="X294" s="37">
        <v>1</v>
      </c>
      <c r="AB294" s="206" t="s">
        <v>348</v>
      </c>
      <c r="AC294" s="173">
        <v>811293</v>
      </c>
      <c r="AD294" s="174" t="s">
        <v>794</v>
      </c>
      <c r="AE294" s="149">
        <v>3442</v>
      </c>
      <c r="AF294" s="17">
        <v>3520</v>
      </c>
      <c r="AG294" s="17">
        <v>3903</v>
      </c>
      <c r="AH294" s="151">
        <v>3857.1160849341072</v>
      </c>
      <c r="AI294" s="150">
        <v>1420</v>
      </c>
      <c r="AJ294" s="266">
        <v>4260</v>
      </c>
      <c r="AK294" s="138">
        <v>3727</v>
      </c>
      <c r="AL294" s="266">
        <v>4472.3999999999996</v>
      </c>
      <c r="AM294" s="175">
        <v>3219.5239375300002</v>
      </c>
      <c r="AN294" s="150">
        <v>4364.592147404107</v>
      </c>
      <c r="AO294" s="151">
        <v>4419.4285714285697</v>
      </c>
      <c r="AP294" s="151">
        <v>4379.3190000000004</v>
      </c>
      <c r="AQ294" s="151">
        <v>4379.3190000000013</v>
      </c>
      <c r="AR294" s="266">
        <v>119.31900000000132</v>
      </c>
      <c r="AS294" s="267">
        <v>2.8009154929577777E-2</v>
      </c>
      <c r="AT294" s="266">
        <v>522.2029150658941</v>
      </c>
      <c r="AU294" s="267">
        <v>0.13538688065563242</v>
      </c>
      <c r="AV294" s="266">
        <v>476.31900000000132</v>
      </c>
      <c r="AW294" s="267">
        <v>0.12203920061491194</v>
      </c>
      <c r="AX294" s="266">
        <v>119.31900000000041</v>
      </c>
      <c r="AY294" s="267">
        <v>2.8009154929577562E-2</v>
      </c>
      <c r="AZ294" s="266">
        <v>522.20291506589319</v>
      </c>
      <c r="BA294" s="267">
        <v>0.13538688065563217</v>
      </c>
      <c r="BB294" s="266">
        <v>9.0949470177292824E-13</v>
      </c>
      <c r="BC294" s="267">
        <v>2.0767948207767648E-16</v>
      </c>
      <c r="BE294" s="149">
        <v>375.23242858510702</v>
      </c>
      <c r="BF294" s="149">
        <v>363.67160985709808</v>
      </c>
      <c r="BG294" s="149">
        <v>356.93279065035802</v>
      </c>
      <c r="BH294" s="149">
        <v>372.49197544103203</v>
      </c>
      <c r="BI294" s="149">
        <v>342.58659331689705</v>
      </c>
      <c r="BJ294" s="149">
        <v>379.784875338105</v>
      </c>
      <c r="BK294" s="149">
        <v>363.402057088829</v>
      </c>
      <c r="BL294" s="149">
        <v>369.12256583766202</v>
      </c>
      <c r="BM294" s="149">
        <v>356.91781549656508</v>
      </c>
      <c r="BN294" s="149">
        <v>365.24400100533802</v>
      </c>
      <c r="BO294" s="149">
        <v>373.67501259066006</v>
      </c>
      <c r="BP294" s="149">
        <v>360.25727479235002</v>
      </c>
      <c r="BQ294" s="268">
        <v>4379.3190000000013</v>
      </c>
    </row>
    <row r="295" spans="11:69" x14ac:dyDescent="0.25">
      <c r="K295" s="145" t="s">
        <v>316</v>
      </c>
      <c r="N295" s="37" t="s">
        <v>795</v>
      </c>
      <c r="V295" s="37" t="s">
        <v>606</v>
      </c>
      <c r="W295" s="37" t="s">
        <v>610</v>
      </c>
      <c r="X295" s="37">
        <v>1</v>
      </c>
      <c r="AB295" s="206" t="s">
        <v>348</v>
      </c>
      <c r="AC295" s="173">
        <v>811294</v>
      </c>
      <c r="AD295" s="174" t="s">
        <v>796</v>
      </c>
      <c r="AE295" s="149">
        <v>20363</v>
      </c>
      <c r="AF295" s="17">
        <v>21592</v>
      </c>
      <c r="AG295" s="17">
        <v>23719</v>
      </c>
      <c r="AH295" s="151">
        <v>24325.546031312242</v>
      </c>
      <c r="AI295" s="150">
        <v>8209</v>
      </c>
      <c r="AJ295" s="266">
        <v>24627</v>
      </c>
      <c r="AK295" s="138">
        <v>21144</v>
      </c>
      <c r="AL295" s="266">
        <v>25372.800000000003</v>
      </c>
      <c r="AM295" s="175">
        <v>20304.464790980001</v>
      </c>
      <c r="AN295" s="150">
        <v>25165.081240332242</v>
      </c>
      <c r="AO295" s="151">
        <v>24833.142857142899</v>
      </c>
      <c r="AP295" s="151">
        <v>24549.69</v>
      </c>
      <c r="AQ295" s="151">
        <v>24549.69000000001</v>
      </c>
      <c r="AR295" s="266">
        <v>-77.309999999990396</v>
      </c>
      <c r="AS295" s="267">
        <v>-3.1392374223409426E-3</v>
      </c>
      <c r="AT295" s="266">
        <v>224.14396868776748</v>
      </c>
      <c r="AU295" s="267">
        <v>9.2143448043980475E-3</v>
      </c>
      <c r="AV295" s="266">
        <v>830.6900000000096</v>
      </c>
      <c r="AW295" s="267">
        <v>3.502213415405412E-2</v>
      </c>
      <c r="AX295" s="266">
        <v>-77.31000000000131</v>
      </c>
      <c r="AY295" s="267">
        <v>-3.1392374223413858E-3</v>
      </c>
      <c r="AZ295" s="266">
        <v>224.14396868775657</v>
      </c>
      <c r="BA295" s="267">
        <v>9.2143448043975982E-3</v>
      </c>
      <c r="BB295" s="266">
        <v>1.0913936421275139E-11</v>
      </c>
      <c r="BC295" s="267">
        <v>4.4456514201503724E-16</v>
      </c>
      <c r="BE295" s="149">
        <v>2103.4868206019</v>
      </c>
      <c r="BF295" s="149">
        <v>2038.6789096187599</v>
      </c>
      <c r="BG295" s="149">
        <v>2000.902277569</v>
      </c>
      <c r="BH295" s="149">
        <v>2088.1243235683301</v>
      </c>
      <c r="BI295" s="149">
        <v>1920.48002533862</v>
      </c>
      <c r="BJ295" s="149">
        <v>2129.0070342532999</v>
      </c>
      <c r="BK295" s="149">
        <v>2037.16784433677</v>
      </c>
      <c r="BL295" s="149">
        <v>2069.2360075434499</v>
      </c>
      <c r="BM295" s="149">
        <v>2000.81832949778</v>
      </c>
      <c r="BN295" s="149">
        <v>2047.4934570970399</v>
      </c>
      <c r="BO295" s="149">
        <v>2094.7562211948498</v>
      </c>
      <c r="BP295" s="149">
        <v>2019.53874938021</v>
      </c>
      <c r="BQ295" s="268">
        <v>24549.69000000001</v>
      </c>
    </row>
    <row r="296" spans="11:69" x14ac:dyDescent="0.25">
      <c r="K296" s="145" t="s">
        <v>316</v>
      </c>
      <c r="N296" s="37" t="s">
        <v>797</v>
      </c>
      <c r="V296" s="37" t="s">
        <v>606</v>
      </c>
      <c r="W296" s="37" t="s">
        <v>610</v>
      </c>
      <c r="X296" s="37">
        <v>1</v>
      </c>
      <c r="AB296" s="206" t="s">
        <v>348</v>
      </c>
      <c r="AC296" s="173">
        <v>811295</v>
      </c>
      <c r="AD296" s="174" t="s">
        <v>798</v>
      </c>
      <c r="AE296" s="149">
        <v>866</v>
      </c>
      <c r="AF296" s="17">
        <v>721</v>
      </c>
      <c r="AG296" s="17">
        <v>989</v>
      </c>
      <c r="AH296" s="151">
        <v>956.90520712970158</v>
      </c>
      <c r="AI296" s="150">
        <v>350</v>
      </c>
      <c r="AJ296" s="266">
        <v>1050</v>
      </c>
      <c r="AK296" s="138">
        <v>828</v>
      </c>
      <c r="AL296" s="266">
        <v>993.59999999999991</v>
      </c>
      <c r="AM296" s="175">
        <v>798.72608250999997</v>
      </c>
      <c r="AN296" s="150">
        <v>986.17912461970161</v>
      </c>
      <c r="AO296" s="151">
        <v>1002.85714285714</v>
      </c>
      <c r="AP296" s="151">
        <v>1067.9037111334001</v>
      </c>
      <c r="AQ296" s="151">
        <v>1067.9037111334003</v>
      </c>
      <c r="AR296" s="266">
        <v>17.903711133400293</v>
      </c>
      <c r="AS296" s="267">
        <v>1.7051153460381233E-2</v>
      </c>
      <c r="AT296" s="266">
        <v>110.99850400369871</v>
      </c>
      <c r="AU296" s="267">
        <v>0.11599738738662091</v>
      </c>
      <c r="AV296" s="266">
        <v>78.903711133400293</v>
      </c>
      <c r="AW296" s="267">
        <v>7.9781305493832444E-2</v>
      </c>
      <c r="AX296" s="266">
        <v>17.903711133400066</v>
      </c>
      <c r="AY296" s="267">
        <v>1.7051153460381014E-2</v>
      </c>
      <c r="AZ296" s="266">
        <v>110.99850400369849</v>
      </c>
      <c r="BA296" s="267">
        <v>0.11599738738662067</v>
      </c>
      <c r="BB296" s="266">
        <v>2.2737367544323206E-13</v>
      </c>
      <c r="BC296" s="267">
        <v>2.1291589594900195E-16</v>
      </c>
      <c r="BE296" s="149">
        <v>91.501008038837497</v>
      </c>
      <c r="BF296" s="149">
        <v>88.681884512238895</v>
      </c>
      <c r="BG296" s="149">
        <v>87.038613026527202</v>
      </c>
      <c r="BH296" s="149">
        <v>90.832744301314804</v>
      </c>
      <c r="BI296" s="149">
        <v>83.540270619167785</v>
      </c>
      <c r="BJ296" s="149">
        <v>92.611129220296107</v>
      </c>
      <c r="BK296" s="149">
        <v>88.616153652810397</v>
      </c>
      <c r="BL296" s="149">
        <v>90.011108558459014</v>
      </c>
      <c r="BM296" s="149">
        <v>87.03496131211449</v>
      </c>
      <c r="BN296" s="149">
        <v>89.065314525571594</v>
      </c>
      <c r="BO296" s="149">
        <v>91.12122973991751</v>
      </c>
      <c r="BP296" s="149">
        <v>87.849293626144998</v>
      </c>
      <c r="BQ296" s="268">
        <v>1067.9037111334003</v>
      </c>
    </row>
    <row r="297" spans="11:69" x14ac:dyDescent="0.25">
      <c r="K297" s="145" t="s">
        <v>316</v>
      </c>
      <c r="N297" s="37" t="s">
        <v>799</v>
      </c>
      <c r="V297" s="37" t="s">
        <v>606</v>
      </c>
      <c r="W297" s="37" t="s">
        <v>610</v>
      </c>
      <c r="X297" s="37">
        <v>1</v>
      </c>
      <c r="AB297" s="206" t="s">
        <v>348</v>
      </c>
      <c r="AC297" s="173">
        <v>811296</v>
      </c>
      <c r="AD297" s="174" t="s">
        <v>800</v>
      </c>
      <c r="AE297" s="149">
        <v>25898</v>
      </c>
      <c r="AF297" s="17">
        <v>28213</v>
      </c>
      <c r="AG297" s="17">
        <v>29505</v>
      </c>
      <c r="AH297" s="151">
        <v>30160.109956590732</v>
      </c>
      <c r="AI297" s="150">
        <v>9914</v>
      </c>
      <c r="AJ297" s="266">
        <v>29742</v>
      </c>
      <c r="AK297" s="138">
        <v>25309</v>
      </c>
      <c r="AL297" s="266">
        <v>30370.800000000003</v>
      </c>
      <c r="AM297" s="175">
        <v>25174.558873909999</v>
      </c>
      <c r="AN297" s="150">
        <v>30294.551082680733</v>
      </c>
      <c r="AO297" s="151">
        <v>29612.571428571431</v>
      </c>
      <c r="AP297" s="151">
        <v>29314.42341015473</v>
      </c>
      <c r="AQ297" s="151">
        <v>29314.423410154726</v>
      </c>
      <c r="AR297" s="266">
        <v>-427.5765898452737</v>
      </c>
      <c r="AS297" s="267">
        <v>-1.437618821347837E-2</v>
      </c>
      <c r="AT297" s="266">
        <v>-845.6865464360053</v>
      </c>
      <c r="AU297" s="267">
        <v>-2.8039902628113657E-2</v>
      </c>
      <c r="AV297" s="266">
        <v>-190.5765898452737</v>
      </c>
      <c r="AW297" s="267">
        <v>-6.4591286170233419E-3</v>
      </c>
      <c r="AX297" s="266">
        <v>-427.57658984527006</v>
      </c>
      <c r="AY297" s="267">
        <v>-1.4376188213478249E-2</v>
      </c>
      <c r="AZ297" s="266">
        <v>-845.68654643600166</v>
      </c>
      <c r="BA297" s="267">
        <v>-2.8039902628113535E-2</v>
      </c>
      <c r="BB297" s="266">
        <v>-3.637978807091713E-12</v>
      </c>
      <c r="BC297" s="267">
        <v>-1.2410200794983027E-16</v>
      </c>
      <c r="BE297" s="149">
        <v>2511.7426450926428</v>
      </c>
      <c r="BF297" s="149">
        <v>2434.356472685271</v>
      </c>
      <c r="BG297" s="149">
        <v>2389.2479524996224</v>
      </c>
      <c r="BH297" s="149">
        <v>2493.3985135504822</v>
      </c>
      <c r="BI297" s="149">
        <v>2293.2169250821839</v>
      </c>
      <c r="BJ297" s="149">
        <v>2542.2159565069446</v>
      </c>
      <c r="BK297" s="149">
        <v>2432.552131877841</v>
      </c>
      <c r="BL297" s="149">
        <v>2470.8442534576579</v>
      </c>
      <c r="BM297" s="149">
        <v>2389.1477113436595</v>
      </c>
      <c r="BN297" s="149">
        <v>2444.8817940619174</v>
      </c>
      <c r="BO297" s="149">
        <v>2501.3175648719593</v>
      </c>
      <c r="BP297" s="149">
        <v>2411.5014891245401</v>
      </c>
      <c r="BQ297" s="268">
        <v>29314.423410154726</v>
      </c>
    </row>
    <row r="298" spans="11:69" x14ac:dyDescent="0.25">
      <c r="K298" s="145" t="s">
        <v>316</v>
      </c>
      <c r="N298" s="37" t="s">
        <v>801</v>
      </c>
      <c r="V298" s="37" t="s">
        <v>606</v>
      </c>
      <c r="W298" s="37" t="s">
        <v>610</v>
      </c>
      <c r="X298" s="37">
        <v>1</v>
      </c>
      <c r="AB298" s="206" t="s">
        <v>348</v>
      </c>
      <c r="AC298" s="173">
        <v>811297</v>
      </c>
      <c r="AD298" s="174" t="s">
        <v>802</v>
      </c>
      <c r="AE298" s="149">
        <v>3770</v>
      </c>
      <c r="AF298" s="17">
        <v>3995</v>
      </c>
      <c r="AG298" s="17">
        <v>4085</v>
      </c>
      <c r="AH298" s="151">
        <v>4402.9691618739471</v>
      </c>
      <c r="AI298" s="150">
        <v>1284</v>
      </c>
      <c r="AJ298" s="266">
        <v>3852</v>
      </c>
      <c r="AK298" s="138">
        <v>3362</v>
      </c>
      <c r="AL298" s="266">
        <v>4034.3999999999996</v>
      </c>
      <c r="AM298" s="175">
        <v>3675.1459641600004</v>
      </c>
      <c r="AN298" s="150">
        <v>4089.8231977139467</v>
      </c>
      <c r="AO298" s="151">
        <v>3949.7142857142899</v>
      </c>
      <c r="AP298" s="151">
        <v>3916.4495896328299</v>
      </c>
      <c r="AQ298" s="151">
        <v>3916.4495896328317</v>
      </c>
      <c r="AR298" s="266">
        <v>64.449589632831703</v>
      </c>
      <c r="AS298" s="267">
        <v>1.6731461483081959E-2</v>
      </c>
      <c r="AT298" s="266">
        <v>-486.51957224111538</v>
      </c>
      <c r="AU298" s="267">
        <v>-0.11049806490900968</v>
      </c>
      <c r="AV298" s="266">
        <v>-168.5504103671683</v>
      </c>
      <c r="AW298" s="267">
        <v>-4.1260810371399829E-2</v>
      </c>
      <c r="AX298" s="266">
        <v>64.449589632829884</v>
      </c>
      <c r="AY298" s="267">
        <v>1.6731461483081488E-2</v>
      </c>
      <c r="AZ298" s="266">
        <v>-486.5195722411172</v>
      </c>
      <c r="BA298" s="267">
        <v>-0.1104980649090101</v>
      </c>
      <c r="BB298" s="266">
        <v>1.8189894035458565E-12</v>
      </c>
      <c r="BC298" s="267">
        <v>4.644485679991577E-16</v>
      </c>
      <c r="BE298" s="149">
        <v>335.57246936089206</v>
      </c>
      <c r="BF298" s="149">
        <v>325.23356421077</v>
      </c>
      <c r="BG298" s="149">
        <v>319.20700032792593</v>
      </c>
      <c r="BH298" s="149">
        <v>333.12166671520202</v>
      </c>
      <c r="BI298" s="149">
        <v>306.377115439563</v>
      </c>
      <c r="BJ298" s="149">
        <v>339.64374807285702</v>
      </c>
      <c r="BK298" s="149">
        <v>324.99250165545601</v>
      </c>
      <c r="BL298" s="149">
        <v>330.10838477378098</v>
      </c>
      <c r="BM298" s="149">
        <v>319.19360796374201</v>
      </c>
      <c r="BN298" s="149">
        <v>326.63976245010002</v>
      </c>
      <c r="BO298" s="149">
        <v>334.179663485746</v>
      </c>
      <c r="BP298" s="149">
        <v>322.18010517679602</v>
      </c>
      <c r="BQ298" s="268">
        <v>3916.4495896328312</v>
      </c>
    </row>
    <row r="299" spans="11:69" x14ac:dyDescent="0.25">
      <c r="K299" s="145" t="s">
        <v>316</v>
      </c>
      <c r="N299" s="37" t="s">
        <v>803</v>
      </c>
      <c r="V299" s="37" t="s">
        <v>606</v>
      </c>
      <c r="W299" s="37" t="s">
        <v>610</v>
      </c>
      <c r="X299" s="37">
        <v>1</v>
      </c>
      <c r="AB299" s="206" t="s">
        <v>348</v>
      </c>
      <c r="AC299" s="173">
        <v>811298</v>
      </c>
      <c r="AD299" s="174" t="s">
        <v>804</v>
      </c>
      <c r="AE299" s="149">
        <v>19</v>
      </c>
      <c r="AF299" s="17">
        <v>34</v>
      </c>
      <c r="AG299" s="17">
        <v>23</v>
      </c>
      <c r="AH299" s="151">
        <v>-3.3175540058372997E-2</v>
      </c>
      <c r="AI299" s="150">
        <v>10</v>
      </c>
      <c r="AJ299" s="266">
        <v>30</v>
      </c>
      <c r="AK299" s="138">
        <v>23</v>
      </c>
      <c r="AL299" s="266">
        <v>27.599999999999998</v>
      </c>
      <c r="AM299" s="175">
        <v>-2.7691520000000001E-2</v>
      </c>
      <c r="AN299" s="150">
        <v>22.994515979941628</v>
      </c>
      <c r="AO299" s="151">
        <v>24</v>
      </c>
      <c r="AP299" s="151">
        <v>0.26655593181236997</v>
      </c>
      <c r="AQ299" s="151">
        <v>0.26655593181236997</v>
      </c>
      <c r="AR299" s="266">
        <v>-29.73344406818763</v>
      </c>
      <c r="AS299" s="267">
        <v>-0.99111480227292104</v>
      </c>
      <c r="AT299" s="266">
        <v>0.29973147187074295</v>
      </c>
      <c r="AU299" s="267">
        <v>9.0347126631053989</v>
      </c>
      <c r="AV299" s="266">
        <v>-22.73344406818763</v>
      </c>
      <c r="AW299" s="267">
        <v>-0.98841061166033173</v>
      </c>
      <c r="AX299" s="266">
        <v>-29.73344406818763</v>
      </c>
      <c r="AY299" s="267">
        <v>-0.99111480227292104</v>
      </c>
      <c r="AZ299" s="266">
        <v>0.29973147187074295</v>
      </c>
      <c r="BA299" s="267">
        <v>9.0347126631053989</v>
      </c>
      <c r="BB299" s="266">
        <v>0</v>
      </c>
      <c r="BC299" s="267">
        <v>0</v>
      </c>
      <c r="BE299" s="149">
        <v>2.2839269999999998E-2</v>
      </c>
      <c r="BF299" s="149">
        <v>2.213559E-2</v>
      </c>
      <c r="BG299" s="149">
        <v>2.1725419999999999E-2</v>
      </c>
      <c r="BH299" s="149">
        <v>2.2672459999999998E-2</v>
      </c>
      <c r="BI299" s="149">
        <v>2.0852209999999999E-2</v>
      </c>
      <c r="BJ299" s="149">
        <v>2.3116359999999999E-2</v>
      </c>
      <c r="BK299" s="149">
        <v>2.211919E-2</v>
      </c>
      <c r="BL299" s="149">
        <v>2.2467379999999999E-2</v>
      </c>
      <c r="BM299" s="149">
        <v>2.1724509999999999E-2</v>
      </c>
      <c r="BN299" s="149">
        <v>2.2231299999999999E-2</v>
      </c>
      <c r="BO299" s="149">
        <v>2.2744469999999999E-2</v>
      </c>
      <c r="BP299" s="149">
        <v>2.192777181237E-2</v>
      </c>
      <c r="BQ299" s="268">
        <v>0.26655593181237003</v>
      </c>
    </row>
    <row r="300" spans="11:69" x14ac:dyDescent="0.25">
      <c r="K300" s="145" t="s">
        <v>316</v>
      </c>
      <c r="N300" s="37" t="s">
        <v>805</v>
      </c>
      <c r="V300" s="37" t="s">
        <v>606</v>
      </c>
      <c r="W300" s="37" t="s">
        <v>610</v>
      </c>
      <c r="X300" s="37">
        <v>1</v>
      </c>
      <c r="AB300" s="206" t="s">
        <v>348</v>
      </c>
      <c r="AC300" s="173">
        <v>811299</v>
      </c>
      <c r="AD300" s="174" t="s">
        <v>806</v>
      </c>
      <c r="AE300" s="149">
        <v>134142.32</v>
      </c>
      <c r="AF300" s="17">
        <v>149869.43000000002</v>
      </c>
      <c r="AG300" s="17">
        <v>159584.9</v>
      </c>
      <c r="AH300" s="151">
        <v>164420.50961127345</v>
      </c>
      <c r="AI300" s="150">
        <v>55342.64</v>
      </c>
      <c r="AJ300" s="266">
        <v>166027.91999999998</v>
      </c>
      <c r="AK300" s="138">
        <v>139125.91000000003</v>
      </c>
      <c r="AL300" s="266">
        <v>166951.09200000006</v>
      </c>
      <c r="AM300" s="175">
        <v>137241.33649536001</v>
      </c>
      <c r="AN300" s="150">
        <v>166305.08311591347</v>
      </c>
      <c r="AO300" s="151">
        <v>163515.85714285739</v>
      </c>
      <c r="AP300" s="151">
        <v>164216.24374226271</v>
      </c>
      <c r="AQ300" s="151">
        <v>164216.24374226274</v>
      </c>
      <c r="AR300" s="266">
        <v>-1811.6762577372428</v>
      </c>
      <c r="AS300" s="267">
        <v>-1.0911877097160785E-2</v>
      </c>
      <c r="AT300" s="266">
        <v>-204.2658690107055</v>
      </c>
      <c r="AU300" s="267">
        <v>-1.2423381334459754E-3</v>
      </c>
      <c r="AV300" s="266">
        <v>4631.3437422627467</v>
      </c>
      <c r="AW300" s="267">
        <v>2.9021190239569953E-2</v>
      </c>
      <c r="AX300" s="266">
        <v>-1811.676257737272</v>
      </c>
      <c r="AY300" s="267">
        <v>-1.091187709716096E-2</v>
      </c>
      <c r="AZ300" s="266">
        <v>-204.2658690107346</v>
      </c>
      <c r="BA300" s="267">
        <v>-1.2423381334461523E-3</v>
      </c>
      <c r="BB300" s="266">
        <v>2.9103830456733704E-11</v>
      </c>
      <c r="BC300" s="267">
        <v>1.7722869427224353E-16</v>
      </c>
      <c r="BE300" s="149">
        <v>14070.511865555109</v>
      </c>
      <c r="BF300" s="149">
        <v>13637.002859677377</v>
      </c>
      <c r="BG300" s="149">
        <v>13384.309786301072</v>
      </c>
      <c r="BH300" s="149">
        <v>13967.750015713875</v>
      </c>
      <c r="BI300" s="149">
        <v>12846.354310103417</v>
      </c>
      <c r="BJ300" s="149">
        <v>14241.220075114263</v>
      </c>
      <c r="BK300" s="149">
        <v>13626.895136745137</v>
      </c>
      <c r="BL300" s="149">
        <v>13841.403479030714</v>
      </c>
      <c r="BM300" s="149">
        <v>13383.748246141506</v>
      </c>
      <c r="BN300" s="149">
        <v>13695.964576792188</v>
      </c>
      <c r="BO300" s="149">
        <v>14012.111688589868</v>
      </c>
      <c r="BP300" s="149">
        <v>13508.971702498238</v>
      </c>
      <c r="BQ300" s="268">
        <v>164216.24374226277</v>
      </c>
    </row>
    <row r="301" spans="11:69" x14ac:dyDescent="0.25">
      <c r="K301" s="145" t="s">
        <v>316</v>
      </c>
      <c r="N301" s="37" t="s">
        <v>807</v>
      </c>
      <c r="V301" s="37" t="s">
        <v>606</v>
      </c>
      <c r="W301" s="37" t="s">
        <v>610</v>
      </c>
      <c r="X301" s="37">
        <v>1</v>
      </c>
      <c r="AB301" s="206" t="s">
        <v>348</v>
      </c>
      <c r="AC301" s="173">
        <v>811300</v>
      </c>
      <c r="AD301" s="174" t="s">
        <v>808</v>
      </c>
      <c r="AE301" s="149">
        <v>5915</v>
      </c>
      <c r="AF301" s="17">
        <v>5822</v>
      </c>
      <c r="AG301" s="17">
        <v>6317</v>
      </c>
      <c r="AH301" s="151">
        <v>6380.2025593661956</v>
      </c>
      <c r="AI301" s="150">
        <v>2073</v>
      </c>
      <c r="AJ301" s="266">
        <v>6219</v>
      </c>
      <c r="AK301" s="138">
        <v>5255</v>
      </c>
      <c r="AL301" s="266">
        <v>6306</v>
      </c>
      <c r="AM301" s="175">
        <v>5291</v>
      </c>
      <c r="AN301" s="150">
        <v>6344.2025593661956</v>
      </c>
      <c r="AO301" s="151">
        <v>6238.2857142857101</v>
      </c>
      <c r="AP301" s="151">
        <v>6640</v>
      </c>
      <c r="AQ301" s="151">
        <v>6640</v>
      </c>
      <c r="AR301" s="266">
        <v>421</v>
      </c>
      <c r="AS301" s="267">
        <v>6.7695771024280427E-2</v>
      </c>
      <c r="AT301" s="266">
        <v>259.7974406338044</v>
      </c>
      <c r="AU301" s="267">
        <v>4.0719309178110556E-2</v>
      </c>
      <c r="AV301" s="266">
        <v>323</v>
      </c>
      <c r="AW301" s="267">
        <v>5.1131866392274815E-2</v>
      </c>
      <c r="AX301" s="266">
        <v>421</v>
      </c>
      <c r="AY301" s="267">
        <v>6.7695771024280427E-2</v>
      </c>
      <c r="AZ301" s="266">
        <v>259.7974406338044</v>
      </c>
      <c r="BA301" s="267">
        <v>4.0719309178110556E-2</v>
      </c>
      <c r="BB301" s="266">
        <v>0</v>
      </c>
      <c r="BC301" s="267">
        <v>0</v>
      </c>
      <c r="BE301" s="149">
        <v>569</v>
      </c>
      <c r="BF301" s="149">
        <v>551</v>
      </c>
      <c r="BG301" s="149">
        <v>541</v>
      </c>
      <c r="BH301" s="149">
        <v>565</v>
      </c>
      <c r="BI301" s="149">
        <v>519</v>
      </c>
      <c r="BJ301" s="149">
        <v>576</v>
      </c>
      <c r="BK301" s="149">
        <v>551</v>
      </c>
      <c r="BL301" s="149">
        <v>560</v>
      </c>
      <c r="BM301" s="149">
        <v>541</v>
      </c>
      <c r="BN301" s="149">
        <v>554</v>
      </c>
      <c r="BO301" s="149">
        <v>567</v>
      </c>
      <c r="BP301" s="149">
        <v>546</v>
      </c>
      <c r="BQ301" s="268">
        <v>6640</v>
      </c>
    </row>
    <row r="302" spans="11:69" x14ac:dyDescent="0.25">
      <c r="K302" s="145" t="s">
        <v>316</v>
      </c>
      <c r="N302" s="37" t="s">
        <v>809</v>
      </c>
      <c r="V302" s="37" t="s">
        <v>606</v>
      </c>
      <c r="W302" s="37" t="s">
        <v>610</v>
      </c>
      <c r="X302" s="37">
        <v>1</v>
      </c>
      <c r="AB302" s="206" t="s">
        <v>348</v>
      </c>
      <c r="AC302" s="173">
        <v>811303</v>
      </c>
      <c r="AD302" s="174" t="s">
        <v>810</v>
      </c>
      <c r="AE302" s="149">
        <v>14699</v>
      </c>
      <c r="AF302" s="17">
        <v>16998</v>
      </c>
      <c r="AG302" s="17">
        <v>19139</v>
      </c>
      <c r="AH302" s="151">
        <v>19617.339906898342</v>
      </c>
      <c r="AI302" s="150">
        <v>6558</v>
      </c>
      <c r="AJ302" s="266">
        <v>19674</v>
      </c>
      <c r="AK302" s="138">
        <v>16257</v>
      </c>
      <c r="AL302" s="266">
        <v>19508.400000000001</v>
      </c>
      <c r="AM302" s="175">
        <v>16374.538393480001</v>
      </c>
      <c r="AN302" s="150">
        <v>19499.801513418341</v>
      </c>
      <c r="AO302" s="151">
        <v>19681.714285714301</v>
      </c>
      <c r="AP302" s="151">
        <v>19674</v>
      </c>
      <c r="AQ302" s="151">
        <v>19674</v>
      </c>
      <c r="AR302" s="266">
        <v>0</v>
      </c>
      <c r="AS302" s="267">
        <v>0</v>
      </c>
      <c r="AT302" s="266">
        <v>56.660093101658276</v>
      </c>
      <c r="AU302" s="267">
        <v>2.8882658592123407E-3</v>
      </c>
      <c r="AV302" s="266">
        <v>535</v>
      </c>
      <c r="AW302" s="267">
        <v>2.7953393594231674E-2</v>
      </c>
      <c r="AX302" s="266">
        <v>0</v>
      </c>
      <c r="AY302" s="267">
        <v>0</v>
      </c>
      <c r="AZ302" s="266">
        <v>56.660093101658276</v>
      </c>
      <c r="BA302" s="267">
        <v>2.8882658592123407E-3</v>
      </c>
      <c r="BB302" s="266">
        <v>0</v>
      </c>
      <c r="BC302" s="267">
        <v>0</v>
      </c>
      <c r="BE302" s="149">
        <v>1781.50393700787</v>
      </c>
      <c r="BF302" s="149">
        <v>1549.1338582677199</v>
      </c>
      <c r="BG302" s="149">
        <v>1549.1338582677199</v>
      </c>
      <c r="BH302" s="149">
        <v>1704.0472440944902</v>
      </c>
      <c r="BI302" s="149">
        <v>1549.1338582677199</v>
      </c>
      <c r="BJ302" s="149">
        <v>1626.5905511811</v>
      </c>
      <c r="BK302" s="149">
        <v>1704.0472440944902</v>
      </c>
      <c r="BL302" s="149">
        <v>1626.5905511811</v>
      </c>
      <c r="BM302" s="149">
        <v>1626.5905511811</v>
      </c>
      <c r="BN302" s="149">
        <v>1704.0472440944902</v>
      </c>
      <c r="BO302" s="149">
        <v>1626.5905511811</v>
      </c>
      <c r="BP302" s="149">
        <v>1626.5905511811</v>
      </c>
      <c r="BQ302" s="268">
        <v>19674</v>
      </c>
    </row>
    <row r="303" spans="11:69" x14ac:dyDescent="0.25">
      <c r="K303" s="145" t="s">
        <v>316</v>
      </c>
      <c r="N303" s="37" t="s">
        <v>811</v>
      </c>
      <c r="V303" s="37" t="s">
        <v>606</v>
      </c>
      <c r="W303" s="37" t="s">
        <v>610</v>
      </c>
      <c r="X303" s="37">
        <v>1</v>
      </c>
      <c r="AB303" s="206" t="s">
        <v>348</v>
      </c>
      <c r="AC303" s="173">
        <v>811305</v>
      </c>
      <c r="AD303" s="174" t="s">
        <v>812</v>
      </c>
      <c r="AE303" s="149">
        <v>3280050</v>
      </c>
      <c r="AF303" s="17">
        <v>3210958</v>
      </c>
      <c r="AG303" s="17">
        <v>1410230</v>
      </c>
      <c r="AH303" s="151">
        <v>1366633.3250967381</v>
      </c>
      <c r="AI303" s="150">
        <v>455218</v>
      </c>
      <c r="AJ303" s="266">
        <v>1365654</v>
      </c>
      <c r="AK303" s="138">
        <v>1141955.5</v>
      </c>
      <c r="AL303" s="266">
        <v>1370346.6</v>
      </c>
      <c r="AM303" s="175">
        <v>1140724.98910705</v>
      </c>
      <c r="AN303" s="150">
        <v>1367863.8359896881</v>
      </c>
      <c r="AO303" s="151">
        <v>1361716.2857142859</v>
      </c>
      <c r="AP303" s="151">
        <v>1418653</v>
      </c>
      <c r="AQ303" s="151">
        <v>1418652.9999999998</v>
      </c>
      <c r="AR303" s="266">
        <v>52998.999999999767</v>
      </c>
      <c r="AS303" s="267">
        <v>3.8808512258595343E-2</v>
      </c>
      <c r="AT303" s="266">
        <v>52019.674903261708</v>
      </c>
      <c r="AU303" s="267">
        <v>3.8064105380702214E-2</v>
      </c>
      <c r="AV303" s="266">
        <v>8422.9999999997672</v>
      </c>
      <c r="AW303" s="267">
        <v>5.9727845812383561E-3</v>
      </c>
      <c r="AX303" s="266">
        <v>52999</v>
      </c>
      <c r="AY303" s="267">
        <v>3.8808512258595516E-2</v>
      </c>
      <c r="AZ303" s="266">
        <v>52019.674903261941</v>
      </c>
      <c r="BA303" s="267">
        <v>3.8064105380702387E-2</v>
      </c>
      <c r="BB303" s="266">
        <v>-2.3283064365386963E-10</v>
      </c>
      <c r="BC303" s="267">
        <v>-1.6412092573298024E-16</v>
      </c>
      <c r="BE303" s="149">
        <v>112268.68732950001</v>
      </c>
      <c r="BF303" s="149">
        <v>119894.0220913942</v>
      </c>
      <c r="BG303" s="149">
        <v>123301.9943677588</v>
      </c>
      <c r="BH303" s="149">
        <v>117790.85492554931</v>
      </c>
      <c r="BI303" s="149">
        <v>126626.04045003552</v>
      </c>
      <c r="BJ303" s="149">
        <v>124067.92708535111</v>
      </c>
      <c r="BK303" s="149">
        <v>118929.53091289321</v>
      </c>
      <c r="BL303" s="149">
        <v>120589.7805828376</v>
      </c>
      <c r="BM303" s="149">
        <v>113443.7606774173</v>
      </c>
      <c r="BN303" s="149">
        <v>111810.34137362649</v>
      </c>
      <c r="BO303" s="149">
        <v>116857.0874998988</v>
      </c>
      <c r="BP303" s="149">
        <v>113072.9727037374</v>
      </c>
      <c r="BQ303" s="268">
        <v>1418652.9999999998</v>
      </c>
    </row>
    <row r="304" spans="11:69" x14ac:dyDescent="0.25">
      <c r="K304" s="145" t="s">
        <v>316</v>
      </c>
      <c r="N304" s="37" t="s">
        <v>813</v>
      </c>
      <c r="V304" s="37" t="s">
        <v>606</v>
      </c>
      <c r="W304" s="37" t="s">
        <v>610</v>
      </c>
      <c r="X304" s="37">
        <v>1</v>
      </c>
      <c r="AB304" s="206" t="s">
        <v>348</v>
      </c>
      <c r="AC304" s="173">
        <v>811310</v>
      </c>
      <c r="AD304" s="174" t="s">
        <v>814</v>
      </c>
      <c r="AE304" s="149">
        <v>120638.78199999998</v>
      </c>
      <c r="AF304" s="17">
        <v>147056.56233314445</v>
      </c>
      <c r="AG304" s="17">
        <v>146117.38155655557</v>
      </c>
      <c r="AH304" s="151">
        <v>146780.27797430501</v>
      </c>
      <c r="AI304" s="150">
        <v>47098.280000000028</v>
      </c>
      <c r="AJ304" s="266">
        <v>141294.84000000008</v>
      </c>
      <c r="AK304" s="138">
        <v>114718.71330666673</v>
      </c>
      <c r="AL304" s="266">
        <v>137662.45596800005</v>
      </c>
      <c r="AM304" s="175">
        <v>122517.08480877</v>
      </c>
      <c r="AN304" s="150">
        <v>138981.90647220175</v>
      </c>
      <c r="AO304" s="151">
        <v>138079.15422857151</v>
      </c>
      <c r="AP304" s="151">
        <v>149069</v>
      </c>
      <c r="AQ304" s="151">
        <v>149069</v>
      </c>
      <c r="AR304" s="266">
        <v>7774.1599999999162</v>
      </c>
      <c r="AS304" s="267">
        <v>5.5020834448023095E-2</v>
      </c>
      <c r="AT304" s="266">
        <v>2288.722025694995</v>
      </c>
      <c r="AU304" s="267">
        <v>1.5592844333594006E-2</v>
      </c>
      <c r="AV304" s="266">
        <v>2951.6184434444294</v>
      </c>
      <c r="AW304" s="267">
        <v>2.0200323958734428E-2</v>
      </c>
      <c r="AX304" s="266">
        <v>7774.1599999999162</v>
      </c>
      <c r="AY304" s="267">
        <v>5.5020834448023095E-2</v>
      </c>
      <c r="AZ304" s="266">
        <v>2288.722025694995</v>
      </c>
      <c r="BA304" s="267">
        <v>1.5592844333594006E-2</v>
      </c>
      <c r="BB304" s="266">
        <v>0</v>
      </c>
      <c r="BC304" s="267">
        <v>0</v>
      </c>
      <c r="BE304" s="149">
        <v>12772.653213148722</v>
      </c>
      <c r="BF304" s="149">
        <v>12379.130912771549</v>
      </c>
      <c r="BG304" s="149">
        <v>12149.746152189</v>
      </c>
      <c r="BH304" s="149">
        <v>12679.370077178481</v>
      </c>
      <c r="BI304" s="149">
        <v>11661.411484104381</v>
      </c>
      <c r="BJ304" s="149">
        <v>12927.615362520051</v>
      </c>
      <c r="BK304" s="149">
        <v>12369.955522348249</v>
      </c>
      <c r="BL304" s="149">
        <v>12564.677696887209</v>
      </c>
      <c r="BM304" s="149">
        <v>12149.236408276598</v>
      </c>
      <c r="BN304" s="149">
        <v>12432.654023574149</v>
      </c>
      <c r="BO304" s="149">
        <v>12719.63984625854</v>
      </c>
      <c r="BP304" s="149">
        <v>12262.90930074306</v>
      </c>
      <c r="BQ304" s="268">
        <v>149068.99999999997</v>
      </c>
    </row>
    <row r="305" spans="11:69" x14ac:dyDescent="0.25">
      <c r="K305" s="145" t="s">
        <v>316</v>
      </c>
      <c r="N305" s="37" t="s">
        <v>815</v>
      </c>
      <c r="V305" s="37" t="s">
        <v>606</v>
      </c>
      <c r="W305" s="37" t="s">
        <v>610</v>
      </c>
      <c r="X305" s="37">
        <v>1</v>
      </c>
      <c r="AB305" s="206" t="s">
        <v>348</v>
      </c>
      <c r="AC305" s="173">
        <v>811311</v>
      </c>
      <c r="AD305" s="174" t="s">
        <v>816</v>
      </c>
      <c r="AE305" s="149">
        <v>2444</v>
      </c>
      <c r="AF305" s="17">
        <v>2458</v>
      </c>
      <c r="AG305" s="17">
        <v>2132</v>
      </c>
      <c r="AH305" s="151">
        <v>2429.8779438668348</v>
      </c>
      <c r="AI305" s="150">
        <v>736</v>
      </c>
      <c r="AJ305" s="266">
        <v>2208</v>
      </c>
      <c r="AK305" s="138">
        <v>2138</v>
      </c>
      <c r="AL305" s="266">
        <v>2565.6000000000004</v>
      </c>
      <c r="AM305" s="175">
        <v>2028.21227914</v>
      </c>
      <c r="AN305" s="150">
        <v>2539.6656647268346</v>
      </c>
      <c r="AO305" s="151">
        <v>2312.5714285714298</v>
      </c>
      <c r="AP305" s="151">
        <v>1965</v>
      </c>
      <c r="AQ305" s="151">
        <v>1965.0000000000002</v>
      </c>
      <c r="AR305" s="266">
        <v>-242.99999999999977</v>
      </c>
      <c r="AS305" s="267">
        <v>-0.11005434782608685</v>
      </c>
      <c r="AT305" s="266">
        <v>-464.87794386683458</v>
      </c>
      <c r="AU305" s="267">
        <v>-0.19131740548541371</v>
      </c>
      <c r="AV305" s="266">
        <v>-166.99999999999977</v>
      </c>
      <c r="AW305" s="267">
        <v>-7.8330206378986758E-2</v>
      </c>
      <c r="AX305" s="266">
        <v>-243</v>
      </c>
      <c r="AY305" s="267">
        <v>-0.11005434782608696</v>
      </c>
      <c r="AZ305" s="266">
        <v>-464.87794386683481</v>
      </c>
      <c r="BA305" s="267">
        <v>-0.19131740548541382</v>
      </c>
      <c r="BB305" s="266">
        <v>2.2737367544323206E-13</v>
      </c>
      <c r="BC305" s="267">
        <v>1.1571179411869316E-16</v>
      </c>
      <c r="BE305" s="149">
        <v>168.36675340840301</v>
      </c>
      <c r="BF305" s="149">
        <v>163.17941519428001</v>
      </c>
      <c r="BG305" s="149">
        <v>160.15570768604701</v>
      </c>
      <c r="BH305" s="149">
        <v>167.137112355055</v>
      </c>
      <c r="BI305" s="149">
        <v>153.718570368521</v>
      </c>
      <c r="BJ305" s="149">
        <v>170.40943581396499</v>
      </c>
      <c r="BK305" s="149">
        <v>163.05846689395096</v>
      </c>
      <c r="BL305" s="149">
        <v>165.62525860093902</v>
      </c>
      <c r="BM305" s="149">
        <v>160.14898833602899</v>
      </c>
      <c r="BN305" s="149">
        <v>163.88494694620101</v>
      </c>
      <c r="BO305" s="149">
        <v>167.6679410065</v>
      </c>
      <c r="BP305" s="149">
        <v>161.64740339010899</v>
      </c>
      <c r="BQ305" s="268">
        <v>1965.0000000000002</v>
      </c>
    </row>
    <row r="306" spans="11:69" x14ac:dyDescent="0.25">
      <c r="K306" s="145" t="s">
        <v>316</v>
      </c>
      <c r="N306" s="37" t="s">
        <v>817</v>
      </c>
      <c r="V306" s="37" t="s">
        <v>606</v>
      </c>
      <c r="W306" s="37" t="s">
        <v>610</v>
      </c>
      <c r="X306" s="37">
        <v>1</v>
      </c>
      <c r="AB306" s="206" t="s">
        <v>348</v>
      </c>
      <c r="AC306" s="173">
        <v>811312</v>
      </c>
      <c r="AD306" s="174" t="s">
        <v>818</v>
      </c>
      <c r="AE306" s="149">
        <v>7</v>
      </c>
      <c r="AF306" s="17">
        <v>1</v>
      </c>
      <c r="AG306" s="17">
        <v>48</v>
      </c>
      <c r="AH306" s="151">
        <v>34.450236689912451</v>
      </c>
      <c r="AI306" s="150">
        <v>16</v>
      </c>
      <c r="AJ306" s="266">
        <v>48</v>
      </c>
      <c r="AK306" s="138">
        <v>50</v>
      </c>
      <c r="AL306" s="266">
        <v>60</v>
      </c>
      <c r="AM306" s="175">
        <v>28.75551557</v>
      </c>
      <c r="AN306" s="150">
        <v>55.694721119912451</v>
      </c>
      <c r="AO306" s="151">
        <v>85.714285714285694</v>
      </c>
      <c r="AP306" s="151">
        <v>48</v>
      </c>
      <c r="AQ306" s="151">
        <v>48.000000000000007</v>
      </c>
      <c r="AR306" s="266">
        <v>7.1054273576010019E-15</v>
      </c>
      <c r="AS306" s="267">
        <v>1.4802973661668753E-16</v>
      </c>
      <c r="AT306" s="266">
        <v>13.549763310087556</v>
      </c>
      <c r="AU306" s="267">
        <v>0.3933140846621565</v>
      </c>
      <c r="AV306" s="266">
        <v>7.1054273576010019E-15</v>
      </c>
      <c r="AW306" s="267">
        <v>1.4802973661668753E-16</v>
      </c>
      <c r="AX306" s="266">
        <v>0</v>
      </c>
      <c r="AY306" s="267">
        <v>0</v>
      </c>
      <c r="AZ306" s="266">
        <v>13.549763310087549</v>
      </c>
      <c r="BA306" s="267">
        <v>0.39331408466215628</v>
      </c>
      <c r="BB306" s="266">
        <v>7.1054273576010019E-15</v>
      </c>
      <c r="BC306" s="267">
        <v>1.4802973661668753E-16</v>
      </c>
      <c r="BE306" s="149">
        <v>4.1127756557777904</v>
      </c>
      <c r="BF306" s="149">
        <v>3.9860620505472899</v>
      </c>
      <c r="BG306" s="149">
        <v>3.9122004930942902</v>
      </c>
      <c r="BH306" s="149">
        <v>4.0827386224135598</v>
      </c>
      <c r="BI306" s="149">
        <v>3.7549574441165499</v>
      </c>
      <c r="BJ306" s="149">
        <v>4.1626732412571501</v>
      </c>
      <c r="BK306" s="149">
        <v>3.9831075882491702</v>
      </c>
      <c r="BL306" s="149">
        <v>4.0458078436870597</v>
      </c>
      <c r="BM306" s="149">
        <v>3.9120363562999501</v>
      </c>
      <c r="BN306" s="149">
        <v>4.0032964139529996</v>
      </c>
      <c r="BO306" s="149">
        <v>4.0957054291664203</v>
      </c>
      <c r="BP306" s="149">
        <v>3.9486388614377699</v>
      </c>
      <c r="BQ306" s="268">
        <v>48.000000000000007</v>
      </c>
    </row>
    <row r="307" spans="11:69" x14ac:dyDescent="0.25">
      <c r="K307" s="145" t="s">
        <v>316</v>
      </c>
      <c r="N307" s="37" t="s">
        <v>819</v>
      </c>
      <c r="V307" s="37" t="s">
        <v>606</v>
      </c>
      <c r="W307" s="37" t="s">
        <v>610</v>
      </c>
      <c r="X307" s="37">
        <v>1</v>
      </c>
      <c r="AB307" s="206" t="s">
        <v>348</v>
      </c>
      <c r="AC307" s="173">
        <v>811315</v>
      </c>
      <c r="AD307" s="174" t="s">
        <v>820</v>
      </c>
      <c r="AE307" s="149">
        <v>857065</v>
      </c>
      <c r="AF307" s="17">
        <v>830564</v>
      </c>
      <c r="AG307" s="17">
        <v>797889.99999999988</v>
      </c>
      <c r="AH307" s="151">
        <v>818962.25330648082</v>
      </c>
      <c r="AI307" s="150">
        <v>265953</v>
      </c>
      <c r="AJ307" s="266">
        <v>797859</v>
      </c>
      <c r="AK307" s="138">
        <v>661230.00000000012</v>
      </c>
      <c r="AL307" s="266">
        <v>793476.00000000023</v>
      </c>
      <c r="AM307" s="175">
        <v>683585.48728936003</v>
      </c>
      <c r="AN307" s="150">
        <v>796606.76601712091</v>
      </c>
      <c r="AO307" s="151">
        <v>788802.85714285681</v>
      </c>
      <c r="AP307" s="151">
        <v>788493.99999999988</v>
      </c>
      <c r="AQ307" s="151">
        <v>788493.99999999953</v>
      </c>
      <c r="AR307" s="266">
        <v>-9365.0000000004657</v>
      </c>
      <c r="AS307" s="267">
        <v>-1.173766292039128E-2</v>
      </c>
      <c r="AT307" s="266">
        <v>-30468.253306481289</v>
      </c>
      <c r="AU307" s="267">
        <v>-3.7203489151628986E-2</v>
      </c>
      <c r="AV307" s="266">
        <v>-9396.0000000003492</v>
      </c>
      <c r="AW307" s="267">
        <v>-1.1776059356553348E-2</v>
      </c>
      <c r="AX307" s="266">
        <v>-9365.0000000001164</v>
      </c>
      <c r="AY307" s="267">
        <v>-1.1737662920390841E-2</v>
      </c>
      <c r="AZ307" s="266">
        <v>-30468.25330648094</v>
      </c>
      <c r="BA307" s="267">
        <v>-3.7203489151628556E-2</v>
      </c>
      <c r="BB307" s="266">
        <v>-3.4924596548080444E-10</v>
      </c>
      <c r="BC307" s="267">
        <v>-4.4292786689664666E-16</v>
      </c>
      <c r="BE307" s="149">
        <v>67560.394331809337</v>
      </c>
      <c r="BF307" s="149">
        <v>65478.875218421577</v>
      </c>
      <c r="BG307" s="149">
        <v>64265.554491706076</v>
      </c>
      <c r="BH307" s="149">
        <v>67066.977236278399</v>
      </c>
      <c r="BI307" s="149">
        <v>61682.529477942226</v>
      </c>
      <c r="BJ307" s="149">
        <v>68380.059889412601</v>
      </c>
      <c r="BK307" s="149">
        <v>65430.342389352882</v>
      </c>
      <c r="BL307" s="149">
        <v>66460.316872920332</v>
      </c>
      <c r="BM307" s="149">
        <v>64262.858223424439</v>
      </c>
      <c r="BN307" s="149">
        <v>65761.983387988425</v>
      </c>
      <c r="BO307" s="149">
        <v>67279.98243052412</v>
      </c>
      <c r="BP307" s="149">
        <v>64864.126050219165</v>
      </c>
      <c r="BQ307" s="268">
        <v>788493.99999999953</v>
      </c>
    </row>
    <row r="308" spans="11:69" x14ac:dyDescent="0.25">
      <c r="K308" s="145" t="s">
        <v>316</v>
      </c>
      <c r="N308" s="37" t="s">
        <v>821</v>
      </c>
      <c r="V308" s="37" t="s">
        <v>606</v>
      </c>
      <c r="W308" s="37" t="s">
        <v>610</v>
      </c>
      <c r="X308" s="37">
        <v>1</v>
      </c>
      <c r="AB308" s="206" t="s">
        <v>348</v>
      </c>
      <c r="AC308" s="173">
        <v>811336</v>
      </c>
      <c r="AD308" s="174" t="s">
        <v>822</v>
      </c>
      <c r="AE308" s="149">
        <v>2118885</v>
      </c>
      <c r="AF308" s="17">
        <v>2330975</v>
      </c>
      <c r="AG308" s="17">
        <v>2375939</v>
      </c>
      <c r="AH308" s="151">
        <v>2471312</v>
      </c>
      <c r="AI308" s="150">
        <v>808997</v>
      </c>
      <c r="AJ308" s="266">
        <v>2426991</v>
      </c>
      <c r="AK308" s="138">
        <v>2021766</v>
      </c>
      <c r="AL308" s="266">
        <v>2426119.2000000002</v>
      </c>
      <c r="AM308" s="175">
        <v>2062797</v>
      </c>
      <c r="AN308" s="150">
        <v>2430281</v>
      </c>
      <c r="AO308" s="151">
        <v>2411950.2857142901</v>
      </c>
      <c r="AP308" s="151">
        <v>2411922.4013157901</v>
      </c>
      <c r="AQ308" s="151">
        <v>2411922.4013157864</v>
      </c>
      <c r="AR308" s="266">
        <v>-15068.59868421359</v>
      </c>
      <c r="AS308" s="267">
        <v>-6.208757545542439E-3</v>
      </c>
      <c r="AT308" s="266">
        <v>-59389.59868421359</v>
      </c>
      <c r="AU308" s="267">
        <v>-2.4031606969987435E-2</v>
      </c>
      <c r="AV308" s="266">
        <v>35983.40131578641</v>
      </c>
      <c r="AW308" s="267">
        <v>1.5144917994858627E-2</v>
      </c>
      <c r="AX308" s="266">
        <v>-15068.598684209865</v>
      </c>
      <c r="AY308" s="267">
        <v>-6.2087575455409038E-3</v>
      </c>
      <c r="AZ308" s="266">
        <v>-59389.598684209865</v>
      </c>
      <c r="BA308" s="267">
        <v>-2.4031606969985929E-2</v>
      </c>
      <c r="BB308" s="266">
        <v>-3.7252902984619141E-9</v>
      </c>
      <c r="BC308" s="267">
        <v>-1.5445315721723198E-15</v>
      </c>
      <c r="BE308" s="149">
        <v>204848.20394736799</v>
      </c>
      <c r="BF308" s="149">
        <v>198240.19736842101</v>
      </c>
      <c r="BG308" s="149">
        <v>204848.20394736799</v>
      </c>
      <c r="BH308" s="149">
        <v>204848.20394736799</v>
      </c>
      <c r="BI308" s="149">
        <v>185024.184210526</v>
      </c>
      <c r="BJ308" s="149">
        <v>204848.20394736799</v>
      </c>
      <c r="BK308" s="149">
        <v>198240.19736842101</v>
      </c>
      <c r="BL308" s="149">
        <v>204848.20394736799</v>
      </c>
      <c r="BM308" s="149">
        <v>198240.19736842101</v>
      </c>
      <c r="BN308" s="149">
        <v>204848.20394736799</v>
      </c>
      <c r="BO308" s="149">
        <v>204848.20394736799</v>
      </c>
      <c r="BP308" s="149">
        <v>198240.19736842101</v>
      </c>
      <c r="BQ308" s="268">
        <v>2411922.4013157864</v>
      </c>
    </row>
    <row r="309" spans="11:69" x14ac:dyDescent="0.25">
      <c r="K309" s="145" t="s">
        <v>316</v>
      </c>
      <c r="N309" s="37" t="s">
        <v>823</v>
      </c>
      <c r="V309" s="37" t="s">
        <v>606</v>
      </c>
      <c r="W309" s="37" t="s">
        <v>610</v>
      </c>
      <c r="X309" s="37">
        <v>1</v>
      </c>
      <c r="AB309" s="206" t="s">
        <v>348</v>
      </c>
      <c r="AC309" s="173">
        <v>811413</v>
      </c>
      <c r="AD309" s="174" t="s">
        <v>824</v>
      </c>
      <c r="AE309" s="149">
        <v>525545.05936648289</v>
      </c>
      <c r="AF309" s="17">
        <v>506229.92579252075</v>
      </c>
      <c r="AG309" s="17">
        <v>499406.6393347148</v>
      </c>
      <c r="AH309" s="151">
        <v>530447.00881898962</v>
      </c>
      <c r="AI309" s="150">
        <v>168211.53660113071</v>
      </c>
      <c r="AJ309" s="266">
        <v>504634.60980339209</v>
      </c>
      <c r="AK309" s="138">
        <v>415360.06069299311</v>
      </c>
      <c r="AL309" s="266">
        <v>498432.07283159177</v>
      </c>
      <c r="AM309" s="175">
        <v>442762.62494481995</v>
      </c>
      <c r="AN309" s="150">
        <v>503044.44456716278</v>
      </c>
      <c r="AO309" s="151">
        <v>500954.82074948901</v>
      </c>
      <c r="AP309" s="151">
        <v>530447</v>
      </c>
      <c r="AQ309" s="151">
        <v>530447</v>
      </c>
      <c r="AR309" s="266">
        <v>25812.390196607914</v>
      </c>
      <c r="AS309" s="267">
        <v>5.1150653750571207E-2</v>
      </c>
      <c r="AT309" s="266">
        <v>-8.8189896196126938E-3</v>
      </c>
      <c r="AU309" s="267">
        <v>-1.6625580827098409E-8</v>
      </c>
      <c r="AV309" s="266">
        <v>31040.360665285203</v>
      </c>
      <c r="AW309" s="267">
        <v>6.2154481379413901E-2</v>
      </c>
      <c r="AX309" s="266">
        <v>25812.390196607914</v>
      </c>
      <c r="AY309" s="267">
        <v>5.1150653750571207E-2</v>
      </c>
      <c r="AZ309" s="266">
        <v>-8.8189896196126938E-3</v>
      </c>
      <c r="BA309" s="267">
        <v>-1.6625580827098409E-8</v>
      </c>
      <c r="BB309" s="266">
        <v>0</v>
      </c>
      <c r="BC309" s="267">
        <v>0</v>
      </c>
      <c r="BE309" s="149">
        <v>45450.198089174097</v>
      </c>
      <c r="BF309" s="149">
        <v>44049.888677638803</v>
      </c>
      <c r="BG309" s="149">
        <v>43233.646145008002</v>
      </c>
      <c r="BH309" s="149">
        <v>45118.259459237699</v>
      </c>
      <c r="BI309" s="149">
        <v>41495.956486651892</v>
      </c>
      <c r="BJ309" s="149">
        <v>46001.615266773595</v>
      </c>
      <c r="BK309" s="149">
        <v>44017.238976333501</v>
      </c>
      <c r="BL309" s="149">
        <v>44710.138192922299</v>
      </c>
      <c r="BM309" s="149">
        <v>43231.832272713305</v>
      </c>
      <c r="BN309" s="149">
        <v>44240.345268585901</v>
      </c>
      <c r="BO309" s="149">
        <v>45261.55537052171</v>
      </c>
      <c r="BP309" s="149">
        <v>43636.325794439203</v>
      </c>
      <c r="BQ309" s="268">
        <v>530447.00000000012</v>
      </c>
    </row>
    <row r="310" spans="11:69" x14ac:dyDescent="0.25">
      <c r="K310" s="145" t="s">
        <v>316</v>
      </c>
      <c r="N310" s="37" t="s">
        <v>825</v>
      </c>
      <c r="V310" s="37" t="s">
        <v>606</v>
      </c>
      <c r="W310" s="37" t="s">
        <v>610</v>
      </c>
      <c r="X310" s="37">
        <v>1</v>
      </c>
      <c r="AB310" s="206" t="s">
        <v>348</v>
      </c>
      <c r="AC310" s="173">
        <v>811440</v>
      </c>
      <c r="AD310" s="174" t="s">
        <v>826</v>
      </c>
      <c r="AE310" s="149">
        <v>2018</v>
      </c>
      <c r="AF310" s="17">
        <v>2314</v>
      </c>
      <c r="AG310" s="17">
        <v>2306</v>
      </c>
      <c r="AH310" s="151">
        <v>4603.3682155474271</v>
      </c>
      <c r="AI310" s="150">
        <v>0</v>
      </c>
      <c r="AJ310" s="266">
        <v>0</v>
      </c>
      <c r="AK310" s="138">
        <v>0</v>
      </c>
      <c r="AL310" s="266">
        <v>0</v>
      </c>
      <c r="AM310" s="175">
        <v>3842.4183235</v>
      </c>
      <c r="AN310" s="150">
        <v>760.94989204742706</v>
      </c>
      <c r="AO310" s="151">
        <v>0</v>
      </c>
      <c r="AP310" s="151">
        <v>0</v>
      </c>
      <c r="AQ310" s="151">
        <v>0</v>
      </c>
      <c r="AR310" s="266">
        <v>0</v>
      </c>
      <c r="AS310" s="267">
        <v>0</v>
      </c>
      <c r="AT310" s="266">
        <v>-4603.3682155474271</v>
      </c>
      <c r="AU310" s="267">
        <v>-1</v>
      </c>
      <c r="AV310" s="266">
        <v>-2306</v>
      </c>
      <c r="AW310" s="267">
        <v>-1</v>
      </c>
      <c r="AX310" s="266">
        <v>0</v>
      </c>
      <c r="AY310" s="267">
        <v>0</v>
      </c>
      <c r="AZ310" s="266">
        <v>-4603.3682155474271</v>
      </c>
      <c r="BA310" s="267">
        <v>-1</v>
      </c>
      <c r="BB310" s="266">
        <v>0</v>
      </c>
      <c r="BC310" s="267">
        <v>0</v>
      </c>
      <c r="BE310" s="149">
        <v>0</v>
      </c>
      <c r="BF310" s="149">
        <v>0</v>
      </c>
      <c r="BG310" s="149">
        <v>0</v>
      </c>
      <c r="BH310" s="149">
        <v>0</v>
      </c>
      <c r="BI310" s="149">
        <v>0</v>
      </c>
      <c r="BJ310" s="149">
        <v>0</v>
      </c>
      <c r="BK310" s="149">
        <v>0</v>
      </c>
      <c r="BL310" s="149">
        <v>0</v>
      </c>
      <c r="BM310" s="149">
        <v>0</v>
      </c>
      <c r="BN310" s="149">
        <v>0</v>
      </c>
      <c r="BO310" s="149">
        <v>0</v>
      </c>
      <c r="BP310" s="149">
        <v>0</v>
      </c>
      <c r="BQ310" s="268">
        <v>0</v>
      </c>
    </row>
    <row r="311" spans="11:69" x14ac:dyDescent="0.25">
      <c r="K311" s="145" t="s">
        <v>316</v>
      </c>
      <c r="N311" s="37" t="s">
        <v>827</v>
      </c>
      <c r="V311" s="37" t="s">
        <v>606</v>
      </c>
      <c r="W311" s="37" t="s">
        <v>610</v>
      </c>
      <c r="X311" s="37">
        <v>1</v>
      </c>
      <c r="AB311" s="206" t="s">
        <v>348</v>
      </c>
      <c r="AC311" s="173">
        <v>811441</v>
      </c>
      <c r="AD311" s="174" t="s">
        <v>828</v>
      </c>
      <c r="AE311" s="149">
        <v>13753</v>
      </c>
      <c r="AF311" s="17">
        <v>13814</v>
      </c>
      <c r="AG311" s="17">
        <v>13275</v>
      </c>
      <c r="AH311" s="151">
        <v>16111.788754415989</v>
      </c>
      <c r="AI311" s="150">
        <v>0</v>
      </c>
      <c r="AJ311" s="266">
        <v>0</v>
      </c>
      <c r="AK311" s="138">
        <v>0</v>
      </c>
      <c r="AL311" s="266">
        <v>0</v>
      </c>
      <c r="AM311" s="175">
        <v>13448.464132249999</v>
      </c>
      <c r="AN311" s="150">
        <v>2663.3246221659901</v>
      </c>
      <c r="AO311" s="151">
        <v>0</v>
      </c>
      <c r="AP311" s="151">
        <v>0</v>
      </c>
      <c r="AQ311" s="151">
        <v>0</v>
      </c>
      <c r="AR311" s="266">
        <v>0</v>
      </c>
      <c r="AS311" s="267">
        <v>0</v>
      </c>
      <c r="AT311" s="266">
        <v>-16111.788754415989</v>
      </c>
      <c r="AU311" s="267">
        <v>-1</v>
      </c>
      <c r="AV311" s="266">
        <v>-13275</v>
      </c>
      <c r="AW311" s="267">
        <v>-1</v>
      </c>
      <c r="AX311" s="266">
        <v>0</v>
      </c>
      <c r="AY311" s="267">
        <v>0</v>
      </c>
      <c r="AZ311" s="266">
        <v>-16111.788754415989</v>
      </c>
      <c r="BA311" s="267">
        <v>-1</v>
      </c>
      <c r="BB311" s="266">
        <v>0</v>
      </c>
      <c r="BC311" s="267">
        <v>0</v>
      </c>
      <c r="BE311" s="149">
        <v>0</v>
      </c>
      <c r="BF311" s="149">
        <v>0</v>
      </c>
      <c r="BG311" s="149">
        <v>0</v>
      </c>
      <c r="BH311" s="149">
        <v>0</v>
      </c>
      <c r="BI311" s="149">
        <v>0</v>
      </c>
      <c r="BJ311" s="149">
        <v>0</v>
      </c>
      <c r="BK311" s="149">
        <v>0</v>
      </c>
      <c r="BL311" s="149">
        <v>0</v>
      </c>
      <c r="BM311" s="149">
        <v>0</v>
      </c>
      <c r="BN311" s="149">
        <v>0</v>
      </c>
      <c r="BO311" s="149">
        <v>0</v>
      </c>
      <c r="BP311" s="149">
        <v>0</v>
      </c>
      <c r="BQ311" s="268">
        <v>0</v>
      </c>
    </row>
    <row r="312" spans="11:69" x14ac:dyDescent="0.25">
      <c r="K312" s="145" t="s">
        <v>316</v>
      </c>
      <c r="N312" s="37" t="s">
        <v>829</v>
      </c>
      <c r="V312" s="37" t="s">
        <v>606</v>
      </c>
      <c r="W312" s="37" t="s">
        <v>610</v>
      </c>
      <c r="X312" s="37">
        <v>1</v>
      </c>
      <c r="AB312" s="206" t="s">
        <v>348</v>
      </c>
      <c r="AC312" s="173">
        <v>811601</v>
      </c>
      <c r="AD312" s="174" t="s">
        <v>830</v>
      </c>
      <c r="AE312" s="149">
        <v>20.932961104455607</v>
      </c>
      <c r="AF312" s="17">
        <v>21.78710437475004</v>
      </c>
      <c r="AG312" s="17">
        <v>22.097635241085207</v>
      </c>
      <c r="AH312" s="151">
        <v>22.559999999999992</v>
      </c>
      <c r="AI312" s="150">
        <v>7.5584336679999993</v>
      </c>
      <c r="AJ312" s="266">
        <v>22.675301003999998</v>
      </c>
      <c r="AK312" s="138">
        <v>18.726433667999999</v>
      </c>
      <c r="AL312" s="266">
        <v>22.471720401599995</v>
      </c>
      <c r="AM312" s="175">
        <v>18.799999999999994</v>
      </c>
      <c r="AN312" s="150">
        <v>22.486433667999997</v>
      </c>
      <c r="AO312" s="151">
        <v>22.601886287999999</v>
      </c>
      <c r="AP312" s="151">
        <v>22.68</v>
      </c>
      <c r="AQ312" s="151">
        <v>22.680000000000003</v>
      </c>
      <c r="AR312" s="266">
        <v>4.6989960000054509E-3</v>
      </c>
      <c r="AS312" s="267">
        <v>2.0722970774132314E-4</v>
      </c>
      <c r="AT312" s="266">
        <v>0.12000000000001165</v>
      </c>
      <c r="AU312" s="267">
        <v>5.3191489361707313E-3</v>
      </c>
      <c r="AV312" s="266">
        <v>0.582364758914796</v>
      </c>
      <c r="AW312" s="267">
        <v>2.6354166523304249E-2</v>
      </c>
      <c r="AX312" s="266">
        <v>4.6989960000018982E-3</v>
      </c>
      <c r="AY312" s="267">
        <v>2.0722970774116647E-4</v>
      </c>
      <c r="AZ312" s="266">
        <v>0.1200000000000081</v>
      </c>
      <c r="BA312" s="267">
        <v>5.3191489361705735E-3</v>
      </c>
      <c r="BB312" s="266">
        <v>3.5527136788005009E-15</v>
      </c>
      <c r="BC312" s="267">
        <v>1.5664522393300268E-16</v>
      </c>
      <c r="BE312" s="149">
        <v>1.89</v>
      </c>
      <c r="BF312" s="149">
        <v>1.89</v>
      </c>
      <c r="BG312" s="149">
        <v>1.89</v>
      </c>
      <c r="BH312" s="149">
        <v>1.89</v>
      </c>
      <c r="BI312" s="149">
        <v>1.89</v>
      </c>
      <c r="BJ312" s="149">
        <v>1.89</v>
      </c>
      <c r="BK312" s="149">
        <v>1.89</v>
      </c>
      <c r="BL312" s="149">
        <v>1.89</v>
      </c>
      <c r="BM312" s="149">
        <v>1.89</v>
      </c>
      <c r="BN312" s="149">
        <v>1.89</v>
      </c>
      <c r="BO312" s="149">
        <v>1.89</v>
      </c>
      <c r="BP312" s="149">
        <v>1.89</v>
      </c>
      <c r="BQ312" s="268">
        <v>22.680000000000003</v>
      </c>
    </row>
    <row r="313" spans="11:69" x14ac:dyDescent="0.25">
      <c r="K313" s="145" t="s">
        <v>316</v>
      </c>
      <c r="N313" s="37" t="s">
        <v>831</v>
      </c>
      <c r="V313" s="37" t="s">
        <v>606</v>
      </c>
      <c r="W313" s="37" t="s">
        <v>610</v>
      </c>
      <c r="X313" s="37">
        <v>1</v>
      </c>
      <c r="AB313" s="206" t="s">
        <v>348</v>
      </c>
      <c r="AC313" s="173">
        <v>811602</v>
      </c>
      <c r="AD313" s="174" t="s">
        <v>832</v>
      </c>
      <c r="AE313" s="149">
        <v>20.94593920841092</v>
      </c>
      <c r="AF313" s="17">
        <v>21.797523268248849</v>
      </c>
      <c r="AG313" s="17">
        <v>22.028960891482058</v>
      </c>
      <c r="AH313" s="151">
        <v>22.559999999999992</v>
      </c>
      <c r="AI313" s="150">
        <v>7.5674367089999999</v>
      </c>
      <c r="AJ313" s="266">
        <v>22.702310127000001</v>
      </c>
      <c r="AK313" s="138">
        <v>18.874323442600001</v>
      </c>
      <c r="AL313" s="266">
        <v>22.649188131119999</v>
      </c>
      <c r="AM313" s="175">
        <v>18.799999999999994</v>
      </c>
      <c r="AN313" s="150">
        <v>22.6343234426</v>
      </c>
      <c r="AO313" s="151">
        <v>22.687411615885701</v>
      </c>
      <c r="AP313" s="151">
        <v>22.68</v>
      </c>
      <c r="AQ313" s="151">
        <v>22.680000000000003</v>
      </c>
      <c r="AR313" s="266">
        <v>-2.2310126999997237E-2</v>
      </c>
      <c r="AS313" s="267">
        <v>-9.8272496830459832E-4</v>
      </c>
      <c r="AT313" s="266">
        <v>0.12000000000001165</v>
      </c>
      <c r="AU313" s="267">
        <v>5.3191489361707313E-3</v>
      </c>
      <c r="AV313" s="266">
        <v>0.65103910851794566</v>
      </c>
      <c r="AW313" s="267">
        <v>2.955378202925963E-2</v>
      </c>
      <c r="AX313" s="266">
        <v>-2.231012700000079E-2</v>
      </c>
      <c r="AY313" s="267">
        <v>-9.8272496830475488E-4</v>
      </c>
      <c r="AZ313" s="266">
        <v>0.1200000000000081</v>
      </c>
      <c r="BA313" s="267">
        <v>5.3191489361705735E-3</v>
      </c>
      <c r="BB313" s="266">
        <v>3.5527136788005009E-15</v>
      </c>
      <c r="BC313" s="267">
        <v>1.5664522393300268E-16</v>
      </c>
      <c r="BE313" s="149">
        <v>1.89</v>
      </c>
      <c r="BF313" s="149">
        <v>1.89</v>
      </c>
      <c r="BG313" s="149">
        <v>1.89</v>
      </c>
      <c r="BH313" s="149">
        <v>1.89</v>
      </c>
      <c r="BI313" s="149">
        <v>1.89</v>
      </c>
      <c r="BJ313" s="149">
        <v>1.89</v>
      </c>
      <c r="BK313" s="149">
        <v>1.89</v>
      </c>
      <c r="BL313" s="149">
        <v>1.89</v>
      </c>
      <c r="BM313" s="149">
        <v>1.89</v>
      </c>
      <c r="BN313" s="149">
        <v>1.89</v>
      </c>
      <c r="BO313" s="149">
        <v>1.89</v>
      </c>
      <c r="BP313" s="149">
        <v>1.89</v>
      </c>
      <c r="BQ313" s="268">
        <v>22.680000000000003</v>
      </c>
    </row>
    <row r="314" spans="11:69" x14ac:dyDescent="0.25">
      <c r="K314" s="145" t="s">
        <v>316</v>
      </c>
      <c r="N314" s="37" t="s">
        <v>833</v>
      </c>
      <c r="V314" s="37" t="s">
        <v>606</v>
      </c>
      <c r="W314" s="37" t="s">
        <v>610</v>
      </c>
      <c r="X314" s="37">
        <v>1</v>
      </c>
      <c r="AB314" s="206" t="s">
        <v>348</v>
      </c>
      <c r="AC314" s="173">
        <v>811603</v>
      </c>
      <c r="AD314" s="174" t="s">
        <v>834</v>
      </c>
      <c r="AE314" s="149">
        <v>21.745716880764071</v>
      </c>
      <c r="AF314" s="17">
        <v>22.703483405</v>
      </c>
      <c r="AG314" s="17">
        <v>22.848466546795414</v>
      </c>
      <c r="AH314" s="151">
        <v>22.486581816000008</v>
      </c>
      <c r="AI314" s="150">
        <v>7.9448656740007602</v>
      </c>
      <c r="AJ314" s="266">
        <v>23.834597022002281</v>
      </c>
      <c r="AK314" s="138">
        <v>19.524751081408169</v>
      </c>
      <c r="AL314" s="266">
        <v>23.429701297689803</v>
      </c>
      <c r="AM314" s="175">
        <v>18.73881818000001</v>
      </c>
      <c r="AN314" s="150">
        <v>23.272514717408168</v>
      </c>
      <c r="AO314" s="151">
        <v>23.6824304252711</v>
      </c>
      <c r="AP314" s="151">
        <v>23.64</v>
      </c>
      <c r="AQ314" s="151">
        <v>23.639999999999997</v>
      </c>
      <c r="AR314" s="266">
        <v>-0.19459702200228435</v>
      </c>
      <c r="AS314" s="267">
        <v>-8.164477117974649E-3</v>
      </c>
      <c r="AT314" s="266">
        <v>1.1534181839999889</v>
      </c>
      <c r="AU314" s="267">
        <v>5.1293620054751521E-2</v>
      </c>
      <c r="AV314" s="266">
        <v>0.79153345320458257</v>
      </c>
      <c r="AW314" s="267">
        <v>3.4642738565560244E-2</v>
      </c>
      <c r="AX314" s="266">
        <v>-0.1945970220022808</v>
      </c>
      <c r="AY314" s="267">
        <v>-8.1644771179744998E-3</v>
      </c>
      <c r="AZ314" s="266">
        <v>1.1534181839999924</v>
      </c>
      <c r="BA314" s="267">
        <v>5.129362005475168E-2</v>
      </c>
      <c r="BB314" s="266">
        <v>-3.5527136788005009E-15</v>
      </c>
      <c r="BC314" s="267">
        <v>-1.5028399656516501E-16</v>
      </c>
      <c r="BE314" s="149">
        <v>1.97</v>
      </c>
      <c r="BF314" s="149">
        <v>1.97</v>
      </c>
      <c r="BG314" s="149">
        <v>1.97</v>
      </c>
      <c r="BH314" s="149">
        <v>1.97</v>
      </c>
      <c r="BI314" s="149">
        <v>1.97</v>
      </c>
      <c r="BJ314" s="149">
        <v>1.97</v>
      </c>
      <c r="BK314" s="149">
        <v>1.97</v>
      </c>
      <c r="BL314" s="149">
        <v>1.97</v>
      </c>
      <c r="BM314" s="149">
        <v>1.97</v>
      </c>
      <c r="BN314" s="149">
        <v>1.97</v>
      </c>
      <c r="BO314" s="149">
        <v>1.97</v>
      </c>
      <c r="BP314" s="149">
        <v>1.97</v>
      </c>
      <c r="BQ314" s="268">
        <v>23.639999999999997</v>
      </c>
    </row>
    <row r="315" spans="11:69" x14ac:dyDescent="0.25">
      <c r="K315" s="145" t="s">
        <v>316</v>
      </c>
      <c r="N315" s="37" t="s">
        <v>835</v>
      </c>
      <c r="V315" s="37" t="s">
        <v>606</v>
      </c>
      <c r="W315" s="37" t="s">
        <v>610</v>
      </c>
      <c r="X315" s="37">
        <v>1</v>
      </c>
      <c r="AB315" s="206" t="s">
        <v>348</v>
      </c>
      <c r="AC315" s="173">
        <v>811604</v>
      </c>
      <c r="AD315" s="174" t="s">
        <v>836</v>
      </c>
      <c r="AE315" s="149">
        <v>21.711937841612318</v>
      </c>
      <c r="AF315" s="17">
        <v>22.58747768899191</v>
      </c>
      <c r="AG315" s="17">
        <v>22.707642264627069</v>
      </c>
      <c r="AH315" s="151">
        <v>22.486581816000008</v>
      </c>
      <c r="AI315" s="150">
        <v>7.8754997318260704</v>
      </c>
      <c r="AJ315" s="266">
        <v>23.62649919547821</v>
      </c>
      <c r="AK315" s="138">
        <v>19.609613149887913</v>
      </c>
      <c r="AL315" s="266">
        <v>23.531535779865493</v>
      </c>
      <c r="AM315" s="175">
        <v>18.73881818000001</v>
      </c>
      <c r="AN315" s="150">
        <v>23.357376785887912</v>
      </c>
      <c r="AO315" s="151">
        <v>23.587908256950701</v>
      </c>
      <c r="AP315" s="151">
        <v>23.64</v>
      </c>
      <c r="AQ315" s="151">
        <v>23.639999999999997</v>
      </c>
      <c r="AR315" s="266">
        <v>1.3500804521786591E-2</v>
      </c>
      <c r="AS315" s="267">
        <v>5.7142636368110182E-4</v>
      </c>
      <c r="AT315" s="266">
        <v>1.1534181839999889</v>
      </c>
      <c r="AU315" s="267">
        <v>5.1293620054751521E-2</v>
      </c>
      <c r="AV315" s="266">
        <v>0.93235773537292843</v>
      </c>
      <c r="AW315" s="267">
        <v>4.1059204848638682E-2</v>
      </c>
      <c r="AX315" s="266">
        <v>1.3500804521790144E-2</v>
      </c>
      <c r="AY315" s="267">
        <v>5.714263636812522E-4</v>
      </c>
      <c r="AZ315" s="266">
        <v>1.1534181839999924</v>
      </c>
      <c r="BA315" s="267">
        <v>5.129362005475168E-2</v>
      </c>
      <c r="BB315" s="266">
        <v>-3.5527136788005009E-15</v>
      </c>
      <c r="BC315" s="267">
        <v>-1.5028399656516501E-16</v>
      </c>
      <c r="BE315" s="149">
        <v>1.97</v>
      </c>
      <c r="BF315" s="149">
        <v>1.97</v>
      </c>
      <c r="BG315" s="149">
        <v>1.97</v>
      </c>
      <c r="BH315" s="149">
        <v>1.97</v>
      </c>
      <c r="BI315" s="149">
        <v>1.97</v>
      </c>
      <c r="BJ315" s="149">
        <v>1.97</v>
      </c>
      <c r="BK315" s="149">
        <v>1.97</v>
      </c>
      <c r="BL315" s="149">
        <v>1.97</v>
      </c>
      <c r="BM315" s="149">
        <v>1.97</v>
      </c>
      <c r="BN315" s="149">
        <v>1.97</v>
      </c>
      <c r="BO315" s="149">
        <v>1.97</v>
      </c>
      <c r="BP315" s="149">
        <v>1.97</v>
      </c>
      <c r="BQ315" s="268">
        <v>23.639999999999997</v>
      </c>
    </row>
    <row r="316" spans="11:69" x14ac:dyDescent="0.25">
      <c r="K316" s="145" t="s">
        <v>316</v>
      </c>
      <c r="N316" s="37" t="s">
        <v>837</v>
      </c>
      <c r="V316" s="37" t="s">
        <v>606</v>
      </c>
      <c r="W316" s="37" t="s">
        <v>610</v>
      </c>
      <c r="X316" s="37">
        <v>1</v>
      </c>
      <c r="AB316" s="206" t="s">
        <v>348</v>
      </c>
      <c r="AC316" s="173">
        <v>811605</v>
      </c>
      <c r="AD316" s="174" t="s">
        <v>838</v>
      </c>
      <c r="AE316" s="149">
        <v>23.643231497304416</v>
      </c>
      <c r="AF316" s="17">
        <v>24.762385847186501</v>
      </c>
      <c r="AG316" s="17">
        <v>24.673408963855241</v>
      </c>
      <c r="AH316" s="151">
        <v>24.600000000000005</v>
      </c>
      <c r="AI316" s="150">
        <v>8.5934496384554695</v>
      </c>
      <c r="AJ316" s="266">
        <v>25.78034891536641</v>
      </c>
      <c r="AK316" s="138">
        <v>21.017449638455467</v>
      </c>
      <c r="AL316" s="266">
        <v>25.220939566146559</v>
      </c>
      <c r="AM316" s="175">
        <v>20.500000000000004</v>
      </c>
      <c r="AN316" s="150">
        <v>25.117449638455469</v>
      </c>
      <c r="AO316" s="151">
        <v>25.367056523066495</v>
      </c>
      <c r="AP316" s="151">
        <v>25.8</v>
      </c>
      <c r="AQ316" s="151">
        <v>25.799999999999994</v>
      </c>
      <c r="AR316" s="266">
        <v>1.9651084633583338E-2</v>
      </c>
      <c r="AS316" s="267">
        <v>7.6225053035920253E-4</v>
      </c>
      <c r="AT316" s="266">
        <v>1.1999999999999886</v>
      </c>
      <c r="AU316" s="267">
        <v>4.8780487804877579E-2</v>
      </c>
      <c r="AV316" s="266">
        <v>1.1265910361447524</v>
      </c>
      <c r="AW316" s="267">
        <v>4.5660128999406885E-2</v>
      </c>
      <c r="AX316" s="266">
        <v>1.9651084633590443E-2</v>
      </c>
      <c r="AY316" s="267">
        <v>7.6225053035947814E-4</v>
      </c>
      <c r="AZ316" s="266">
        <v>1.1999999999999957</v>
      </c>
      <c r="BA316" s="267">
        <v>4.8780487804877863E-2</v>
      </c>
      <c r="BB316" s="266">
        <v>-7.1054273576010019E-15</v>
      </c>
      <c r="BC316" s="267">
        <v>-2.7540416114732565E-16</v>
      </c>
      <c r="BE316" s="149">
        <v>2.15</v>
      </c>
      <c r="BF316" s="149">
        <v>2.15</v>
      </c>
      <c r="BG316" s="149">
        <v>2.15</v>
      </c>
      <c r="BH316" s="149">
        <v>2.15</v>
      </c>
      <c r="BI316" s="149">
        <v>2.15</v>
      </c>
      <c r="BJ316" s="149">
        <v>2.15</v>
      </c>
      <c r="BK316" s="149">
        <v>2.15</v>
      </c>
      <c r="BL316" s="149">
        <v>2.15</v>
      </c>
      <c r="BM316" s="149">
        <v>2.15</v>
      </c>
      <c r="BN316" s="149">
        <v>2.15</v>
      </c>
      <c r="BO316" s="149">
        <v>2.15</v>
      </c>
      <c r="BP316" s="149">
        <v>2.15</v>
      </c>
      <c r="BQ316" s="268">
        <v>25.799999999999994</v>
      </c>
    </row>
    <row r="317" spans="11:69" x14ac:dyDescent="0.25">
      <c r="K317" s="145" t="s">
        <v>316</v>
      </c>
      <c r="N317" s="37" t="s">
        <v>839</v>
      </c>
      <c r="V317" s="37" t="s">
        <v>606</v>
      </c>
      <c r="W317" s="37" t="s">
        <v>610</v>
      </c>
      <c r="X317" s="37">
        <v>1</v>
      </c>
      <c r="AB317" s="206" t="s">
        <v>348</v>
      </c>
      <c r="AC317" s="173">
        <v>811606</v>
      </c>
      <c r="AD317" s="174" t="s">
        <v>840</v>
      </c>
      <c r="AE317" s="149">
        <v>23.564637208565731</v>
      </c>
      <c r="AF317" s="17">
        <v>24.386827881238137</v>
      </c>
      <c r="AG317" s="17">
        <v>25.176937568148801</v>
      </c>
      <c r="AH317" s="151">
        <v>24.600000000000005</v>
      </c>
      <c r="AI317" s="150">
        <v>8.3473092658833892</v>
      </c>
      <c r="AJ317" s="266">
        <v>25.041927797650168</v>
      </c>
      <c r="AK317" s="138">
        <v>21.054799193574478</v>
      </c>
      <c r="AL317" s="266">
        <v>25.265759032289374</v>
      </c>
      <c r="AM317" s="175">
        <v>20.500000000000004</v>
      </c>
      <c r="AN317" s="150">
        <v>25.15479919357448</v>
      </c>
      <c r="AO317" s="151">
        <v>25.225370046127701</v>
      </c>
      <c r="AP317" s="151">
        <v>25.8</v>
      </c>
      <c r="AQ317" s="151">
        <v>25.799999999999994</v>
      </c>
      <c r="AR317" s="266">
        <v>0.75807220234982609</v>
      </c>
      <c r="AS317" s="267">
        <v>3.0272118363864963E-2</v>
      </c>
      <c r="AT317" s="266">
        <v>1.1999999999999886</v>
      </c>
      <c r="AU317" s="267">
        <v>4.8780487804877579E-2</v>
      </c>
      <c r="AV317" s="266">
        <v>0.62306243185119214</v>
      </c>
      <c r="AW317" s="267">
        <v>2.4747347852163912E-2</v>
      </c>
      <c r="AX317" s="266">
        <v>0.75807220234983319</v>
      </c>
      <c r="AY317" s="267">
        <v>3.0272118363865244E-2</v>
      </c>
      <c r="AZ317" s="266">
        <v>1.1999999999999957</v>
      </c>
      <c r="BA317" s="267">
        <v>4.8780487804877863E-2</v>
      </c>
      <c r="BB317" s="266">
        <v>-7.1054273576010019E-15</v>
      </c>
      <c r="BC317" s="267">
        <v>-2.7540416114732565E-16</v>
      </c>
      <c r="BE317" s="149">
        <v>2.15</v>
      </c>
      <c r="BF317" s="149">
        <v>2.15</v>
      </c>
      <c r="BG317" s="149">
        <v>2.15</v>
      </c>
      <c r="BH317" s="149">
        <v>2.15</v>
      </c>
      <c r="BI317" s="149">
        <v>2.15</v>
      </c>
      <c r="BJ317" s="149">
        <v>2.15</v>
      </c>
      <c r="BK317" s="149">
        <v>2.15</v>
      </c>
      <c r="BL317" s="149">
        <v>2.15</v>
      </c>
      <c r="BM317" s="149">
        <v>2.15</v>
      </c>
      <c r="BN317" s="149">
        <v>2.15</v>
      </c>
      <c r="BO317" s="149">
        <v>2.15</v>
      </c>
      <c r="BP317" s="149">
        <v>2.15</v>
      </c>
      <c r="BQ317" s="268">
        <v>25.799999999999994</v>
      </c>
    </row>
    <row r="318" spans="11:69" x14ac:dyDescent="0.25">
      <c r="K318" s="145" t="s">
        <v>316</v>
      </c>
      <c r="N318" s="37" t="s">
        <v>841</v>
      </c>
      <c r="V318" s="37" t="s">
        <v>606</v>
      </c>
      <c r="W318" s="37" t="s">
        <v>610</v>
      </c>
      <c r="X318" s="37">
        <v>1</v>
      </c>
      <c r="AB318" s="206" t="s">
        <v>348</v>
      </c>
      <c r="AC318" s="173">
        <v>811802</v>
      </c>
      <c r="AD318" s="174" t="s">
        <v>842</v>
      </c>
      <c r="AE318" s="149">
        <v>269376</v>
      </c>
      <c r="AF318" s="17">
        <v>291122</v>
      </c>
      <c r="AG318" s="17">
        <v>293756</v>
      </c>
      <c r="AH318" s="151">
        <v>292318.14023109246</v>
      </c>
      <c r="AI318" s="150">
        <v>99872</v>
      </c>
      <c r="AJ318" s="266">
        <v>299616</v>
      </c>
      <c r="AK318" s="138">
        <v>251042</v>
      </c>
      <c r="AL318" s="266">
        <v>301250.40000000002</v>
      </c>
      <c r="AM318" s="175">
        <v>243997.12661550002</v>
      </c>
      <c r="AN318" s="150">
        <v>299363.01361559244</v>
      </c>
      <c r="AO318" s="151">
        <v>298882.28571428597</v>
      </c>
      <c r="AP318" s="151">
        <v>296339.24879384798</v>
      </c>
      <c r="AQ318" s="151">
        <v>296339.24879384739</v>
      </c>
      <c r="AR318" s="266">
        <v>-3276.7512061526068</v>
      </c>
      <c r="AS318" s="267">
        <v>-1.0936502744021036E-2</v>
      </c>
      <c r="AT318" s="266">
        <v>4021.1085627549328</v>
      </c>
      <c r="AU318" s="267">
        <v>1.3755932353620067E-2</v>
      </c>
      <c r="AV318" s="266">
        <v>2583.2487938473932</v>
      </c>
      <c r="AW318" s="267">
        <v>8.7938588278959184E-3</v>
      </c>
      <c r="AX318" s="266">
        <v>-3276.7512061520247</v>
      </c>
      <c r="AY318" s="267">
        <v>-1.0936502744019094E-2</v>
      </c>
      <c r="AZ318" s="266">
        <v>4021.1085627555149</v>
      </c>
      <c r="BA318" s="267">
        <v>1.3755932353622059E-2</v>
      </c>
      <c r="BB318" s="266">
        <v>-5.8207660913467407E-10</v>
      </c>
      <c r="BC318" s="267">
        <v>-1.9642238127545594E-15</v>
      </c>
      <c r="BE318" s="149">
        <v>25391.184336166796</v>
      </c>
      <c r="BF318" s="149">
        <v>24608.888221969399</v>
      </c>
      <c r="BG318" s="149">
        <v>24152.886576954999</v>
      </c>
      <c r="BH318" s="149">
        <v>25205.743663961399</v>
      </c>
      <c r="BI318" s="149">
        <v>23182.109776328602</v>
      </c>
      <c r="BJ318" s="149">
        <v>25699.238768867799</v>
      </c>
      <c r="BK318" s="149">
        <v>24590.648136627198</v>
      </c>
      <c r="BL318" s="149">
        <v>24977.7428414442</v>
      </c>
      <c r="BM318" s="149">
        <v>24151.8732388672</v>
      </c>
      <c r="BN318" s="149">
        <v>24715.2885732586</v>
      </c>
      <c r="BO318" s="149">
        <v>25285.797274125402</v>
      </c>
      <c r="BP318" s="149">
        <v>24377.847385275803</v>
      </c>
      <c r="BQ318" s="268">
        <v>296339.24879384739</v>
      </c>
    </row>
    <row r="319" spans="11:69" x14ac:dyDescent="0.25">
      <c r="K319" s="145" t="s">
        <v>316</v>
      </c>
      <c r="N319" s="37" t="s">
        <v>843</v>
      </c>
      <c r="V319" s="37" t="s">
        <v>606</v>
      </c>
      <c r="W319" s="37" t="s">
        <v>610</v>
      </c>
      <c r="X319" s="37">
        <v>1</v>
      </c>
      <c r="AB319" s="206" t="s">
        <v>348</v>
      </c>
      <c r="AC319" s="173">
        <v>811803</v>
      </c>
      <c r="AD319" s="174" t="s">
        <v>844</v>
      </c>
      <c r="AE319" s="149">
        <v>130221</v>
      </c>
      <c r="AF319" s="17">
        <v>141045</v>
      </c>
      <c r="AG319" s="17">
        <v>142521</v>
      </c>
      <c r="AH319" s="151">
        <v>141622.3260720172</v>
      </c>
      <c r="AI319" s="150">
        <v>48499</v>
      </c>
      <c r="AJ319" s="266">
        <v>145497</v>
      </c>
      <c r="AK319" s="138">
        <v>121801</v>
      </c>
      <c r="AL319" s="266">
        <v>146161.20000000001</v>
      </c>
      <c r="AM319" s="175">
        <v>118211.75582646999</v>
      </c>
      <c r="AN319" s="150">
        <v>145211.57024554722</v>
      </c>
      <c r="AO319" s="151">
        <v>145080</v>
      </c>
      <c r="AP319" s="151">
        <v>143745.62439692399</v>
      </c>
      <c r="AQ319" s="151">
        <v>143745.6243969237</v>
      </c>
      <c r="AR319" s="266">
        <v>-1751.3756030763034</v>
      </c>
      <c r="AS319" s="267">
        <v>-1.2037193915175593E-2</v>
      </c>
      <c r="AT319" s="266">
        <v>2123.2983249065001</v>
      </c>
      <c r="AU319" s="267">
        <v>1.4992680771439733E-2</v>
      </c>
      <c r="AV319" s="266">
        <v>1224.6243969236966</v>
      </c>
      <c r="AW319" s="267">
        <v>8.5925891407139764E-3</v>
      </c>
      <c r="AX319" s="266">
        <v>-1751.3756030760123</v>
      </c>
      <c r="AY319" s="267">
        <v>-1.2037193915173593E-2</v>
      </c>
      <c r="AZ319" s="266">
        <v>2123.2983249067911</v>
      </c>
      <c r="BA319" s="267">
        <v>1.4992680771441787E-2</v>
      </c>
      <c r="BB319" s="266">
        <v>-2.9103830456733704E-10</v>
      </c>
      <c r="BC319" s="267">
        <v>-2.0246759217080207E-15</v>
      </c>
      <c r="BE319" s="149">
        <v>12316.531345142501</v>
      </c>
      <c r="BF319" s="149">
        <v>11937.062058659199</v>
      </c>
      <c r="BG319" s="149">
        <v>11715.868809697398</v>
      </c>
      <c r="BH319" s="149">
        <v>12226.5794222816</v>
      </c>
      <c r="BI319" s="149">
        <v>11244.972977064899</v>
      </c>
      <c r="BJ319" s="149">
        <v>12465.959667364699</v>
      </c>
      <c r="BK319" s="149">
        <v>11928.2143189299</v>
      </c>
      <c r="BL319" s="149">
        <v>12115.982797795597</v>
      </c>
      <c r="BM319" s="149">
        <v>11715.377268594602</v>
      </c>
      <c r="BN319" s="149">
        <v>11988.673800476701</v>
      </c>
      <c r="BO319" s="149">
        <v>12265.4111200078</v>
      </c>
      <c r="BP319" s="149">
        <v>11824.990810908799</v>
      </c>
      <c r="BQ319" s="268">
        <v>143745.6243969237</v>
      </c>
    </row>
    <row r="320" spans="11:69" x14ac:dyDescent="0.25">
      <c r="K320" s="145" t="s">
        <v>316</v>
      </c>
      <c r="N320" s="37" t="s">
        <v>845</v>
      </c>
      <c r="V320" s="37" t="s">
        <v>606</v>
      </c>
      <c r="W320" s="37" t="s">
        <v>610</v>
      </c>
      <c r="X320" s="37">
        <v>1</v>
      </c>
      <c r="AB320" s="206" t="s">
        <v>348</v>
      </c>
      <c r="AC320" s="173">
        <v>811804</v>
      </c>
      <c r="AD320" s="174" t="s">
        <v>846</v>
      </c>
      <c r="AE320" s="149">
        <v>4467</v>
      </c>
      <c r="AF320" s="17">
        <v>4516</v>
      </c>
      <c r="AG320" s="17">
        <v>4357</v>
      </c>
      <c r="AH320" s="151">
        <v>9014.5357970589885</v>
      </c>
      <c r="AI320" s="150">
        <v>1437</v>
      </c>
      <c r="AJ320" s="266">
        <v>4311</v>
      </c>
      <c r="AK320" s="138">
        <v>3720</v>
      </c>
      <c r="AL320" s="266">
        <v>4464</v>
      </c>
      <c r="AM320" s="175">
        <v>7500.5557122000009</v>
      </c>
      <c r="AN320" s="150">
        <v>5233.9800848589875</v>
      </c>
      <c r="AO320" s="151">
        <v>4361.1428571428596</v>
      </c>
      <c r="AP320" s="151">
        <v>8901.7917535300003</v>
      </c>
      <c r="AQ320" s="151">
        <v>8901.7917535300003</v>
      </c>
      <c r="AR320" s="266">
        <v>4590.7917535300003</v>
      </c>
      <c r="AS320" s="267">
        <v>1.0649018217420552</v>
      </c>
      <c r="AT320" s="266">
        <v>-112.74404352898819</v>
      </c>
      <c r="AU320" s="267">
        <v>-1.2506916170411256E-2</v>
      </c>
      <c r="AV320" s="266">
        <v>4544.7917535300003</v>
      </c>
      <c r="AW320" s="267">
        <v>1.0431011598645858</v>
      </c>
      <c r="AX320" s="266">
        <v>4590.7917535300003</v>
      </c>
      <c r="AY320" s="267">
        <v>1.0649018217420552</v>
      </c>
      <c r="AZ320" s="266">
        <v>-112.74404352898819</v>
      </c>
      <c r="BA320" s="267">
        <v>-1.2506916170411256E-2</v>
      </c>
      <c r="BB320" s="266">
        <v>0</v>
      </c>
      <c r="BC320" s="267">
        <v>0</v>
      </c>
      <c r="BE320" s="149">
        <v>750.54726384085302</v>
      </c>
      <c r="BF320" s="149">
        <v>724.17334623544195</v>
      </c>
      <c r="BG320" s="149">
        <v>725.83911476019</v>
      </c>
      <c r="BH320" s="149">
        <v>766.70307182911711</v>
      </c>
      <c r="BI320" s="149">
        <v>696.18734280940907</v>
      </c>
      <c r="BJ320" s="149">
        <v>760.38828641920099</v>
      </c>
      <c r="BK320" s="149">
        <v>736.00090701363195</v>
      </c>
      <c r="BL320" s="149">
        <v>754.46401268649106</v>
      </c>
      <c r="BM320" s="149">
        <v>733.28327779897791</v>
      </c>
      <c r="BN320" s="149">
        <v>748.74120874266805</v>
      </c>
      <c r="BO320" s="149">
        <v>774.7377302748389</v>
      </c>
      <c r="BP320" s="149">
        <v>730.72619111918107</v>
      </c>
      <c r="BQ320" s="268">
        <v>8901.7917535300021</v>
      </c>
    </row>
    <row r="321" spans="2:96" x14ac:dyDescent="0.25">
      <c r="K321" s="145" t="s">
        <v>316</v>
      </c>
      <c r="N321" s="37" t="s">
        <v>847</v>
      </c>
      <c r="V321" s="37" t="s">
        <v>606</v>
      </c>
      <c r="W321" s="37" t="s">
        <v>610</v>
      </c>
      <c r="X321" s="37">
        <v>1</v>
      </c>
      <c r="AB321" s="206" t="s">
        <v>348</v>
      </c>
      <c r="AC321" s="173">
        <v>811873</v>
      </c>
      <c r="AD321" s="174" t="s">
        <v>848</v>
      </c>
      <c r="AE321" s="149">
        <v>18001.896660000002</v>
      </c>
      <c r="AF321" s="17">
        <v>18852.532999999999</v>
      </c>
      <c r="AG321" s="17">
        <v>19437.630636666669</v>
      </c>
      <c r="AH321" s="151">
        <v>19586.597706876946</v>
      </c>
      <c r="AI321" s="150">
        <v>6688.6666666666606</v>
      </c>
      <c r="AJ321" s="266">
        <v>20065.999999999982</v>
      </c>
      <c r="AK321" s="138">
        <v>16710.066666666651</v>
      </c>
      <c r="AL321" s="266">
        <v>20052.07999999998</v>
      </c>
      <c r="AM321" s="175">
        <v>16243.37</v>
      </c>
      <c r="AN321" s="150">
        <v>20053.294373543598</v>
      </c>
      <c r="AO321" s="151">
        <v>19943.400000000001</v>
      </c>
      <c r="AP321" s="151">
        <v>21447.203341377</v>
      </c>
      <c r="AQ321" s="151">
        <v>21447.203341376964</v>
      </c>
      <c r="AR321" s="266">
        <v>1381.2033413769823</v>
      </c>
      <c r="AS321" s="267">
        <v>6.8833018109089178E-2</v>
      </c>
      <c r="AT321" s="266">
        <v>1860.6056345000179</v>
      </c>
      <c r="AU321" s="267">
        <v>9.4993814767878271E-2</v>
      </c>
      <c r="AV321" s="266">
        <v>2009.5727047102955</v>
      </c>
      <c r="AW321" s="267">
        <v>0.10338568225077222</v>
      </c>
      <c r="AX321" s="266">
        <v>1381.2033413770187</v>
      </c>
      <c r="AY321" s="267">
        <v>6.8833018109090996E-2</v>
      </c>
      <c r="AZ321" s="266">
        <v>1860.6056345000543</v>
      </c>
      <c r="BA321" s="267">
        <v>9.499381476788013E-2</v>
      </c>
      <c r="BB321" s="266">
        <v>-3.637978807091713E-11</v>
      </c>
      <c r="BC321" s="267">
        <v>-1.696248573385391E-15</v>
      </c>
      <c r="BE321" s="149">
        <v>1837.87</v>
      </c>
      <c r="BF321" s="149">
        <v>1779.73</v>
      </c>
      <c r="BG321" s="149">
        <v>1747.43</v>
      </c>
      <c r="BH321" s="149">
        <v>1824.95</v>
      </c>
      <c r="BI321" s="149">
        <v>1676.37</v>
      </c>
      <c r="BJ321" s="149">
        <v>1860.48</v>
      </c>
      <c r="BK321" s="149">
        <v>1779.73</v>
      </c>
      <c r="BL321" s="149">
        <v>1808.8</v>
      </c>
      <c r="BM321" s="149">
        <v>1747.43</v>
      </c>
      <c r="BN321" s="149">
        <v>1789.42</v>
      </c>
      <c r="BO321" s="149">
        <v>1831.41</v>
      </c>
      <c r="BP321" s="149">
        <v>1763.5833413769601</v>
      </c>
      <c r="BQ321" s="268">
        <v>21447.20334137696</v>
      </c>
    </row>
    <row r="322" spans="2:96" x14ac:dyDescent="0.25">
      <c r="K322" s="145" t="s">
        <v>316</v>
      </c>
      <c r="N322" s="37" t="s">
        <v>849</v>
      </c>
      <c r="V322" s="37" t="s">
        <v>606</v>
      </c>
      <c r="W322" s="37" t="s">
        <v>610</v>
      </c>
      <c r="X322" s="37">
        <v>1</v>
      </c>
      <c r="AB322" s="206" t="s">
        <v>348</v>
      </c>
      <c r="AC322" s="173">
        <v>811881</v>
      </c>
      <c r="AD322" s="174" t="s">
        <v>850</v>
      </c>
      <c r="AE322" s="149">
        <v>857065</v>
      </c>
      <c r="AF322" s="17">
        <v>830564</v>
      </c>
      <c r="AG322" s="17">
        <v>797889.99999999988</v>
      </c>
      <c r="AH322" s="151">
        <v>818962.25330648071</v>
      </c>
      <c r="AI322" s="150">
        <v>265953</v>
      </c>
      <c r="AJ322" s="266">
        <v>797859</v>
      </c>
      <c r="AK322" s="138">
        <v>661230.00000000012</v>
      </c>
      <c r="AL322" s="266">
        <v>793476.00000000023</v>
      </c>
      <c r="AM322" s="175">
        <v>683585.48728936003</v>
      </c>
      <c r="AN322" s="150">
        <v>796606.7660171208</v>
      </c>
      <c r="AO322" s="151">
        <v>788802.85714285716</v>
      </c>
      <c r="AP322" s="151">
        <v>788493.99999999907</v>
      </c>
      <c r="AQ322" s="151">
        <v>788493.99999999942</v>
      </c>
      <c r="AR322" s="266">
        <v>-9365.0000000005821</v>
      </c>
      <c r="AS322" s="267">
        <v>-1.1737662920391426E-2</v>
      </c>
      <c r="AT322" s="266">
        <v>-30468.253306481289</v>
      </c>
      <c r="AU322" s="267">
        <v>-3.7203489151628993E-2</v>
      </c>
      <c r="AV322" s="266">
        <v>-9396.0000000004657</v>
      </c>
      <c r="AW322" s="267">
        <v>-1.1776059356553494E-2</v>
      </c>
      <c r="AX322" s="266">
        <v>-9365.0000000009313</v>
      </c>
      <c r="AY322" s="267">
        <v>-1.1737662920391863E-2</v>
      </c>
      <c r="AZ322" s="266">
        <v>-30468.253306481638</v>
      </c>
      <c r="BA322" s="267">
        <v>-3.7203489151629417E-2</v>
      </c>
      <c r="BB322" s="266">
        <v>3.4924596548080444E-10</v>
      </c>
      <c r="BC322" s="267">
        <v>4.429278668966471E-16</v>
      </c>
      <c r="BE322" s="149">
        <v>67560.394331809293</v>
      </c>
      <c r="BF322" s="149">
        <v>65478.875218421599</v>
      </c>
      <c r="BG322" s="149">
        <v>64265.554491706098</v>
      </c>
      <c r="BH322" s="149">
        <v>67066.977236278399</v>
      </c>
      <c r="BI322" s="149">
        <v>61682.529477942197</v>
      </c>
      <c r="BJ322" s="149">
        <v>68380.059889412601</v>
      </c>
      <c r="BK322" s="149">
        <v>65430.342389352903</v>
      </c>
      <c r="BL322" s="149">
        <v>66460.316872920303</v>
      </c>
      <c r="BM322" s="149">
        <v>64262.858223424402</v>
      </c>
      <c r="BN322" s="149">
        <v>65761.983387988395</v>
      </c>
      <c r="BO322" s="149">
        <v>67279.982430524105</v>
      </c>
      <c r="BP322" s="149">
        <v>64864.126050219194</v>
      </c>
      <c r="BQ322" s="268">
        <v>788493.99999999942</v>
      </c>
    </row>
    <row r="323" spans="2:96" ht="18.75" hidden="1" x14ac:dyDescent="0.3">
      <c r="B323" s="137" t="s">
        <v>306</v>
      </c>
      <c r="C323" s="137" t="s">
        <v>306</v>
      </c>
      <c r="J323" s="137" t="s">
        <v>306</v>
      </c>
      <c r="K323" s="145" t="s">
        <v>309</v>
      </c>
      <c r="N323" s="37" t="s">
        <v>311</v>
      </c>
      <c r="AC323" s="152"/>
      <c r="AD323" s="163"/>
      <c r="AE323" s="17"/>
      <c r="AI323" s="180"/>
      <c r="AS323" s="37"/>
      <c r="AU323" s="37"/>
      <c r="AW323" s="37"/>
      <c r="AY323" s="37"/>
      <c r="BA323" s="37"/>
      <c r="BB323" s="37"/>
      <c r="BC323" s="3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278"/>
    </row>
    <row r="324" spans="2:96" ht="17.25" x14ac:dyDescent="0.3">
      <c r="K324" s="145" t="s">
        <v>313</v>
      </c>
      <c r="V324" s="37" t="s">
        <v>606</v>
      </c>
      <c r="W324" s="37" t="s">
        <v>610</v>
      </c>
      <c r="AB324" s="206" t="s">
        <v>348</v>
      </c>
      <c r="AC324" s="164" t="s">
        <v>851</v>
      </c>
      <c r="AD324" s="148"/>
      <c r="AE324" s="165">
        <v>8611661.1024502255</v>
      </c>
      <c r="AF324" s="165">
        <v>8778699.9759281296</v>
      </c>
      <c r="AG324" s="165">
        <v>6952051.0845794138</v>
      </c>
      <c r="AH324" s="167">
        <v>7090789.9487133604</v>
      </c>
      <c r="AI324" s="166">
        <v>2321232.0102624847</v>
      </c>
      <c r="AJ324" s="167">
        <v>6963696.030787454</v>
      </c>
      <c r="AK324" s="166">
        <v>5797189.5580365006</v>
      </c>
      <c r="AL324" s="167">
        <v>6956627.4696438015</v>
      </c>
      <c r="AM324" s="166">
        <v>5918498.1481240997</v>
      </c>
      <c r="AN324" s="166">
        <v>6969481.3586257612</v>
      </c>
      <c r="AO324" s="167">
        <v>6916757.527041221</v>
      </c>
      <c r="AP324" s="167">
        <v>7013956.0769271888</v>
      </c>
      <c r="AQ324" s="167">
        <v>7013956.0769271841</v>
      </c>
      <c r="AR324" s="167">
        <v>50260.046139730141</v>
      </c>
      <c r="AS324" s="279">
        <v>7.2174382565700157E-3</v>
      </c>
      <c r="AT324" s="167">
        <v>-76833.871786176227</v>
      </c>
      <c r="AU324" s="279">
        <v>-1.0835728084163302E-2</v>
      </c>
      <c r="AV324" s="167">
        <v>61904.992347770371</v>
      </c>
      <c r="AW324" s="279">
        <v>8.9045652275317692E-3</v>
      </c>
      <c r="AX324" s="167">
        <v>50260.046139734797</v>
      </c>
      <c r="AY324" s="279">
        <v>7.2174382565706845E-3</v>
      </c>
      <c r="AZ324" s="167">
        <v>-76833.87178617157</v>
      </c>
      <c r="BA324" s="279">
        <v>-1.0835728084162647E-2</v>
      </c>
      <c r="BB324" s="167">
        <v>-4.6566128730773926E-9</v>
      </c>
      <c r="BC324" s="279">
        <v>-6.6390676274628924E-16</v>
      </c>
      <c r="BE324" s="165">
        <v>589961.48105950467</v>
      </c>
      <c r="BF324" s="165">
        <v>582390.18793340784</v>
      </c>
      <c r="BG324" s="165">
        <v>587554.41621196654</v>
      </c>
      <c r="BH324" s="165">
        <v>593448.90711869113</v>
      </c>
      <c r="BI324" s="165">
        <v>560689.39870698436</v>
      </c>
      <c r="BJ324" s="165">
        <v>604895.43480967416</v>
      </c>
      <c r="BK324" s="165">
        <v>581399.99301839771</v>
      </c>
      <c r="BL324" s="165">
        <v>593731.42885127896</v>
      </c>
      <c r="BM324" s="165">
        <v>571162.38542733062</v>
      </c>
      <c r="BN324" s="165">
        <v>582229.27880799514</v>
      </c>
      <c r="BO324" s="165">
        <v>593298.79584346642</v>
      </c>
      <c r="BP324" s="165">
        <v>573194.3691384882</v>
      </c>
      <c r="BQ324" s="280">
        <v>7013956.0769271841</v>
      </c>
    </row>
    <row r="325" spans="2:96" ht="18.75" x14ac:dyDescent="0.3">
      <c r="K325" s="145" t="s">
        <v>313</v>
      </c>
      <c r="AC325" s="152"/>
      <c r="AD325" s="168"/>
      <c r="AE325" s="169"/>
      <c r="AI325" s="281"/>
      <c r="AS325" s="37"/>
      <c r="AU325" s="37"/>
      <c r="AW325" s="37"/>
      <c r="AY325" s="37"/>
      <c r="BA325" s="37"/>
      <c r="BB325" s="37"/>
      <c r="BC325" s="37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  <c r="BO325" s="169"/>
      <c r="BP325" s="169"/>
      <c r="BQ325" s="282"/>
    </row>
    <row r="326" spans="2:96" ht="18.75" x14ac:dyDescent="0.3">
      <c r="K326" s="145" t="s">
        <v>313</v>
      </c>
      <c r="M326" s="37" t="s">
        <v>612</v>
      </c>
      <c r="N326" s="37" t="s">
        <v>852</v>
      </c>
      <c r="V326" s="37" t="s">
        <v>606</v>
      </c>
      <c r="W326" s="37" t="s">
        <v>613</v>
      </c>
      <c r="X326" s="37">
        <v>2</v>
      </c>
      <c r="AB326" s="206" t="s">
        <v>348</v>
      </c>
      <c r="AC326" s="276" t="s">
        <v>614</v>
      </c>
      <c r="AD326" s="148"/>
      <c r="AE326" s="38"/>
      <c r="AI326" s="180"/>
      <c r="AS326" s="37"/>
      <c r="AU326" s="37"/>
      <c r="AW326" s="37"/>
      <c r="AY326" s="37"/>
      <c r="BA326" s="37"/>
      <c r="BB326" s="37"/>
      <c r="BC326" s="37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277"/>
      <c r="BS326" s="37">
        <v>8085876.009189073</v>
      </c>
      <c r="BT326" s="37">
        <v>8809490.5228273328</v>
      </c>
      <c r="BU326" s="37">
        <v>9462651.6429253835</v>
      </c>
      <c r="BV326" s="37">
        <v>9294550.6251071338</v>
      </c>
      <c r="BW326" s="37">
        <v>3242285.5967322025</v>
      </c>
      <c r="BX326" s="37">
        <v>9726856.7901966069</v>
      </c>
      <c r="BY326" s="37">
        <v>8173182.6693036733</v>
      </c>
      <c r="BZ326" s="37">
        <v>9807819.203164408</v>
      </c>
      <c r="CA326" s="37">
        <v>7757450.0896487199</v>
      </c>
      <c r="CB326" s="37">
        <v>9710283.2047620863</v>
      </c>
      <c r="CC326" s="37">
        <v>9753795.1735362206</v>
      </c>
      <c r="CD326" s="37">
        <v>9642372.5048140753</v>
      </c>
      <c r="CE326" s="37">
        <v>9642372.5048140753</v>
      </c>
      <c r="CG326" s="37">
        <v>865089.58101046551</v>
      </c>
      <c r="CH326" s="37">
        <v>766348.70241123706</v>
      </c>
      <c r="CI326" s="37">
        <v>762914.69423419284</v>
      </c>
      <c r="CJ326" s="37">
        <v>835385.06704445684</v>
      </c>
      <c r="CK326" s="37">
        <v>760361.98353343375</v>
      </c>
      <c r="CL326" s="37">
        <v>797533.9354856452</v>
      </c>
      <c r="CM326" s="37">
        <v>831957.80788287299</v>
      </c>
      <c r="CN326" s="37">
        <v>801470.27168299921</v>
      </c>
      <c r="CO326" s="37">
        <v>793913.89451568923</v>
      </c>
      <c r="CP326" s="37">
        <v>833198.85047367949</v>
      </c>
      <c r="CQ326" s="37">
        <v>800760.20918529492</v>
      </c>
      <c r="CR326" s="37">
        <v>793437.50735410792</v>
      </c>
    </row>
    <row r="327" spans="2:96" x14ac:dyDescent="0.25">
      <c r="K327" s="145" t="s">
        <v>316</v>
      </c>
      <c r="N327" s="37" t="s">
        <v>853</v>
      </c>
      <c r="V327" s="37" t="s">
        <v>606</v>
      </c>
      <c r="W327" s="37" t="s">
        <v>613</v>
      </c>
      <c r="X327" s="37">
        <v>2</v>
      </c>
      <c r="AB327" s="206" t="s">
        <v>348</v>
      </c>
      <c r="AC327" s="173">
        <v>812100</v>
      </c>
      <c r="AD327" s="174" t="s">
        <v>854</v>
      </c>
      <c r="AE327" s="149">
        <v>7186</v>
      </c>
      <c r="AF327" s="17">
        <v>7597</v>
      </c>
      <c r="AG327" s="17">
        <v>7639</v>
      </c>
      <c r="AH327" s="151">
        <v>7518.9759036128862</v>
      </c>
      <c r="AI327" s="150">
        <v>2633</v>
      </c>
      <c r="AJ327" s="266">
        <v>7899</v>
      </c>
      <c r="AK327" s="138">
        <v>6552</v>
      </c>
      <c r="AL327" s="266">
        <v>7862.4000000000005</v>
      </c>
      <c r="AM327" s="175">
        <v>6275.6806754400004</v>
      </c>
      <c r="AN327" s="150">
        <v>7795.2952281728858</v>
      </c>
      <c r="AO327" s="151">
        <v>7836.0000000000009</v>
      </c>
      <c r="AP327" s="151">
        <v>7855</v>
      </c>
      <c r="AQ327" s="151">
        <v>7855.0000000000045</v>
      </c>
      <c r="AR327" s="266">
        <v>-43.999999999995453</v>
      </c>
      <c r="AS327" s="267">
        <v>-5.5703253576396316E-3</v>
      </c>
      <c r="AT327" s="266">
        <v>336.02409638711833</v>
      </c>
      <c r="AU327" s="267">
        <v>4.4690141409504711E-2</v>
      </c>
      <c r="AV327" s="266">
        <v>216.00000000000455</v>
      </c>
      <c r="AW327" s="267">
        <v>2.8275952349784597E-2</v>
      </c>
      <c r="AX327" s="266">
        <v>-44</v>
      </c>
      <c r="AY327" s="267">
        <v>-5.5703253576402075E-3</v>
      </c>
      <c r="AZ327" s="266">
        <v>336.02409638711379</v>
      </c>
      <c r="BA327" s="267">
        <v>4.4690141409504107E-2</v>
      </c>
      <c r="BB327" s="266">
        <v>4.5474735088646412E-12</v>
      </c>
      <c r="BC327" s="267">
        <v>5.7892724492229673E-16</v>
      </c>
      <c r="BE327" s="149">
        <v>711.27952755905551</v>
      </c>
      <c r="BF327" s="149">
        <v>618.50393700787436</v>
      </c>
      <c r="BG327" s="149">
        <v>618.50393700787436</v>
      </c>
      <c r="BH327" s="149">
        <v>680.35433070866179</v>
      </c>
      <c r="BI327" s="149">
        <v>618.50393700787436</v>
      </c>
      <c r="BJ327" s="149">
        <v>649.42913385826819</v>
      </c>
      <c r="BK327" s="149">
        <v>680.35433070866179</v>
      </c>
      <c r="BL327" s="149">
        <v>649.42913385826819</v>
      </c>
      <c r="BM327" s="149">
        <v>649.42913385826819</v>
      </c>
      <c r="BN327" s="149">
        <v>680.35433070866179</v>
      </c>
      <c r="BO327" s="149">
        <v>649.42913385826819</v>
      </c>
      <c r="BP327" s="149">
        <v>649.42913385826819</v>
      </c>
      <c r="BQ327" s="268">
        <v>7855.0000000000045</v>
      </c>
    </row>
    <row r="328" spans="2:96" x14ac:dyDescent="0.25">
      <c r="K328" s="145" t="s">
        <v>316</v>
      </c>
      <c r="N328" s="37" t="s">
        <v>855</v>
      </c>
      <c r="V328" s="37" t="s">
        <v>606</v>
      </c>
      <c r="W328" s="37" t="s">
        <v>613</v>
      </c>
      <c r="X328" s="37">
        <v>2</v>
      </c>
      <c r="AB328" s="206" t="s">
        <v>348</v>
      </c>
      <c r="AC328" s="173">
        <v>812102</v>
      </c>
      <c r="AD328" s="174" t="s">
        <v>856</v>
      </c>
      <c r="AE328" s="149">
        <v>105</v>
      </c>
      <c r="AF328" s="17">
        <v>105</v>
      </c>
      <c r="AG328" s="17">
        <v>151</v>
      </c>
      <c r="AH328" s="151">
        <v>108.59036143913045</v>
      </c>
      <c r="AI328" s="150">
        <v>35</v>
      </c>
      <c r="AJ328" s="266">
        <v>105</v>
      </c>
      <c r="AK328" s="138">
        <v>101</v>
      </c>
      <c r="AL328" s="266">
        <v>121.19999999999999</v>
      </c>
      <c r="AM328" s="175">
        <v>90.634474890000007</v>
      </c>
      <c r="AN328" s="150">
        <v>118.95588654913044</v>
      </c>
      <c r="AO328" s="151">
        <v>116.5714285714286</v>
      </c>
      <c r="AP328" s="151">
        <v>109</v>
      </c>
      <c r="AQ328" s="151">
        <v>109.00000000000003</v>
      </c>
      <c r="AR328" s="266">
        <v>4.0000000000000284</v>
      </c>
      <c r="AS328" s="267">
        <v>3.8095238095238369E-2</v>
      </c>
      <c r="AT328" s="266">
        <v>0.40963856086958117</v>
      </c>
      <c r="AU328" s="267">
        <v>3.7723289198111857E-3</v>
      </c>
      <c r="AV328" s="266">
        <v>-41.999999999999972</v>
      </c>
      <c r="AW328" s="267">
        <v>-0.27814569536423822</v>
      </c>
      <c r="AX328" s="266">
        <v>4</v>
      </c>
      <c r="AY328" s="267">
        <v>3.8095238095238099E-2</v>
      </c>
      <c r="AZ328" s="266">
        <v>0.40963856086955275</v>
      </c>
      <c r="BA328" s="267">
        <v>3.7723289198109237E-3</v>
      </c>
      <c r="BB328" s="266">
        <v>2.8421709430404007E-14</v>
      </c>
      <c r="BC328" s="267">
        <v>2.6074962780187164E-16</v>
      </c>
      <c r="BE328" s="149">
        <v>9.8700787401574797</v>
      </c>
      <c r="BF328" s="149">
        <v>8.5826771653543297</v>
      </c>
      <c r="BG328" s="149">
        <v>8.5826771653543297</v>
      </c>
      <c r="BH328" s="149">
        <v>9.4409448818897701</v>
      </c>
      <c r="BI328" s="149">
        <v>8.5826771653543297</v>
      </c>
      <c r="BJ328" s="149">
        <v>9.0118110236220499</v>
      </c>
      <c r="BK328" s="149">
        <v>9.4409448818897701</v>
      </c>
      <c r="BL328" s="149">
        <v>9.0118110236220499</v>
      </c>
      <c r="BM328" s="149">
        <v>9.0118110236220499</v>
      </c>
      <c r="BN328" s="149">
        <v>9.4409448818897701</v>
      </c>
      <c r="BO328" s="149">
        <v>9.0118110236220499</v>
      </c>
      <c r="BP328" s="149">
        <v>9.0118110236220499</v>
      </c>
      <c r="BQ328" s="268">
        <v>109</v>
      </c>
    </row>
    <row r="329" spans="2:96" x14ac:dyDescent="0.25">
      <c r="K329" s="145" t="s">
        <v>316</v>
      </c>
      <c r="N329" s="37" t="s">
        <v>857</v>
      </c>
      <c r="V329" s="37" t="s">
        <v>606</v>
      </c>
      <c r="W329" s="37" t="s">
        <v>613</v>
      </c>
      <c r="X329" s="37">
        <v>2</v>
      </c>
      <c r="AB329" s="206" t="s">
        <v>348</v>
      </c>
      <c r="AC329" s="173">
        <v>812106</v>
      </c>
      <c r="AD329" s="174" t="s">
        <v>858</v>
      </c>
      <c r="AE329" s="149">
        <v>545</v>
      </c>
      <c r="AF329" s="17">
        <v>486</v>
      </c>
      <c r="AG329" s="17">
        <v>423</v>
      </c>
      <c r="AH329" s="151">
        <v>506.69879517612645</v>
      </c>
      <c r="AI329" s="150">
        <v>127</v>
      </c>
      <c r="AJ329" s="266">
        <v>381</v>
      </c>
      <c r="AK329" s="138">
        <v>332</v>
      </c>
      <c r="AL329" s="266">
        <v>398.40000000000003</v>
      </c>
      <c r="AM329" s="175">
        <v>422.91395501999995</v>
      </c>
      <c r="AN329" s="150">
        <v>415.78484015612651</v>
      </c>
      <c r="AO329" s="151">
        <v>404.57142857142901</v>
      </c>
      <c r="AP329" s="151">
        <v>505</v>
      </c>
      <c r="AQ329" s="151">
        <v>505.00000000000028</v>
      </c>
      <c r="AR329" s="266">
        <v>124.00000000000028</v>
      </c>
      <c r="AS329" s="267">
        <v>0.32545931758530261</v>
      </c>
      <c r="AT329" s="266">
        <v>-1.6987951761261684</v>
      </c>
      <c r="AU329" s="267">
        <v>-3.3526726179320676E-3</v>
      </c>
      <c r="AV329" s="266">
        <v>82.000000000000284</v>
      </c>
      <c r="AW329" s="267">
        <v>0.19385342789598176</v>
      </c>
      <c r="AX329" s="266">
        <v>124</v>
      </c>
      <c r="AY329" s="267">
        <v>0.32545931758530183</v>
      </c>
      <c r="AZ329" s="266">
        <v>-1.6987951761264526</v>
      </c>
      <c r="BA329" s="267">
        <v>-3.3526726179326284E-3</v>
      </c>
      <c r="BB329" s="266">
        <v>2.8421709430404007E-13</v>
      </c>
      <c r="BC329" s="267">
        <v>5.6280612733473283E-16</v>
      </c>
      <c r="BE329" s="149">
        <v>45.728346456692897</v>
      </c>
      <c r="BF329" s="149">
        <v>39.763779527559102</v>
      </c>
      <c r="BG329" s="149">
        <v>39.763779527559102</v>
      </c>
      <c r="BH329" s="149">
        <v>43.740157480314998</v>
      </c>
      <c r="BI329" s="149">
        <v>39.763779527559102</v>
      </c>
      <c r="BJ329" s="149">
        <v>41.751968503937</v>
      </c>
      <c r="BK329" s="149">
        <v>43.740157480314998</v>
      </c>
      <c r="BL329" s="149">
        <v>41.751968503937</v>
      </c>
      <c r="BM329" s="149">
        <v>41.751968503937</v>
      </c>
      <c r="BN329" s="149">
        <v>43.740157480314998</v>
      </c>
      <c r="BO329" s="149">
        <v>41.751968503937</v>
      </c>
      <c r="BP329" s="149">
        <v>41.751968503937</v>
      </c>
      <c r="BQ329" s="268">
        <v>505.00000000000028</v>
      </c>
    </row>
    <row r="330" spans="2:96" x14ac:dyDescent="0.25">
      <c r="K330" s="145" t="s">
        <v>316</v>
      </c>
      <c r="N330" s="37" t="s">
        <v>859</v>
      </c>
      <c r="V330" s="37" t="s">
        <v>606</v>
      </c>
      <c r="W330" s="37" t="s">
        <v>613</v>
      </c>
      <c r="X330" s="37">
        <v>2</v>
      </c>
      <c r="AB330" s="206" t="s">
        <v>348</v>
      </c>
      <c r="AC330" s="173">
        <v>812107</v>
      </c>
      <c r="AD330" s="174" t="s">
        <v>860</v>
      </c>
      <c r="AE330" s="149">
        <v>668</v>
      </c>
      <c r="AF330" s="17">
        <v>1215</v>
      </c>
      <c r="AG330" s="17">
        <v>1297</v>
      </c>
      <c r="AH330" s="151">
        <v>1324.602409637708</v>
      </c>
      <c r="AI330" s="150">
        <v>463</v>
      </c>
      <c r="AJ330" s="266">
        <v>1389</v>
      </c>
      <c r="AK330" s="138">
        <v>1060</v>
      </c>
      <c r="AL330" s="266">
        <v>1272</v>
      </c>
      <c r="AM330" s="175">
        <v>1105.5736647599999</v>
      </c>
      <c r="AN330" s="150">
        <v>1279.028744877708</v>
      </c>
      <c r="AO330" s="151">
        <v>1359.42857142857</v>
      </c>
      <c r="AP330" s="151">
        <v>1321</v>
      </c>
      <c r="AQ330" s="151">
        <v>1321.0000000000011</v>
      </c>
      <c r="AR330" s="266">
        <v>-67.999999999998863</v>
      </c>
      <c r="AS330" s="267">
        <v>-4.8956083513318115E-2</v>
      </c>
      <c r="AT330" s="266">
        <v>-3.6024096377068417</v>
      </c>
      <c r="AU330" s="267">
        <v>-2.7196157967824754E-3</v>
      </c>
      <c r="AV330" s="266">
        <v>24.000000000001137</v>
      </c>
      <c r="AW330" s="267">
        <v>1.8504240555128094E-2</v>
      </c>
      <c r="AX330" s="266">
        <v>-68</v>
      </c>
      <c r="AY330" s="267">
        <v>-4.8956083513318933E-2</v>
      </c>
      <c r="AZ330" s="266">
        <v>-3.6024096377079786</v>
      </c>
      <c r="BA330" s="267">
        <v>-2.7196157967833336E-3</v>
      </c>
      <c r="BB330" s="266">
        <v>1.1368683772161603E-12</v>
      </c>
      <c r="BC330" s="267">
        <v>8.6061194338846351E-16</v>
      </c>
      <c r="BE330" s="149">
        <v>119.61811023622001</v>
      </c>
      <c r="BF330" s="149">
        <v>104.015748031496</v>
      </c>
      <c r="BG330" s="149">
        <v>104.015748031496</v>
      </c>
      <c r="BH330" s="149">
        <v>114.417322834646</v>
      </c>
      <c r="BI330" s="149">
        <v>104.015748031496</v>
      </c>
      <c r="BJ330" s="149">
        <v>109.216535433071</v>
      </c>
      <c r="BK330" s="149">
        <v>114.417322834646</v>
      </c>
      <c r="BL330" s="149">
        <v>109.216535433071</v>
      </c>
      <c r="BM330" s="149">
        <v>109.216535433071</v>
      </c>
      <c r="BN330" s="149">
        <v>114.417322834646</v>
      </c>
      <c r="BO330" s="149">
        <v>109.216535433071</v>
      </c>
      <c r="BP330" s="149">
        <v>109.216535433071</v>
      </c>
      <c r="BQ330" s="268">
        <v>1321.0000000000009</v>
      </c>
    </row>
    <row r="331" spans="2:96" x14ac:dyDescent="0.25">
      <c r="K331" s="145" t="s">
        <v>316</v>
      </c>
      <c r="N331" s="37" t="s">
        <v>861</v>
      </c>
      <c r="V331" s="37" t="s">
        <v>606</v>
      </c>
      <c r="W331" s="37" t="s">
        <v>613</v>
      </c>
      <c r="X331" s="37">
        <v>2</v>
      </c>
      <c r="AB331" s="206" t="s">
        <v>348</v>
      </c>
      <c r="AC331" s="173">
        <v>812126</v>
      </c>
      <c r="AD331" s="174" t="s">
        <v>862</v>
      </c>
      <c r="AE331" s="149">
        <v>0</v>
      </c>
      <c r="AF331" s="17">
        <v>7</v>
      </c>
      <c r="AG331" s="17">
        <v>9</v>
      </c>
      <c r="AH331" s="151">
        <v>0.30120482387351699</v>
      </c>
      <c r="AI331" s="150">
        <v>4</v>
      </c>
      <c r="AJ331" s="266">
        <v>12</v>
      </c>
      <c r="AK331" s="138">
        <v>8</v>
      </c>
      <c r="AL331" s="266">
        <v>9.6000000000000014</v>
      </c>
      <c r="AM331" s="175">
        <v>0.25139931999999998</v>
      </c>
      <c r="AN331" s="150">
        <v>8.0498055038735163</v>
      </c>
      <c r="AO331" s="151">
        <v>13.714285714285699</v>
      </c>
      <c r="AP331" s="151">
        <v>9.5238100000000006E-2</v>
      </c>
      <c r="AQ331" s="151">
        <v>9.5238100000000006E-2</v>
      </c>
      <c r="AR331" s="266">
        <v>-11.9047619</v>
      </c>
      <c r="AS331" s="267">
        <v>-0.99206349166666674</v>
      </c>
      <c r="AT331" s="266">
        <v>-0.205966723873517</v>
      </c>
      <c r="AU331" s="267">
        <v>-0.68380951282509106</v>
      </c>
      <c r="AV331" s="266">
        <v>-8.9047619000000005</v>
      </c>
      <c r="AW331" s="267">
        <v>-0.98941798888888899</v>
      </c>
      <c r="AX331" s="266">
        <v>-11.9047619</v>
      </c>
      <c r="AY331" s="267">
        <v>-0.99206349166666674</v>
      </c>
      <c r="AZ331" s="266">
        <v>-0.205966723873517</v>
      </c>
      <c r="BA331" s="267">
        <v>-0.68380951282509106</v>
      </c>
      <c r="BB331" s="266">
        <v>0</v>
      </c>
      <c r="BC331" s="267">
        <v>0</v>
      </c>
      <c r="BE331" s="149">
        <v>8.6239200000000002E-3</v>
      </c>
      <c r="BF331" s="149">
        <v>7.4990600000000001E-3</v>
      </c>
      <c r="BG331" s="149">
        <v>7.4990600000000001E-3</v>
      </c>
      <c r="BH331" s="149">
        <v>8.2489699999999996E-3</v>
      </c>
      <c r="BI331" s="149">
        <v>7.4990600000000001E-3</v>
      </c>
      <c r="BJ331" s="149">
        <v>7.8740200000000007E-3</v>
      </c>
      <c r="BK331" s="149">
        <v>8.2489699999999996E-3</v>
      </c>
      <c r="BL331" s="149">
        <v>7.8740200000000007E-3</v>
      </c>
      <c r="BM331" s="149">
        <v>7.8740200000000007E-3</v>
      </c>
      <c r="BN331" s="149">
        <v>8.2489699999999996E-3</v>
      </c>
      <c r="BO331" s="149">
        <v>7.8740200000000007E-3</v>
      </c>
      <c r="BP331" s="149">
        <v>7.8740100000000007E-3</v>
      </c>
      <c r="BQ331" s="268">
        <v>9.5238099999999992E-2</v>
      </c>
    </row>
    <row r="332" spans="2:96" x14ac:dyDescent="0.25">
      <c r="K332" s="145" t="s">
        <v>316</v>
      </c>
      <c r="N332" s="37" t="s">
        <v>863</v>
      </c>
      <c r="V332" s="37" t="s">
        <v>606</v>
      </c>
      <c r="W332" s="37" t="s">
        <v>613</v>
      </c>
      <c r="X332" s="37">
        <v>2</v>
      </c>
      <c r="AB332" s="206" t="s">
        <v>348</v>
      </c>
      <c r="AC332" s="173">
        <v>812140</v>
      </c>
      <c r="AD332" s="174" t="s">
        <v>864</v>
      </c>
      <c r="AE332" s="149">
        <v>60186</v>
      </c>
      <c r="AF332" s="17">
        <v>67050</v>
      </c>
      <c r="AG332" s="17">
        <v>0</v>
      </c>
      <c r="AH332" s="151">
        <v>0</v>
      </c>
      <c r="AI332" s="150">
        <v>0</v>
      </c>
      <c r="AJ332" s="266">
        <v>0</v>
      </c>
      <c r="AK332" s="138">
        <v>0</v>
      </c>
      <c r="AL332" s="266">
        <v>0</v>
      </c>
      <c r="AM332" s="175">
        <v>0</v>
      </c>
      <c r="AN332" s="150">
        <v>0</v>
      </c>
      <c r="AO332" s="151">
        <v>0</v>
      </c>
      <c r="AP332" s="151">
        <v>0</v>
      </c>
      <c r="AQ332" s="151">
        <v>0</v>
      </c>
      <c r="AR332" s="266">
        <v>0</v>
      </c>
      <c r="AS332" s="267">
        <v>0</v>
      </c>
      <c r="AT332" s="266">
        <v>0</v>
      </c>
      <c r="AU332" s="267">
        <v>0</v>
      </c>
      <c r="AV332" s="266">
        <v>0</v>
      </c>
      <c r="AW332" s="267">
        <v>0</v>
      </c>
      <c r="AX332" s="266">
        <v>0</v>
      </c>
      <c r="AY332" s="267">
        <v>0</v>
      </c>
      <c r="AZ332" s="266">
        <v>0</v>
      </c>
      <c r="BA332" s="267">
        <v>0</v>
      </c>
      <c r="BB332" s="266">
        <v>0</v>
      </c>
      <c r="BC332" s="267">
        <v>0</v>
      </c>
      <c r="BE332" s="149">
        <v>0</v>
      </c>
      <c r="BF332" s="149">
        <v>0</v>
      </c>
      <c r="BG332" s="149">
        <v>0</v>
      </c>
      <c r="BH332" s="149">
        <v>0</v>
      </c>
      <c r="BI332" s="149">
        <v>0</v>
      </c>
      <c r="BJ332" s="149">
        <v>0</v>
      </c>
      <c r="BK332" s="149">
        <v>0</v>
      </c>
      <c r="BL332" s="149">
        <v>0</v>
      </c>
      <c r="BM332" s="149">
        <v>0</v>
      </c>
      <c r="BN332" s="149">
        <v>0</v>
      </c>
      <c r="BO332" s="149">
        <v>0</v>
      </c>
      <c r="BP332" s="149">
        <v>0</v>
      </c>
      <c r="BQ332" s="268">
        <v>0</v>
      </c>
    </row>
    <row r="333" spans="2:96" x14ac:dyDescent="0.25">
      <c r="K333" s="145" t="s">
        <v>316</v>
      </c>
      <c r="N333" s="37" t="s">
        <v>865</v>
      </c>
      <c r="V333" s="37" t="s">
        <v>606</v>
      </c>
      <c r="W333" s="37" t="s">
        <v>613</v>
      </c>
      <c r="X333" s="37">
        <v>2</v>
      </c>
      <c r="AB333" s="206" t="s">
        <v>348</v>
      </c>
      <c r="AC333" s="173">
        <v>812202</v>
      </c>
      <c r="AD333" s="174" t="s">
        <v>866</v>
      </c>
      <c r="AE333" s="149">
        <v>10204</v>
      </c>
      <c r="AF333" s="17">
        <v>13019</v>
      </c>
      <c r="AG333" s="17">
        <v>35770</v>
      </c>
      <c r="AH333" s="151">
        <v>13282.495118816998</v>
      </c>
      <c r="AI333" s="150">
        <v>12837</v>
      </c>
      <c r="AJ333" s="266">
        <v>38511</v>
      </c>
      <c r="AK333" s="138">
        <v>24771</v>
      </c>
      <c r="AL333" s="266">
        <v>29725.199999999997</v>
      </c>
      <c r="AM333" s="175">
        <v>11086.177028300001</v>
      </c>
      <c r="AN333" s="150">
        <v>26967.318090516997</v>
      </c>
      <c r="AO333" s="151">
        <v>34846.285714285688</v>
      </c>
      <c r="AP333" s="151">
        <v>38403</v>
      </c>
      <c r="AQ333" s="151">
        <v>38402.999999999985</v>
      </c>
      <c r="AR333" s="266">
        <v>-108.00000000001455</v>
      </c>
      <c r="AS333" s="267">
        <v>-2.8043935498952132E-3</v>
      </c>
      <c r="AT333" s="266">
        <v>25120.504881182987</v>
      </c>
      <c r="AU333" s="267">
        <v>1.8912489450566679</v>
      </c>
      <c r="AV333" s="266">
        <v>2632.9999999999854</v>
      </c>
      <c r="AW333" s="267">
        <v>7.3609169695274965E-2</v>
      </c>
      <c r="AX333" s="266">
        <v>-108</v>
      </c>
      <c r="AY333" s="267">
        <v>-2.804393549894835E-3</v>
      </c>
      <c r="AZ333" s="266">
        <v>25120.504881183002</v>
      </c>
      <c r="BA333" s="267">
        <v>1.891248945056669</v>
      </c>
      <c r="BB333" s="266">
        <v>-1.4551915228366852E-11</v>
      </c>
      <c r="BC333" s="267">
        <v>-3.7892652210418072E-16</v>
      </c>
      <c r="BE333" s="149">
        <v>3288.0288426373181</v>
      </c>
      <c r="BF333" s="149">
        <v>3063.5924081889766</v>
      </c>
      <c r="BG333" s="149">
        <v>3029.4419523589763</v>
      </c>
      <c r="BH333" s="149">
        <v>3099.471073317869</v>
      </c>
      <c r="BI333" s="149">
        <v>2972.4601459189767</v>
      </c>
      <c r="BJ333" s="149">
        <v>3294.071512228425</v>
      </c>
      <c r="BK333" s="149">
        <v>3259.0361118678693</v>
      </c>
      <c r="BL333" s="149">
        <v>3260.6392097484254</v>
      </c>
      <c r="BM333" s="149">
        <v>3232.7709326584254</v>
      </c>
      <c r="BN333" s="149">
        <v>3215.2854297078693</v>
      </c>
      <c r="BO333" s="149">
        <v>3368.8498643984258</v>
      </c>
      <c r="BP333" s="149">
        <v>3319.3525169684253</v>
      </c>
      <c r="BQ333" s="268">
        <v>38402.999999999985</v>
      </c>
    </row>
    <row r="334" spans="2:96" x14ac:dyDescent="0.25">
      <c r="K334" s="145" t="s">
        <v>316</v>
      </c>
      <c r="N334" s="37" t="s">
        <v>867</v>
      </c>
      <c r="V334" s="37" t="s">
        <v>606</v>
      </c>
      <c r="W334" s="37" t="s">
        <v>613</v>
      </c>
      <c r="X334" s="37">
        <v>2</v>
      </c>
      <c r="AB334" s="206" t="s">
        <v>348</v>
      </c>
      <c r="AC334" s="173">
        <v>812210</v>
      </c>
      <c r="AD334" s="174" t="s">
        <v>868</v>
      </c>
      <c r="AE334" s="149">
        <v>577319</v>
      </c>
      <c r="AF334" s="17">
        <v>639220</v>
      </c>
      <c r="AG334" s="17">
        <v>603875</v>
      </c>
      <c r="AH334" s="151">
        <v>613260.04819277429</v>
      </c>
      <c r="AI334" s="150">
        <v>205877</v>
      </c>
      <c r="AJ334" s="266">
        <v>617631</v>
      </c>
      <c r="AK334" s="138">
        <v>518278</v>
      </c>
      <c r="AL334" s="266">
        <v>621933.60000000009</v>
      </c>
      <c r="AM334" s="175">
        <v>511854.84337348008</v>
      </c>
      <c r="AN334" s="150">
        <v>619683.20481929416</v>
      </c>
      <c r="AO334" s="151">
        <v>614153.14285714284</v>
      </c>
      <c r="AP334" s="151">
        <v>613260.04819277395</v>
      </c>
      <c r="AQ334" s="151">
        <v>613260.04819277429</v>
      </c>
      <c r="AR334" s="266">
        <v>-4370.9518072257051</v>
      </c>
      <c r="AS334" s="267">
        <v>-7.0769631175017205E-3</v>
      </c>
      <c r="AT334" s="266">
        <v>0</v>
      </c>
      <c r="AU334" s="267">
        <v>0</v>
      </c>
      <c r="AV334" s="266">
        <v>9385.0481927742949</v>
      </c>
      <c r="AW334" s="267">
        <v>1.5541375603848967E-2</v>
      </c>
      <c r="AX334" s="266">
        <v>-4370.9518072260544</v>
      </c>
      <c r="AY334" s="267">
        <v>-7.076963117502286E-3</v>
      </c>
      <c r="AZ334" s="266">
        <v>-3.4924596548080444E-10</v>
      </c>
      <c r="BA334" s="267">
        <v>-5.6949081635107799E-16</v>
      </c>
      <c r="BB334" s="266">
        <v>3.4924596548080444E-10</v>
      </c>
      <c r="BC334" s="267">
        <v>5.6949081635107829E-16</v>
      </c>
      <c r="BE334" s="149">
        <v>53117.012048189994</v>
      </c>
      <c r="BF334" s="149">
        <v>50702.60240964</v>
      </c>
      <c r="BG334" s="149">
        <v>44666.57831325</v>
      </c>
      <c r="BH334" s="149">
        <v>54324.216867470001</v>
      </c>
      <c r="BI334" s="149">
        <v>49978.279518069998</v>
      </c>
      <c r="BJ334" s="149">
        <v>49012.515662650003</v>
      </c>
      <c r="BK334" s="149">
        <v>54324.216867470001</v>
      </c>
      <c r="BL334" s="149">
        <v>53117.012048189994</v>
      </c>
      <c r="BM334" s="149">
        <v>48288.192771079994</v>
      </c>
      <c r="BN334" s="149">
        <v>54324.216867470001</v>
      </c>
      <c r="BO334" s="149">
        <v>53117.012048189994</v>
      </c>
      <c r="BP334" s="149">
        <v>48288.192771104303</v>
      </c>
      <c r="BQ334" s="268">
        <v>613260.04819277429</v>
      </c>
    </row>
    <row r="335" spans="2:96" x14ac:dyDescent="0.25">
      <c r="K335" s="145" t="s">
        <v>316</v>
      </c>
      <c r="N335" s="37" t="s">
        <v>869</v>
      </c>
      <c r="V335" s="37" t="s">
        <v>606</v>
      </c>
      <c r="W335" s="37" t="s">
        <v>613</v>
      </c>
      <c r="X335" s="37">
        <v>2</v>
      </c>
      <c r="AB335" s="206" t="s">
        <v>348</v>
      </c>
      <c r="AC335" s="173">
        <v>812286</v>
      </c>
      <c r="AD335" s="174" t="s">
        <v>870</v>
      </c>
      <c r="AE335" s="149">
        <v>0</v>
      </c>
      <c r="AF335" s="17">
        <v>0</v>
      </c>
      <c r="AG335" s="17">
        <v>0</v>
      </c>
      <c r="AH335" s="151">
        <v>6960.4031787912254</v>
      </c>
      <c r="AI335" s="150">
        <v>2875</v>
      </c>
      <c r="AJ335" s="266">
        <v>8625</v>
      </c>
      <c r="AK335" s="138">
        <v>5910</v>
      </c>
      <c r="AL335" s="266">
        <v>7092</v>
      </c>
      <c r="AM335" s="175">
        <v>5809.4703697100013</v>
      </c>
      <c r="AN335" s="150">
        <v>7060.9328090812241</v>
      </c>
      <c r="AO335" s="151">
        <v>7484.5714285714303</v>
      </c>
      <c r="AP335" s="151">
        <v>0</v>
      </c>
      <c r="AQ335" s="151">
        <v>0</v>
      </c>
      <c r="AR335" s="266">
        <v>-8625</v>
      </c>
      <c r="AS335" s="267">
        <v>-1</v>
      </c>
      <c r="AT335" s="266">
        <v>-6960.4031787912254</v>
      </c>
      <c r="AU335" s="267">
        <v>-1</v>
      </c>
      <c r="AV335" s="266">
        <v>0</v>
      </c>
      <c r="AW335" s="267">
        <v>0</v>
      </c>
      <c r="AX335" s="266">
        <v>-8625</v>
      </c>
      <c r="AY335" s="267">
        <v>-1</v>
      </c>
      <c r="AZ335" s="266">
        <v>-6960.4031787912254</v>
      </c>
      <c r="BA335" s="267">
        <v>-1</v>
      </c>
      <c r="BB335" s="266">
        <v>0</v>
      </c>
      <c r="BC335" s="267">
        <v>0</v>
      </c>
      <c r="BE335" s="149">
        <v>0</v>
      </c>
      <c r="BF335" s="149">
        <v>0</v>
      </c>
      <c r="BG335" s="149">
        <v>0</v>
      </c>
      <c r="BH335" s="149">
        <v>0</v>
      </c>
      <c r="BI335" s="149">
        <v>0</v>
      </c>
      <c r="BJ335" s="149">
        <v>0</v>
      </c>
      <c r="BK335" s="149">
        <v>0</v>
      </c>
      <c r="BL335" s="149">
        <v>0</v>
      </c>
      <c r="BM335" s="149">
        <v>0</v>
      </c>
      <c r="BN335" s="149">
        <v>0</v>
      </c>
      <c r="BO335" s="149">
        <v>0</v>
      </c>
      <c r="BP335" s="149">
        <v>0</v>
      </c>
      <c r="BQ335" s="268">
        <v>0</v>
      </c>
    </row>
    <row r="336" spans="2:96" x14ac:dyDescent="0.25">
      <c r="K336" s="145" t="s">
        <v>316</v>
      </c>
      <c r="N336" s="37" t="s">
        <v>871</v>
      </c>
      <c r="V336" s="37" t="s">
        <v>606</v>
      </c>
      <c r="W336" s="37" t="s">
        <v>613</v>
      </c>
      <c r="X336" s="37">
        <v>2</v>
      </c>
      <c r="AB336" s="206" t="s">
        <v>348</v>
      </c>
      <c r="AC336" s="173">
        <v>812287</v>
      </c>
      <c r="AD336" s="174" t="s">
        <v>872</v>
      </c>
      <c r="AE336" s="149">
        <v>5560</v>
      </c>
      <c r="AF336" s="17">
        <v>5915</v>
      </c>
      <c r="AG336" s="17">
        <v>6586</v>
      </c>
      <c r="AH336" s="151">
        <v>6546.6626506004732</v>
      </c>
      <c r="AI336" s="150">
        <v>2224</v>
      </c>
      <c r="AJ336" s="266">
        <v>6672</v>
      </c>
      <c r="AK336" s="138">
        <v>5766</v>
      </c>
      <c r="AL336" s="266">
        <v>6919.2000000000007</v>
      </c>
      <c r="AM336" s="175">
        <v>5464.1436296400007</v>
      </c>
      <c r="AN336" s="150">
        <v>6848.5190209604725</v>
      </c>
      <c r="AO336" s="151">
        <v>7001.1428571428596</v>
      </c>
      <c r="AP336" s="151">
        <v>6804.7086614173204</v>
      </c>
      <c r="AQ336" s="151">
        <v>6804.7086614173268</v>
      </c>
      <c r="AR336" s="266">
        <v>132.70866141732677</v>
      </c>
      <c r="AS336" s="267">
        <v>1.9890386903076554E-2</v>
      </c>
      <c r="AT336" s="266">
        <v>258.0460108168536</v>
      </c>
      <c r="AU336" s="267">
        <v>3.9416420944370041E-2</v>
      </c>
      <c r="AV336" s="266">
        <v>218.70866141732677</v>
      </c>
      <c r="AW336" s="267">
        <v>3.3208117433544911E-2</v>
      </c>
      <c r="AX336" s="266">
        <v>132.7086614173204</v>
      </c>
      <c r="AY336" s="267">
        <v>1.98903869030756E-2</v>
      </c>
      <c r="AZ336" s="266">
        <v>258.04601081684723</v>
      </c>
      <c r="BA336" s="267">
        <v>3.941642094436907E-2</v>
      </c>
      <c r="BB336" s="266">
        <v>6.3664629124104977E-12</v>
      </c>
      <c r="BC336" s="267">
        <v>9.3559669181846467E-16</v>
      </c>
      <c r="BE336" s="149">
        <v>615</v>
      </c>
      <c r="BF336" s="149">
        <v>535.90551181102398</v>
      </c>
      <c r="BG336" s="149">
        <v>535.90551181102398</v>
      </c>
      <c r="BH336" s="149">
        <v>589.49606299212599</v>
      </c>
      <c r="BI336" s="149">
        <v>535.90551181102398</v>
      </c>
      <c r="BJ336" s="149">
        <v>562.70078740157498</v>
      </c>
      <c r="BK336" s="149">
        <v>589.49606299212599</v>
      </c>
      <c r="BL336" s="149">
        <v>562.70078740157498</v>
      </c>
      <c r="BM336" s="149">
        <v>562.70078740157498</v>
      </c>
      <c r="BN336" s="149">
        <v>589.49606299212599</v>
      </c>
      <c r="BO336" s="149">
        <v>562.70078740157498</v>
      </c>
      <c r="BP336" s="149">
        <v>562.70078740157498</v>
      </c>
      <c r="BQ336" s="268">
        <v>6804.7086614173268</v>
      </c>
    </row>
    <row r="337" spans="11:69" x14ac:dyDescent="0.25">
      <c r="K337" s="145" t="s">
        <v>316</v>
      </c>
      <c r="N337" s="37" t="s">
        <v>873</v>
      </c>
      <c r="V337" s="37" t="s">
        <v>606</v>
      </c>
      <c r="W337" s="37" t="s">
        <v>613</v>
      </c>
      <c r="X337" s="37">
        <v>2</v>
      </c>
      <c r="AB337" s="206" t="s">
        <v>348</v>
      </c>
      <c r="AC337" s="173">
        <v>812288</v>
      </c>
      <c r="AD337" s="174" t="s">
        <v>874</v>
      </c>
      <c r="AE337" s="149">
        <v>38895</v>
      </c>
      <c r="AF337" s="17">
        <v>42306</v>
      </c>
      <c r="AG337" s="17">
        <v>44551</v>
      </c>
      <c r="AH337" s="151">
        <v>44126.746987950348</v>
      </c>
      <c r="AI337" s="150">
        <v>13588</v>
      </c>
      <c r="AJ337" s="266">
        <v>40764</v>
      </c>
      <c r="AK337" s="138">
        <v>36351</v>
      </c>
      <c r="AL337" s="266">
        <v>43621.2</v>
      </c>
      <c r="AM337" s="175">
        <v>36830.198273419999</v>
      </c>
      <c r="AN337" s="150">
        <v>43647.548714530349</v>
      </c>
      <c r="AO337" s="151">
        <v>42893.142857142891</v>
      </c>
      <c r="AP337" s="151">
        <v>44126.746987950399</v>
      </c>
      <c r="AQ337" s="151">
        <v>44126.746987950355</v>
      </c>
      <c r="AR337" s="266">
        <v>3362.7469879503551</v>
      </c>
      <c r="AS337" s="267">
        <v>8.2493057304247747E-2</v>
      </c>
      <c r="AT337" s="266">
        <v>7.2759576141834259E-12</v>
      </c>
      <c r="AU337" s="267">
        <v>1.6488769535108185E-16</v>
      </c>
      <c r="AV337" s="266">
        <v>-424.25301204964489</v>
      </c>
      <c r="AW337" s="267">
        <v>-9.5228617101668842E-3</v>
      </c>
      <c r="AX337" s="266">
        <v>3362.7469879503988</v>
      </c>
      <c r="AY337" s="267">
        <v>8.2493057304248815E-2</v>
      </c>
      <c r="AZ337" s="266">
        <v>5.0931703299283981E-11</v>
      </c>
      <c r="BA337" s="267">
        <v>1.1542138674575731E-15</v>
      </c>
      <c r="BB337" s="266">
        <v>-4.3655745685100555E-11</v>
      </c>
      <c r="BC337" s="267">
        <v>-9.8932617210649009E-16</v>
      </c>
      <c r="BE337" s="149">
        <v>3995.7290579640098</v>
      </c>
      <c r="BF337" s="149">
        <v>3474.5470069252206</v>
      </c>
      <c r="BG337" s="149">
        <v>3474.5470069252206</v>
      </c>
      <c r="BH337" s="149">
        <v>3822.0017076177501</v>
      </c>
      <c r="BI337" s="149">
        <v>3474.5470069252206</v>
      </c>
      <c r="BJ337" s="149">
        <v>3648.2743572714899</v>
      </c>
      <c r="BK337" s="149">
        <v>3822.0017076177501</v>
      </c>
      <c r="BL337" s="149">
        <v>3648.2743572714899</v>
      </c>
      <c r="BM337" s="149">
        <v>3648.2743572714899</v>
      </c>
      <c r="BN337" s="149">
        <v>3822.0017076177501</v>
      </c>
      <c r="BO337" s="149">
        <v>3648.2743572714899</v>
      </c>
      <c r="BP337" s="149">
        <v>3648.2743572714899</v>
      </c>
      <c r="BQ337" s="268">
        <v>44126.746987950362</v>
      </c>
    </row>
    <row r="338" spans="11:69" x14ac:dyDescent="0.25">
      <c r="K338" s="145" t="s">
        <v>316</v>
      </c>
      <c r="N338" s="37" t="s">
        <v>875</v>
      </c>
      <c r="V338" s="37" t="s">
        <v>606</v>
      </c>
      <c r="W338" s="37" t="s">
        <v>613</v>
      </c>
      <c r="X338" s="37">
        <v>2</v>
      </c>
      <c r="AB338" s="206" t="s">
        <v>348</v>
      </c>
      <c r="AC338" s="173">
        <v>812289</v>
      </c>
      <c r="AD338" s="174" t="s">
        <v>876</v>
      </c>
      <c r="AE338" s="149">
        <v>47567</v>
      </c>
      <c r="AF338" s="17">
        <v>51059</v>
      </c>
      <c r="AG338" s="17">
        <v>55666</v>
      </c>
      <c r="AH338" s="151">
        <v>51118.506976524499</v>
      </c>
      <c r="AI338" s="150">
        <v>19623</v>
      </c>
      <c r="AJ338" s="266">
        <v>58869</v>
      </c>
      <c r="AK338" s="138">
        <v>50528</v>
      </c>
      <c r="AL338" s="266">
        <v>60633.600000000006</v>
      </c>
      <c r="AM338" s="175">
        <v>42665.840468599999</v>
      </c>
      <c r="AN338" s="150">
        <v>58980.666507924499</v>
      </c>
      <c r="AO338" s="151">
        <v>59574.857142857109</v>
      </c>
      <c r="AP338" s="151">
        <v>58869</v>
      </c>
      <c r="AQ338" s="151">
        <v>58868.999999999985</v>
      </c>
      <c r="AR338" s="266">
        <v>-1.4551915228366852E-11</v>
      </c>
      <c r="AS338" s="267">
        <v>-2.471914798682983E-16</v>
      </c>
      <c r="AT338" s="266">
        <v>7750.4930234754866</v>
      </c>
      <c r="AU338" s="267">
        <v>0.1516181414890462</v>
      </c>
      <c r="AV338" s="266">
        <v>3202.9999999999854</v>
      </c>
      <c r="AW338" s="267">
        <v>5.7539611252829116E-2</v>
      </c>
      <c r="AX338" s="266">
        <v>0</v>
      </c>
      <c r="AY338" s="267">
        <v>0</v>
      </c>
      <c r="AZ338" s="266">
        <v>7750.4930234755011</v>
      </c>
      <c r="BA338" s="267">
        <v>0.15161814148904648</v>
      </c>
      <c r="BB338" s="266">
        <v>-1.4551915228366852E-11</v>
      </c>
      <c r="BC338" s="267">
        <v>-2.471914798682983E-16</v>
      </c>
      <c r="BE338" s="149">
        <v>5330.6574803149597</v>
      </c>
      <c r="BF338" s="149">
        <v>4635.3543307086602</v>
      </c>
      <c r="BG338" s="149">
        <v>4635.3543307086602</v>
      </c>
      <c r="BH338" s="149">
        <v>5098.8897637795299</v>
      </c>
      <c r="BI338" s="149">
        <v>4635.3543307086602</v>
      </c>
      <c r="BJ338" s="149">
        <v>4867.12204724409</v>
      </c>
      <c r="BK338" s="149">
        <v>5098.8897637795299</v>
      </c>
      <c r="BL338" s="149">
        <v>4867.12204724409</v>
      </c>
      <c r="BM338" s="149">
        <v>4867.12204724409</v>
      </c>
      <c r="BN338" s="149">
        <v>5098.8897637795299</v>
      </c>
      <c r="BO338" s="149">
        <v>4867.12204724409</v>
      </c>
      <c r="BP338" s="149">
        <v>4867.12204724409</v>
      </c>
      <c r="BQ338" s="268">
        <v>58868.999999999985</v>
      </c>
    </row>
    <row r="339" spans="11:69" x14ac:dyDescent="0.25">
      <c r="K339" s="145" t="s">
        <v>316</v>
      </c>
      <c r="N339" s="37" t="s">
        <v>877</v>
      </c>
      <c r="V339" s="37" t="s">
        <v>606</v>
      </c>
      <c r="W339" s="37" t="s">
        <v>613</v>
      </c>
      <c r="X339" s="37">
        <v>2</v>
      </c>
      <c r="AB339" s="206" t="s">
        <v>348</v>
      </c>
      <c r="AC339" s="173">
        <v>812290</v>
      </c>
      <c r="AD339" s="174" t="s">
        <v>878</v>
      </c>
      <c r="AE339" s="149">
        <v>1879</v>
      </c>
      <c r="AF339" s="17">
        <v>2159</v>
      </c>
      <c r="AG339" s="17">
        <v>1986</v>
      </c>
      <c r="AH339" s="151">
        <v>2086.9875708393679</v>
      </c>
      <c r="AI339" s="150">
        <v>758</v>
      </c>
      <c r="AJ339" s="266">
        <v>2274</v>
      </c>
      <c r="AK339" s="138">
        <v>1947</v>
      </c>
      <c r="AL339" s="266">
        <v>2336.3999999999996</v>
      </c>
      <c r="AM339" s="175">
        <v>1741.8951378999998</v>
      </c>
      <c r="AN339" s="150">
        <v>2292.0924329393683</v>
      </c>
      <c r="AO339" s="151">
        <v>2213.1428571428601</v>
      </c>
      <c r="AP339" s="151">
        <v>2238</v>
      </c>
      <c r="AQ339" s="151">
        <v>2237.9999999999995</v>
      </c>
      <c r="AR339" s="266">
        <v>-36.000000000000455</v>
      </c>
      <c r="AS339" s="267">
        <v>-1.5831134564643998E-2</v>
      </c>
      <c r="AT339" s="266">
        <v>151.01242916063165</v>
      </c>
      <c r="AU339" s="267">
        <v>7.2359045770404751E-2</v>
      </c>
      <c r="AV339" s="266">
        <v>251.99999999999955</v>
      </c>
      <c r="AW339" s="267">
        <v>0.12688821752265839</v>
      </c>
      <c r="AX339" s="266">
        <v>-36</v>
      </c>
      <c r="AY339" s="267">
        <v>-1.5831134564643801E-2</v>
      </c>
      <c r="AZ339" s="266">
        <v>151.01242916063211</v>
      </c>
      <c r="BA339" s="267">
        <v>7.2359045770404973E-2</v>
      </c>
      <c r="BB339" s="266">
        <v>-4.5474735088646412E-13</v>
      </c>
      <c r="BC339" s="267">
        <v>-2.0319363310387136E-16</v>
      </c>
      <c r="BE339" s="149">
        <v>202.65354330708701</v>
      </c>
      <c r="BF339" s="149">
        <v>176.220472440945</v>
      </c>
      <c r="BG339" s="149">
        <v>176.220472440945</v>
      </c>
      <c r="BH339" s="149">
        <v>193.84251968503901</v>
      </c>
      <c r="BI339" s="149">
        <v>176.220472440945</v>
      </c>
      <c r="BJ339" s="149">
        <v>185.03149606299201</v>
      </c>
      <c r="BK339" s="149">
        <v>193.84251968503901</v>
      </c>
      <c r="BL339" s="149">
        <v>185.03149606299201</v>
      </c>
      <c r="BM339" s="149">
        <v>185.03149606299201</v>
      </c>
      <c r="BN339" s="149">
        <v>193.84251968503901</v>
      </c>
      <c r="BO339" s="149">
        <v>185.03149606299201</v>
      </c>
      <c r="BP339" s="149">
        <v>185.03149606299201</v>
      </c>
      <c r="BQ339" s="268">
        <v>2237.9999999999995</v>
      </c>
    </row>
    <row r="340" spans="11:69" x14ac:dyDescent="0.25">
      <c r="K340" s="145" t="s">
        <v>316</v>
      </c>
      <c r="N340" s="37" t="s">
        <v>879</v>
      </c>
      <c r="V340" s="37" t="s">
        <v>606</v>
      </c>
      <c r="W340" s="37" t="s">
        <v>613</v>
      </c>
      <c r="X340" s="37">
        <v>2</v>
      </c>
      <c r="AB340" s="206" t="s">
        <v>348</v>
      </c>
      <c r="AC340" s="173">
        <v>812291</v>
      </c>
      <c r="AD340" s="174" t="s">
        <v>880</v>
      </c>
      <c r="AE340" s="149">
        <v>1392</v>
      </c>
      <c r="AF340" s="17">
        <v>5076</v>
      </c>
      <c r="AG340" s="17">
        <v>9738.5</v>
      </c>
      <c r="AH340" s="151">
        <v>1607.7798942782601</v>
      </c>
      <c r="AI340" s="150">
        <v>565</v>
      </c>
      <c r="AJ340" s="266">
        <v>1695</v>
      </c>
      <c r="AK340" s="138">
        <v>1433</v>
      </c>
      <c r="AL340" s="266">
        <v>1719.6000000000001</v>
      </c>
      <c r="AM340" s="175">
        <v>1341.9265259400001</v>
      </c>
      <c r="AN340" s="150">
        <v>1698.85336833826</v>
      </c>
      <c r="AO340" s="151">
        <v>1697.1428571428601</v>
      </c>
      <c r="AP340" s="151">
        <v>1639</v>
      </c>
      <c r="AQ340" s="151">
        <v>1639</v>
      </c>
      <c r="AR340" s="266">
        <v>-56</v>
      </c>
      <c r="AS340" s="267">
        <v>-3.303834808259587E-2</v>
      </c>
      <c r="AT340" s="266">
        <v>31.220105721739856</v>
      </c>
      <c r="AU340" s="267">
        <v>1.9418146621216895E-2</v>
      </c>
      <c r="AV340" s="266">
        <v>-8099.5</v>
      </c>
      <c r="AW340" s="267">
        <v>-0.83169892693946701</v>
      </c>
      <c r="AX340" s="266">
        <v>-56</v>
      </c>
      <c r="AY340" s="267">
        <v>-3.303834808259587E-2</v>
      </c>
      <c r="AZ340" s="266">
        <v>31.220105721739856</v>
      </c>
      <c r="BA340" s="267">
        <v>1.9418146621216895E-2</v>
      </c>
      <c r="BB340" s="266">
        <v>0</v>
      </c>
      <c r="BC340" s="267">
        <v>0</v>
      </c>
      <c r="BE340" s="149">
        <v>148.41338582677199</v>
      </c>
      <c r="BF340" s="149">
        <v>129.05511811023601</v>
      </c>
      <c r="BG340" s="149">
        <v>129.05511811023601</v>
      </c>
      <c r="BH340" s="149">
        <v>141.96062992125999</v>
      </c>
      <c r="BI340" s="149">
        <v>129.05511811023601</v>
      </c>
      <c r="BJ340" s="149">
        <v>135.507874015748</v>
      </c>
      <c r="BK340" s="149">
        <v>141.96062992125999</v>
      </c>
      <c r="BL340" s="149">
        <v>135.507874015748</v>
      </c>
      <c r="BM340" s="149">
        <v>135.507874015748</v>
      </c>
      <c r="BN340" s="149">
        <v>141.96062992125999</v>
      </c>
      <c r="BO340" s="149">
        <v>135.507874015748</v>
      </c>
      <c r="BP340" s="149">
        <v>135.507874015748</v>
      </c>
      <c r="BQ340" s="268">
        <v>1639</v>
      </c>
    </row>
    <row r="341" spans="11:69" x14ac:dyDescent="0.25">
      <c r="K341" s="145" t="s">
        <v>316</v>
      </c>
      <c r="N341" s="37" t="s">
        <v>881</v>
      </c>
      <c r="V341" s="37" t="s">
        <v>606</v>
      </c>
      <c r="W341" s="37" t="s">
        <v>613</v>
      </c>
      <c r="X341" s="37">
        <v>2</v>
      </c>
      <c r="AB341" s="206" t="s">
        <v>348</v>
      </c>
      <c r="AC341" s="173">
        <v>812292</v>
      </c>
      <c r="AD341" s="174" t="s">
        <v>882</v>
      </c>
      <c r="AE341" s="149">
        <v>9247</v>
      </c>
      <c r="AF341" s="17">
        <v>9711</v>
      </c>
      <c r="AG341" s="17">
        <v>11288</v>
      </c>
      <c r="AH341" s="151">
        <v>10732.626506024822</v>
      </c>
      <c r="AI341" s="150">
        <v>3403</v>
      </c>
      <c r="AJ341" s="266">
        <v>10209</v>
      </c>
      <c r="AK341" s="138">
        <v>8113</v>
      </c>
      <c r="AL341" s="266">
        <v>9735.5999999999985</v>
      </c>
      <c r="AM341" s="175">
        <v>8957.940233379999</v>
      </c>
      <c r="AN341" s="150">
        <v>9887.6862726448235</v>
      </c>
      <c r="AO341" s="151">
        <v>9745.7142857142881</v>
      </c>
      <c r="AP341" s="151">
        <v>15733</v>
      </c>
      <c r="AQ341" s="151">
        <v>15732.999999999985</v>
      </c>
      <c r="AR341" s="266">
        <v>5523.9999999999854</v>
      </c>
      <c r="AS341" s="267">
        <v>0.54109119404446915</v>
      </c>
      <c r="AT341" s="266">
        <v>5000.373493975163</v>
      </c>
      <c r="AU341" s="267">
        <v>0.46590398828918289</v>
      </c>
      <c r="AV341" s="266">
        <v>4444.9999999999854</v>
      </c>
      <c r="AW341" s="267">
        <v>0.3937810063784537</v>
      </c>
      <c r="AX341" s="266">
        <v>5524</v>
      </c>
      <c r="AY341" s="267">
        <v>0.54109119404447059</v>
      </c>
      <c r="AZ341" s="266">
        <v>5000.3734939751776</v>
      </c>
      <c r="BA341" s="267">
        <v>0.46590398828918428</v>
      </c>
      <c r="BB341" s="266">
        <v>-1.4551915228366852E-11</v>
      </c>
      <c r="BC341" s="267">
        <v>-9.2492946217293918E-16</v>
      </c>
      <c r="BE341" s="149">
        <v>1171.88582677165</v>
      </c>
      <c r="BF341" s="149">
        <v>1545.11811023622</v>
      </c>
      <c r="BG341" s="149">
        <v>1545.11811023622</v>
      </c>
      <c r="BH341" s="149">
        <v>1629.6299212598401</v>
      </c>
      <c r="BI341" s="149">
        <v>1545.11811023622</v>
      </c>
      <c r="BJ341" s="149">
        <v>1387.3740157480299</v>
      </c>
      <c r="BK341" s="149">
        <v>1429.6299212598401</v>
      </c>
      <c r="BL341" s="149">
        <v>1387.3740157480299</v>
      </c>
      <c r="BM341" s="149">
        <v>1387.3740157480299</v>
      </c>
      <c r="BN341" s="149">
        <v>929.62992125984204</v>
      </c>
      <c r="BO341" s="149">
        <v>887.37401574803198</v>
      </c>
      <c r="BP341" s="149">
        <v>887.37401574803198</v>
      </c>
      <c r="BQ341" s="268">
        <v>15732.999999999985</v>
      </c>
    </row>
    <row r="342" spans="11:69" x14ac:dyDescent="0.25">
      <c r="K342" s="145" t="s">
        <v>316</v>
      </c>
      <c r="N342" s="37" t="s">
        <v>883</v>
      </c>
      <c r="V342" s="37" t="s">
        <v>606</v>
      </c>
      <c r="W342" s="37" t="s">
        <v>613</v>
      </c>
      <c r="X342" s="37">
        <v>2</v>
      </c>
      <c r="AB342" s="206" t="s">
        <v>348</v>
      </c>
      <c r="AC342" s="173">
        <v>812293</v>
      </c>
      <c r="AD342" s="174" t="s">
        <v>884</v>
      </c>
      <c r="AE342" s="149">
        <v>14371</v>
      </c>
      <c r="AF342" s="17">
        <v>17732</v>
      </c>
      <c r="AG342" s="17">
        <v>20357</v>
      </c>
      <c r="AH342" s="151">
        <v>20402.951807225771</v>
      </c>
      <c r="AI342" s="150">
        <v>6758</v>
      </c>
      <c r="AJ342" s="266">
        <v>20274</v>
      </c>
      <c r="AK342" s="138">
        <v>17656</v>
      </c>
      <c r="AL342" s="266">
        <v>21187.199999999997</v>
      </c>
      <c r="AM342" s="175">
        <v>17029.235366659999</v>
      </c>
      <c r="AN342" s="150">
        <v>21029.716440565771</v>
      </c>
      <c r="AO342" s="151">
        <v>20874.857142857101</v>
      </c>
      <c r="AP342" s="151">
        <v>21381.381000000001</v>
      </c>
      <c r="AQ342" s="151">
        <v>21381.38100000003</v>
      </c>
      <c r="AR342" s="266">
        <v>1107.3810000000303</v>
      </c>
      <c r="AS342" s="267">
        <v>5.4620745782777466E-2</v>
      </c>
      <c r="AT342" s="266">
        <v>978.42919277425972</v>
      </c>
      <c r="AU342" s="267">
        <v>4.7955276374654077E-2</v>
      </c>
      <c r="AV342" s="266">
        <v>1024.3810000000303</v>
      </c>
      <c r="AW342" s="267">
        <v>5.0320823304024674E-2</v>
      </c>
      <c r="AX342" s="266">
        <v>1107.3810000000012</v>
      </c>
      <c r="AY342" s="267">
        <v>5.462074578277603E-2</v>
      </c>
      <c r="AZ342" s="266">
        <v>978.42919277423061</v>
      </c>
      <c r="BA342" s="267">
        <v>4.7955276374652654E-2</v>
      </c>
      <c r="BB342" s="266">
        <v>2.9103830456733704E-11</v>
      </c>
      <c r="BC342" s="267">
        <v>1.361176364460916E-15</v>
      </c>
      <c r="BE342" s="149">
        <v>1936.10930314961</v>
      </c>
      <c r="BF342" s="149">
        <v>1683.5733070866099</v>
      </c>
      <c r="BG342" s="149">
        <v>1683.5733070866099</v>
      </c>
      <c r="BH342" s="149">
        <v>1851.9306377952801</v>
      </c>
      <c r="BI342" s="149">
        <v>1683.5733070866099</v>
      </c>
      <c r="BJ342" s="149">
        <v>1767.7519724409501</v>
      </c>
      <c r="BK342" s="149">
        <v>1851.9306377952801</v>
      </c>
      <c r="BL342" s="149">
        <v>1767.7519724409501</v>
      </c>
      <c r="BM342" s="149">
        <v>1767.7519724409501</v>
      </c>
      <c r="BN342" s="149">
        <v>1851.9306377952801</v>
      </c>
      <c r="BO342" s="149">
        <v>1767.7519724409501</v>
      </c>
      <c r="BP342" s="149">
        <v>1767.7519724409501</v>
      </c>
      <c r="BQ342" s="268">
        <v>21381.38100000003</v>
      </c>
    </row>
    <row r="343" spans="11:69" x14ac:dyDescent="0.25">
      <c r="K343" s="145" t="s">
        <v>316</v>
      </c>
      <c r="N343" s="37" t="s">
        <v>885</v>
      </c>
      <c r="V343" s="37" t="s">
        <v>606</v>
      </c>
      <c r="W343" s="37" t="s">
        <v>613</v>
      </c>
      <c r="X343" s="37">
        <v>2</v>
      </c>
      <c r="AB343" s="206" t="s">
        <v>348</v>
      </c>
      <c r="AC343" s="173">
        <v>812294</v>
      </c>
      <c r="AD343" s="174" t="s">
        <v>886</v>
      </c>
      <c r="AE343" s="149">
        <v>35675</v>
      </c>
      <c r="AF343" s="17">
        <v>41066</v>
      </c>
      <c r="AG343" s="17">
        <v>47346</v>
      </c>
      <c r="AH343" s="151">
        <v>46739.783132526005</v>
      </c>
      <c r="AI343" s="150">
        <v>16602</v>
      </c>
      <c r="AJ343" s="266">
        <v>49806</v>
      </c>
      <c r="AK343" s="138">
        <v>42617</v>
      </c>
      <c r="AL343" s="266">
        <v>51140.399999999994</v>
      </c>
      <c r="AM343" s="175">
        <v>39011.157575199999</v>
      </c>
      <c r="AN343" s="150">
        <v>50345.625557326006</v>
      </c>
      <c r="AO343" s="151">
        <v>49673.142857142891</v>
      </c>
      <c r="AP343" s="151">
        <v>50213</v>
      </c>
      <c r="AQ343" s="151">
        <v>50213.000000000015</v>
      </c>
      <c r="AR343" s="266">
        <v>407.00000000001455</v>
      </c>
      <c r="AS343" s="267">
        <v>8.1717062201344132E-3</v>
      </c>
      <c r="AT343" s="266">
        <v>3473.2168674740096</v>
      </c>
      <c r="AU343" s="267">
        <v>7.43096487552381E-2</v>
      </c>
      <c r="AV343" s="266">
        <v>2867.0000000000146</v>
      </c>
      <c r="AW343" s="267">
        <v>6.0554217885354929E-2</v>
      </c>
      <c r="AX343" s="266">
        <v>407</v>
      </c>
      <c r="AY343" s="267">
        <v>8.1717062201341201E-3</v>
      </c>
      <c r="AZ343" s="266">
        <v>3473.2168674739951</v>
      </c>
      <c r="BA343" s="267">
        <v>7.4309648755237781E-2</v>
      </c>
      <c r="BB343" s="266">
        <v>1.4551915228366852E-11</v>
      </c>
      <c r="BC343" s="267">
        <v>2.8980374063224368E-16</v>
      </c>
      <c r="BE343" s="149">
        <v>4546.8464566929097</v>
      </c>
      <c r="BF343" s="149">
        <v>3953.7795275590602</v>
      </c>
      <c r="BG343" s="149">
        <v>3953.7795275590602</v>
      </c>
      <c r="BH343" s="149">
        <v>4349.1574803149597</v>
      </c>
      <c r="BI343" s="149">
        <v>3953.7795275590602</v>
      </c>
      <c r="BJ343" s="149">
        <v>4151.4685039370097</v>
      </c>
      <c r="BK343" s="149">
        <v>4349.1574803149597</v>
      </c>
      <c r="BL343" s="149">
        <v>4151.4685039370097</v>
      </c>
      <c r="BM343" s="149">
        <v>4151.4685039370097</v>
      </c>
      <c r="BN343" s="149">
        <v>4349.1574803149597</v>
      </c>
      <c r="BO343" s="149">
        <v>4151.4685039370097</v>
      </c>
      <c r="BP343" s="149">
        <v>4151.4685039370097</v>
      </c>
      <c r="BQ343" s="268">
        <v>50213.000000000015</v>
      </c>
    </row>
    <row r="344" spans="11:69" x14ac:dyDescent="0.25">
      <c r="K344" s="145" t="s">
        <v>316</v>
      </c>
      <c r="N344" s="37" t="s">
        <v>887</v>
      </c>
      <c r="V344" s="37" t="s">
        <v>606</v>
      </c>
      <c r="W344" s="37" t="s">
        <v>613</v>
      </c>
      <c r="X344" s="37">
        <v>2</v>
      </c>
      <c r="AB344" s="206" t="s">
        <v>348</v>
      </c>
      <c r="AC344" s="173">
        <v>812295</v>
      </c>
      <c r="AD344" s="174" t="s">
        <v>888</v>
      </c>
      <c r="AE344" s="149">
        <v>5546</v>
      </c>
      <c r="AF344" s="17">
        <v>6128</v>
      </c>
      <c r="AG344" s="17">
        <v>7508</v>
      </c>
      <c r="AH344" s="151">
        <v>8439.3855421637163</v>
      </c>
      <c r="AI344" s="150">
        <v>2641</v>
      </c>
      <c r="AJ344" s="266">
        <v>7923</v>
      </c>
      <c r="AK344" s="138">
        <v>7057</v>
      </c>
      <c r="AL344" s="266">
        <v>8468.4000000000015</v>
      </c>
      <c r="AM344" s="175">
        <v>7043.8965942699997</v>
      </c>
      <c r="AN344" s="150">
        <v>8452.4889478937166</v>
      </c>
      <c r="AO344" s="151">
        <v>8304</v>
      </c>
      <c r="AP344" s="151">
        <v>8358.0962888665999</v>
      </c>
      <c r="AQ344" s="151">
        <v>8358.0962888665999</v>
      </c>
      <c r="AR344" s="266">
        <v>435.09628886659993</v>
      </c>
      <c r="AS344" s="267">
        <v>5.4915598746257725E-2</v>
      </c>
      <c r="AT344" s="266">
        <v>-81.289253297116375</v>
      </c>
      <c r="AU344" s="267">
        <v>-9.6321293642753977E-3</v>
      </c>
      <c r="AV344" s="266">
        <v>850.09628886659993</v>
      </c>
      <c r="AW344" s="267">
        <v>0.11322539809091635</v>
      </c>
      <c r="AX344" s="266">
        <v>435.09628886659993</v>
      </c>
      <c r="AY344" s="267">
        <v>5.4915598746257725E-2</v>
      </c>
      <c r="AZ344" s="266">
        <v>-81.289253297116375</v>
      </c>
      <c r="BA344" s="267">
        <v>-9.6321293642753977E-3</v>
      </c>
      <c r="BB344" s="266">
        <v>0</v>
      </c>
      <c r="BC344" s="267">
        <v>0</v>
      </c>
      <c r="BE344" s="149">
        <v>756.83549072414098</v>
      </c>
      <c r="BF344" s="149">
        <v>658.11781802099199</v>
      </c>
      <c r="BG344" s="149">
        <v>658.11781802099199</v>
      </c>
      <c r="BH344" s="149">
        <v>723.92959982309105</v>
      </c>
      <c r="BI344" s="149">
        <v>658.11781802099199</v>
      </c>
      <c r="BJ344" s="149">
        <v>691.02370892204203</v>
      </c>
      <c r="BK344" s="149">
        <v>723.92959982309105</v>
      </c>
      <c r="BL344" s="149">
        <v>691.02370892204203</v>
      </c>
      <c r="BM344" s="149">
        <v>691.02370892204203</v>
      </c>
      <c r="BN344" s="149">
        <v>723.92959982309105</v>
      </c>
      <c r="BO344" s="149">
        <v>691.02370892204203</v>
      </c>
      <c r="BP344" s="149">
        <v>691.02370892204203</v>
      </c>
      <c r="BQ344" s="268">
        <v>8358.0962888665999</v>
      </c>
    </row>
    <row r="345" spans="11:69" x14ac:dyDescent="0.25">
      <c r="K345" s="145" t="s">
        <v>316</v>
      </c>
      <c r="N345" s="37" t="s">
        <v>889</v>
      </c>
      <c r="V345" s="37" t="s">
        <v>606</v>
      </c>
      <c r="W345" s="37" t="s">
        <v>613</v>
      </c>
      <c r="X345" s="37">
        <v>2</v>
      </c>
      <c r="AB345" s="206" t="s">
        <v>348</v>
      </c>
      <c r="AC345" s="173">
        <v>812296</v>
      </c>
      <c r="AD345" s="174" t="s">
        <v>890</v>
      </c>
      <c r="AE345" s="149">
        <v>74235</v>
      </c>
      <c r="AF345" s="17">
        <v>83013</v>
      </c>
      <c r="AG345" s="17">
        <v>90149</v>
      </c>
      <c r="AH345" s="151">
        <v>89494.096385538418</v>
      </c>
      <c r="AI345" s="150">
        <v>31939</v>
      </c>
      <c r="AJ345" s="266">
        <v>95817</v>
      </c>
      <c r="AK345" s="138">
        <v>79555</v>
      </c>
      <c r="AL345" s="266">
        <v>95466</v>
      </c>
      <c r="AM345" s="175">
        <v>74695.859975309999</v>
      </c>
      <c r="AN345" s="150">
        <v>94353.236410228419</v>
      </c>
      <c r="AO345" s="151">
        <v>95091.428571428507</v>
      </c>
      <c r="AP345" s="151">
        <v>95356.576589845296</v>
      </c>
      <c r="AQ345" s="151">
        <v>95356.576589845296</v>
      </c>
      <c r="AR345" s="266">
        <v>-460.42341015470447</v>
      </c>
      <c r="AS345" s="267">
        <v>-4.8052371724715288E-3</v>
      </c>
      <c r="AT345" s="266">
        <v>5862.4802043068776</v>
      </c>
      <c r="AU345" s="267">
        <v>6.5506893092159443E-2</v>
      </c>
      <c r="AV345" s="266">
        <v>5207.5765898452955</v>
      </c>
      <c r="AW345" s="267">
        <v>5.7766326746223423E-2</v>
      </c>
      <c r="AX345" s="266">
        <v>-460.42341015470447</v>
      </c>
      <c r="AY345" s="267">
        <v>-4.8052371724715288E-3</v>
      </c>
      <c r="AZ345" s="266">
        <v>5862.4802043068776</v>
      </c>
      <c r="BA345" s="267">
        <v>6.5506893092159443E-2</v>
      </c>
      <c r="BB345" s="266">
        <v>0</v>
      </c>
      <c r="BC345" s="267">
        <v>0</v>
      </c>
      <c r="BE345" s="149">
        <v>8634.6506360883504</v>
      </c>
      <c r="BF345" s="149">
        <v>7508.3918574681293</v>
      </c>
      <c r="BG345" s="149">
        <v>7508.3918574681293</v>
      </c>
      <c r="BH345" s="149">
        <v>8259.2310432149498</v>
      </c>
      <c r="BI345" s="149">
        <v>7508.3918574681293</v>
      </c>
      <c r="BJ345" s="149">
        <v>7883.81145034154</v>
      </c>
      <c r="BK345" s="149">
        <v>8259.2310432149498</v>
      </c>
      <c r="BL345" s="149">
        <v>7883.81145034154</v>
      </c>
      <c r="BM345" s="149">
        <v>7883.81145034154</v>
      </c>
      <c r="BN345" s="149">
        <v>8259.2310432149498</v>
      </c>
      <c r="BO345" s="149">
        <v>7883.81145034154</v>
      </c>
      <c r="BP345" s="149">
        <v>7883.81145034154</v>
      </c>
      <c r="BQ345" s="268">
        <v>95356.576589845296</v>
      </c>
    </row>
    <row r="346" spans="11:69" x14ac:dyDescent="0.25">
      <c r="K346" s="145" t="s">
        <v>316</v>
      </c>
      <c r="N346" s="37" t="s">
        <v>891</v>
      </c>
      <c r="V346" s="37" t="s">
        <v>606</v>
      </c>
      <c r="W346" s="37" t="s">
        <v>613</v>
      </c>
      <c r="X346" s="37">
        <v>2</v>
      </c>
      <c r="AB346" s="206" t="s">
        <v>348</v>
      </c>
      <c r="AC346" s="173">
        <v>812297</v>
      </c>
      <c r="AD346" s="174" t="s">
        <v>892</v>
      </c>
      <c r="AE346" s="149">
        <v>23031</v>
      </c>
      <c r="AF346" s="17">
        <v>26795</v>
      </c>
      <c r="AG346" s="17">
        <v>30690</v>
      </c>
      <c r="AH346" s="151">
        <v>30372.325301200948</v>
      </c>
      <c r="AI346" s="150">
        <v>10291</v>
      </c>
      <c r="AJ346" s="266">
        <v>30873</v>
      </c>
      <c r="AK346" s="138">
        <v>26631</v>
      </c>
      <c r="AL346" s="266">
        <v>31957.199999999997</v>
      </c>
      <c r="AM346" s="175">
        <v>25350.129778969997</v>
      </c>
      <c r="AN346" s="150">
        <v>31653.195522230952</v>
      </c>
      <c r="AO346" s="151">
        <v>31323.428571428602</v>
      </c>
      <c r="AP346" s="151">
        <v>31389.550410367196</v>
      </c>
      <c r="AQ346" s="151">
        <v>31389.550410367221</v>
      </c>
      <c r="AR346" s="266">
        <v>516.55041036722105</v>
      </c>
      <c r="AS346" s="267">
        <v>1.6731461483082986E-2</v>
      </c>
      <c r="AT346" s="266">
        <v>1017.2251091662729</v>
      </c>
      <c r="AU346" s="267">
        <v>3.3491841638020742E-2</v>
      </c>
      <c r="AV346" s="266">
        <v>699.55041036722105</v>
      </c>
      <c r="AW346" s="267">
        <v>2.279408310091955E-2</v>
      </c>
      <c r="AX346" s="266">
        <v>516.55041036719558</v>
      </c>
      <c r="AY346" s="267">
        <v>1.6731461483082161E-2</v>
      </c>
      <c r="AZ346" s="266">
        <v>1017.2251091662474</v>
      </c>
      <c r="BA346" s="267">
        <v>3.3491841638019909E-2</v>
      </c>
      <c r="BB346" s="266">
        <v>2.5465851649641991E-11</v>
      </c>
      <c r="BC346" s="267">
        <v>8.1128437064938807E-16</v>
      </c>
      <c r="BE346" s="149">
        <v>2842.3608639308904</v>
      </c>
      <c r="BF346" s="149">
        <v>2471.6181425486002</v>
      </c>
      <c r="BG346" s="149">
        <v>2471.6181425486002</v>
      </c>
      <c r="BH346" s="149">
        <v>2718.7799568034602</v>
      </c>
      <c r="BI346" s="149">
        <v>2471.6181425486002</v>
      </c>
      <c r="BJ346" s="149">
        <v>2595.19904967603</v>
      </c>
      <c r="BK346" s="149">
        <v>2718.7799568034602</v>
      </c>
      <c r="BL346" s="149">
        <v>2595.19904967603</v>
      </c>
      <c r="BM346" s="149">
        <v>2595.19904967603</v>
      </c>
      <c r="BN346" s="149">
        <v>2718.7799568034602</v>
      </c>
      <c r="BO346" s="149">
        <v>2595.19904967603</v>
      </c>
      <c r="BP346" s="149">
        <v>2595.19904967603</v>
      </c>
      <c r="BQ346" s="268">
        <v>31389.550410367221</v>
      </c>
    </row>
    <row r="347" spans="11:69" x14ac:dyDescent="0.25">
      <c r="K347" s="145" t="s">
        <v>316</v>
      </c>
      <c r="N347" s="37" t="s">
        <v>893</v>
      </c>
      <c r="V347" s="37" t="s">
        <v>606</v>
      </c>
      <c r="W347" s="37" t="s">
        <v>613</v>
      </c>
      <c r="X347" s="37">
        <v>2</v>
      </c>
      <c r="AB347" s="206" t="s">
        <v>348</v>
      </c>
      <c r="AC347" s="173">
        <v>812298</v>
      </c>
      <c r="AD347" s="174" t="s">
        <v>894</v>
      </c>
      <c r="AE347" s="149">
        <v>47998</v>
      </c>
      <c r="AF347" s="17">
        <v>58366</v>
      </c>
      <c r="AG347" s="17">
        <v>60619</v>
      </c>
      <c r="AH347" s="151">
        <v>64554.445783136522</v>
      </c>
      <c r="AI347" s="150">
        <v>21442</v>
      </c>
      <c r="AJ347" s="266">
        <v>64326</v>
      </c>
      <c r="AK347" s="138">
        <v>55109</v>
      </c>
      <c r="AL347" s="266">
        <v>66130.799999999988</v>
      </c>
      <c r="AM347" s="175">
        <v>53880.088606399993</v>
      </c>
      <c r="AN347" s="150">
        <v>65783.357176736521</v>
      </c>
      <c r="AO347" s="151">
        <v>64784.571428571398</v>
      </c>
      <c r="AP347" s="151">
        <v>69891</v>
      </c>
      <c r="AQ347" s="151">
        <v>69891</v>
      </c>
      <c r="AR347" s="266">
        <v>5565</v>
      </c>
      <c r="AS347" s="267">
        <v>8.6512452196623443E-2</v>
      </c>
      <c r="AT347" s="266">
        <v>5336.5542168634784</v>
      </c>
      <c r="AU347" s="267">
        <v>8.2667493340288889E-2</v>
      </c>
      <c r="AV347" s="266">
        <v>9272</v>
      </c>
      <c r="AW347" s="267">
        <v>0.15295534403404873</v>
      </c>
      <c r="AX347" s="266">
        <v>5565</v>
      </c>
      <c r="AY347" s="267">
        <v>8.6512452196623443E-2</v>
      </c>
      <c r="AZ347" s="266">
        <v>5336.5542168634784</v>
      </c>
      <c r="BA347" s="267">
        <v>8.2667493340288889E-2</v>
      </c>
      <c r="BB347" s="266">
        <v>0</v>
      </c>
      <c r="BC347" s="267">
        <v>0</v>
      </c>
      <c r="BE347" s="149">
        <v>7125.9566929133898</v>
      </c>
      <c r="BF347" s="149">
        <v>6359.52755905512</v>
      </c>
      <c r="BG347" s="149">
        <v>6359.52755905512</v>
      </c>
      <c r="BH347" s="149">
        <v>6870.4803149606296</v>
      </c>
      <c r="BI347" s="149">
        <v>5109.52755905512</v>
      </c>
      <c r="BJ347" s="149">
        <v>5365.0039370078703</v>
      </c>
      <c r="BK347" s="149">
        <v>5620.4803149606296</v>
      </c>
      <c r="BL347" s="149">
        <v>5365.0039370078703</v>
      </c>
      <c r="BM347" s="149">
        <v>5365.0039370078703</v>
      </c>
      <c r="BN347" s="149">
        <v>5620.4803149606296</v>
      </c>
      <c r="BO347" s="149">
        <v>5365.0039370078703</v>
      </c>
      <c r="BP347" s="149">
        <v>5365.0039370078703</v>
      </c>
      <c r="BQ347" s="268">
        <v>69891</v>
      </c>
    </row>
    <row r="348" spans="11:69" x14ac:dyDescent="0.25">
      <c r="K348" s="145" t="s">
        <v>316</v>
      </c>
      <c r="N348" s="37" t="s">
        <v>895</v>
      </c>
      <c r="V348" s="37" t="s">
        <v>606</v>
      </c>
      <c r="W348" s="37" t="s">
        <v>613</v>
      </c>
      <c r="X348" s="37">
        <v>2</v>
      </c>
      <c r="AB348" s="206" t="s">
        <v>348</v>
      </c>
      <c r="AC348" s="173">
        <v>812299</v>
      </c>
      <c r="AD348" s="174" t="s">
        <v>896</v>
      </c>
      <c r="AE348" s="149">
        <v>178107.28999999998</v>
      </c>
      <c r="AF348" s="17">
        <v>197262.88</v>
      </c>
      <c r="AG348" s="17">
        <v>221939.62</v>
      </c>
      <c r="AH348" s="151">
        <v>222800.11361074119</v>
      </c>
      <c r="AI348" s="150">
        <v>77064.320000000007</v>
      </c>
      <c r="AJ348" s="266">
        <v>231192.96000000002</v>
      </c>
      <c r="AK348" s="138">
        <v>191309.96</v>
      </c>
      <c r="AL348" s="266">
        <v>229571.95199999999</v>
      </c>
      <c r="AM348" s="175">
        <v>185959.14994277002</v>
      </c>
      <c r="AN348" s="150">
        <v>228150.92366797116</v>
      </c>
      <c r="AO348" s="151">
        <v>229760.2971428571</v>
      </c>
      <c r="AP348" s="151">
        <v>258884</v>
      </c>
      <c r="AQ348" s="151">
        <v>258884.00000000003</v>
      </c>
      <c r="AR348" s="266">
        <v>27691.040000000008</v>
      </c>
      <c r="AS348" s="267">
        <v>0.1197745813713359</v>
      </c>
      <c r="AT348" s="266">
        <v>36083.886389258842</v>
      </c>
      <c r="AU348" s="267">
        <v>0.16195631952101142</v>
      </c>
      <c r="AV348" s="266">
        <v>36944.380000000034</v>
      </c>
      <c r="AW348" s="267">
        <v>0.16646140062779252</v>
      </c>
      <c r="AX348" s="266">
        <v>27691.039999999979</v>
      </c>
      <c r="AY348" s="267">
        <v>0.11977458137133577</v>
      </c>
      <c r="AZ348" s="266">
        <v>36083.886389258812</v>
      </c>
      <c r="BA348" s="267">
        <v>0.16195631952101128</v>
      </c>
      <c r="BB348" s="266">
        <v>2.9103830456733704E-11</v>
      </c>
      <c r="BC348" s="267">
        <v>1.1242035219145912E-16</v>
      </c>
      <c r="BE348" s="149">
        <v>23442.251968503948</v>
      </c>
      <c r="BF348" s="149">
        <v>20384.566929133849</v>
      </c>
      <c r="BG348" s="149">
        <v>20384.566929133849</v>
      </c>
      <c r="BH348" s="149">
        <v>22423.023622047251</v>
      </c>
      <c r="BI348" s="149">
        <v>20384.566929133849</v>
      </c>
      <c r="BJ348" s="149">
        <v>21403.795275590557</v>
      </c>
      <c r="BK348" s="149">
        <v>22423.023622047251</v>
      </c>
      <c r="BL348" s="149">
        <v>21403.795275590557</v>
      </c>
      <c r="BM348" s="149">
        <v>21403.795275590557</v>
      </c>
      <c r="BN348" s="149">
        <v>22423.023622047251</v>
      </c>
      <c r="BO348" s="149">
        <v>21403.795275590557</v>
      </c>
      <c r="BP348" s="149">
        <v>21403.795275590557</v>
      </c>
      <c r="BQ348" s="268">
        <v>258884.00000000003</v>
      </c>
    </row>
    <row r="349" spans="11:69" x14ac:dyDescent="0.25">
      <c r="K349" s="145" t="s">
        <v>316</v>
      </c>
      <c r="N349" s="37" t="s">
        <v>897</v>
      </c>
      <c r="V349" s="37" t="s">
        <v>606</v>
      </c>
      <c r="W349" s="37" t="s">
        <v>613</v>
      </c>
      <c r="X349" s="37">
        <v>2</v>
      </c>
      <c r="AB349" s="206" t="s">
        <v>348</v>
      </c>
      <c r="AC349" s="173">
        <v>812300</v>
      </c>
      <c r="AD349" s="174" t="s">
        <v>898</v>
      </c>
      <c r="AE349" s="149">
        <v>13047</v>
      </c>
      <c r="AF349" s="17">
        <v>13221</v>
      </c>
      <c r="AG349" s="17">
        <v>14887</v>
      </c>
      <c r="AH349" s="151">
        <v>15423.54216867494</v>
      </c>
      <c r="AI349" s="150">
        <v>5078</v>
      </c>
      <c r="AJ349" s="266">
        <v>15234</v>
      </c>
      <c r="AK349" s="138">
        <v>13047</v>
      </c>
      <c r="AL349" s="266">
        <v>15656.400000000001</v>
      </c>
      <c r="AM349" s="175">
        <v>12795</v>
      </c>
      <c r="AN349" s="150">
        <v>15675.54216867494</v>
      </c>
      <c r="AO349" s="151">
        <v>15442.285714285699</v>
      </c>
      <c r="AP349" s="151">
        <v>15490</v>
      </c>
      <c r="AQ349" s="151">
        <v>15490</v>
      </c>
      <c r="AR349" s="266">
        <v>256</v>
      </c>
      <c r="AS349" s="267">
        <v>1.680451621373244E-2</v>
      </c>
      <c r="AT349" s="266">
        <v>66.457831325060397</v>
      </c>
      <c r="AU349" s="267">
        <v>4.308856590675752E-3</v>
      </c>
      <c r="AV349" s="266">
        <v>603</v>
      </c>
      <c r="AW349" s="267">
        <v>4.0505138711627593E-2</v>
      </c>
      <c r="AX349" s="266">
        <v>256</v>
      </c>
      <c r="AY349" s="267">
        <v>1.680451621373244E-2</v>
      </c>
      <c r="AZ349" s="266">
        <v>66.457831325060397</v>
      </c>
      <c r="BA349" s="267">
        <v>4.308856590675752E-3</v>
      </c>
      <c r="BB349" s="266">
        <v>0</v>
      </c>
      <c r="BC349" s="267">
        <v>0</v>
      </c>
      <c r="BE349" s="149">
        <v>1404</v>
      </c>
      <c r="BF349" s="149">
        <v>1220</v>
      </c>
      <c r="BG349" s="149">
        <v>1220</v>
      </c>
      <c r="BH349" s="149">
        <v>1342</v>
      </c>
      <c r="BI349" s="149">
        <v>1220</v>
      </c>
      <c r="BJ349" s="149">
        <v>1280</v>
      </c>
      <c r="BK349" s="149">
        <v>1342</v>
      </c>
      <c r="BL349" s="149">
        <v>1280</v>
      </c>
      <c r="BM349" s="149">
        <v>1280</v>
      </c>
      <c r="BN349" s="149">
        <v>1342</v>
      </c>
      <c r="BO349" s="149">
        <v>1280</v>
      </c>
      <c r="BP349" s="149">
        <v>1280</v>
      </c>
      <c r="BQ349" s="268">
        <v>15490</v>
      </c>
    </row>
    <row r="350" spans="11:69" x14ac:dyDescent="0.25">
      <c r="K350" s="145" t="s">
        <v>316</v>
      </c>
      <c r="N350" s="37" t="s">
        <v>899</v>
      </c>
      <c r="V350" s="37" t="s">
        <v>606</v>
      </c>
      <c r="W350" s="37" t="s">
        <v>613</v>
      </c>
      <c r="X350" s="37">
        <v>2</v>
      </c>
      <c r="AB350" s="206" t="s">
        <v>348</v>
      </c>
      <c r="AC350" s="173">
        <v>812305</v>
      </c>
      <c r="AD350" s="174" t="s">
        <v>900</v>
      </c>
      <c r="AE350" s="149">
        <v>978373</v>
      </c>
      <c r="AF350" s="17">
        <v>887959</v>
      </c>
      <c r="AG350" s="17">
        <v>1540220.0000000002</v>
      </c>
      <c r="AH350" s="151">
        <v>1550615.6746987992</v>
      </c>
      <c r="AI350" s="150">
        <v>514228.99999999994</v>
      </c>
      <c r="AJ350" s="266">
        <v>1542686.9999999998</v>
      </c>
      <c r="AK350" s="138">
        <v>1302494</v>
      </c>
      <c r="AL350" s="266">
        <v>1562992.7999999998</v>
      </c>
      <c r="AM350" s="175">
        <v>1294214.65762262</v>
      </c>
      <c r="AN350" s="150">
        <v>1558895.0170761792</v>
      </c>
      <c r="AO350" s="151">
        <v>1565770.2857142813</v>
      </c>
      <c r="AP350" s="151">
        <v>1563761</v>
      </c>
      <c r="AQ350" s="151">
        <v>1563760.9999999998</v>
      </c>
      <c r="AR350" s="266">
        <v>21074</v>
      </c>
      <c r="AS350" s="267">
        <v>1.3660580532538359E-2</v>
      </c>
      <c r="AT350" s="266">
        <v>13145.325301200617</v>
      </c>
      <c r="AU350" s="267">
        <v>8.4774876945275576E-3</v>
      </c>
      <c r="AV350" s="266">
        <v>23540.999999999534</v>
      </c>
      <c r="AW350" s="267">
        <v>1.528418018205161E-2</v>
      </c>
      <c r="AX350" s="266">
        <v>21074.000000000233</v>
      </c>
      <c r="AY350" s="267">
        <v>1.366058053253851E-2</v>
      </c>
      <c r="AZ350" s="266">
        <v>13145.32530120085</v>
      </c>
      <c r="BA350" s="267">
        <v>8.4774876945277085E-3</v>
      </c>
      <c r="BB350" s="266">
        <v>-2.3283064365386963E-10</v>
      </c>
      <c r="BC350" s="267">
        <v>-1.488914505821987E-16</v>
      </c>
      <c r="BE350" s="149">
        <v>140665.71619781756</v>
      </c>
      <c r="BF350" s="149">
        <v>123515.97418620055</v>
      </c>
      <c r="BG350" s="149">
        <v>123834.60108769215</v>
      </c>
      <c r="BH350" s="149">
        <v>135151.70463641998</v>
      </c>
      <c r="BI350" s="149">
        <v>124229.78940960558</v>
      </c>
      <c r="BJ350" s="149">
        <v>129583.11463670086</v>
      </c>
      <c r="BK350" s="149">
        <v>135332.41990997014</v>
      </c>
      <c r="BL350" s="149">
        <v>129448.3867509948</v>
      </c>
      <c r="BM350" s="149">
        <v>129066.23661156905</v>
      </c>
      <c r="BN350" s="149">
        <v>134799.67370925259</v>
      </c>
      <c r="BO350" s="149">
        <v>129130.11359864048</v>
      </c>
      <c r="BP350" s="149">
        <v>129003.2692651363</v>
      </c>
      <c r="BQ350" s="268">
        <v>1563761</v>
      </c>
    </row>
    <row r="351" spans="11:69" x14ac:dyDescent="0.25">
      <c r="K351" s="145" t="s">
        <v>316</v>
      </c>
      <c r="N351" s="37" t="s">
        <v>901</v>
      </c>
      <c r="V351" s="37" t="s">
        <v>606</v>
      </c>
      <c r="W351" s="37" t="s">
        <v>613</v>
      </c>
      <c r="X351" s="37">
        <v>2</v>
      </c>
      <c r="AB351" s="206" t="s">
        <v>348</v>
      </c>
      <c r="AC351" s="173">
        <v>812310</v>
      </c>
      <c r="AD351" s="174" t="s">
        <v>902</v>
      </c>
      <c r="AE351" s="149">
        <v>268155.71888888889</v>
      </c>
      <c r="AF351" s="17">
        <v>299985.06200033322</v>
      </c>
      <c r="AG351" s="17">
        <v>311300.39226006623</v>
      </c>
      <c r="AH351" s="151">
        <v>318142.87842725002</v>
      </c>
      <c r="AI351" s="150">
        <v>104851.46</v>
      </c>
      <c r="AJ351" s="266">
        <v>314554.38</v>
      </c>
      <c r="AK351" s="138">
        <v>260878.11332999999</v>
      </c>
      <c r="AL351" s="266">
        <v>313053.735996</v>
      </c>
      <c r="AM351" s="175">
        <v>265536.57569517003</v>
      </c>
      <c r="AN351" s="150">
        <v>313484.41606207995</v>
      </c>
      <c r="AO351" s="151">
        <v>311547.82285714312</v>
      </c>
      <c r="AP351" s="151">
        <v>317342</v>
      </c>
      <c r="AQ351" s="151">
        <v>317341.99999999988</v>
      </c>
      <c r="AR351" s="266">
        <v>2787.6199999998789</v>
      </c>
      <c r="AS351" s="267">
        <v>8.8621242533640093E-3</v>
      </c>
      <c r="AT351" s="266">
        <v>-800.87842725013616</v>
      </c>
      <c r="AU351" s="267">
        <v>-2.5173545647455805E-3</v>
      </c>
      <c r="AV351" s="266">
        <v>6041.60773993365</v>
      </c>
      <c r="AW351" s="267">
        <v>1.940764576642864E-2</v>
      </c>
      <c r="AX351" s="266">
        <v>2787.6199999999953</v>
      </c>
      <c r="AY351" s="267">
        <v>8.8621242533643788E-3</v>
      </c>
      <c r="AZ351" s="266">
        <v>-800.87842725001974</v>
      </c>
      <c r="BA351" s="267">
        <v>-2.5173545647452149E-3</v>
      </c>
      <c r="BB351" s="266">
        <v>-1.1641532182693481E-10</v>
      </c>
      <c r="BC351" s="267">
        <v>-3.668449868814554E-16</v>
      </c>
      <c r="BE351" s="149">
        <v>28735.692913385858</v>
      </c>
      <c r="BF351" s="149">
        <v>24987.559055118127</v>
      </c>
      <c r="BG351" s="149">
        <v>24987.559055118127</v>
      </c>
      <c r="BH351" s="149">
        <v>27486.314960629883</v>
      </c>
      <c r="BI351" s="149">
        <v>24987.559055118127</v>
      </c>
      <c r="BJ351" s="149">
        <v>26236.937007874003</v>
      </c>
      <c r="BK351" s="149">
        <v>27486.314960629883</v>
      </c>
      <c r="BL351" s="149">
        <v>26236.937007874003</v>
      </c>
      <c r="BM351" s="149">
        <v>26236.937007874003</v>
      </c>
      <c r="BN351" s="149">
        <v>27486.314960629883</v>
      </c>
      <c r="BO351" s="149">
        <v>26236.937007874003</v>
      </c>
      <c r="BP351" s="149">
        <v>26236.937007874003</v>
      </c>
      <c r="BQ351" s="268">
        <v>317341.99999999988</v>
      </c>
    </row>
    <row r="352" spans="11:69" x14ac:dyDescent="0.25">
      <c r="K352" s="145" t="s">
        <v>316</v>
      </c>
      <c r="N352" s="37" t="s">
        <v>903</v>
      </c>
      <c r="V352" s="37" t="s">
        <v>606</v>
      </c>
      <c r="W352" s="37" t="s">
        <v>613</v>
      </c>
      <c r="X352" s="37">
        <v>2</v>
      </c>
      <c r="AB352" s="206" t="s">
        <v>348</v>
      </c>
      <c r="AC352" s="173">
        <v>812311</v>
      </c>
      <c r="AD352" s="174" t="s">
        <v>904</v>
      </c>
      <c r="AE352" s="149">
        <v>40718.76</v>
      </c>
      <c r="AF352" s="17">
        <v>39706.050000000003</v>
      </c>
      <c r="AG352" s="17">
        <v>39948.65</v>
      </c>
      <c r="AH352" s="151">
        <v>39614.091807235811</v>
      </c>
      <c r="AI352" s="150">
        <v>13291.52</v>
      </c>
      <c r="AJ352" s="266">
        <v>39874.559999999998</v>
      </c>
      <c r="AK352" s="138">
        <v>33160.269999999997</v>
      </c>
      <c r="AL352" s="266">
        <v>39792.323999999993</v>
      </c>
      <c r="AM352" s="175">
        <v>33063.730169850001</v>
      </c>
      <c r="AN352" s="150">
        <v>39710.631637385806</v>
      </c>
      <c r="AO352" s="151">
        <v>39452.382857142831</v>
      </c>
      <c r="AP352" s="151">
        <v>39397</v>
      </c>
      <c r="AQ352" s="151">
        <v>39396.999999999993</v>
      </c>
      <c r="AR352" s="266">
        <v>-477.56000000000495</v>
      </c>
      <c r="AS352" s="267">
        <v>-1.1976558487416663E-2</v>
      </c>
      <c r="AT352" s="266">
        <v>-217.09180723581812</v>
      </c>
      <c r="AU352" s="267">
        <v>-5.4801662068184702E-3</v>
      </c>
      <c r="AV352" s="266">
        <v>-551.65000000000873</v>
      </c>
      <c r="AW352" s="267">
        <v>-1.3808977274576455E-2</v>
      </c>
      <c r="AX352" s="266">
        <v>-477.55999999999767</v>
      </c>
      <c r="AY352" s="267">
        <v>-1.197655848741648E-2</v>
      </c>
      <c r="AZ352" s="266">
        <v>-217.09180723581085</v>
      </c>
      <c r="BA352" s="267">
        <v>-5.4801662068182872E-3</v>
      </c>
      <c r="BB352" s="266">
        <v>-7.2759576141834259E-12</v>
      </c>
      <c r="BC352" s="267">
        <v>-1.8468303713946305E-16</v>
      </c>
      <c r="BE352" s="149">
        <v>3567.4448818897672</v>
      </c>
      <c r="BF352" s="149">
        <v>3102.1259842519689</v>
      </c>
      <c r="BG352" s="149">
        <v>3102.1259842519689</v>
      </c>
      <c r="BH352" s="149">
        <v>3412.3385826771619</v>
      </c>
      <c r="BI352" s="149">
        <v>3102.1259842519689</v>
      </c>
      <c r="BJ352" s="149">
        <v>3257.232283464567</v>
      </c>
      <c r="BK352" s="149">
        <v>3412.3385826771619</v>
      </c>
      <c r="BL352" s="149">
        <v>3257.232283464567</v>
      </c>
      <c r="BM352" s="149">
        <v>3257.232283464567</v>
      </c>
      <c r="BN352" s="149">
        <v>3412.3385826771619</v>
      </c>
      <c r="BO352" s="149">
        <v>3257.232283464567</v>
      </c>
      <c r="BP352" s="149">
        <v>3257.232283464567</v>
      </c>
      <c r="BQ352" s="268">
        <v>39396.999999999993</v>
      </c>
    </row>
    <row r="353" spans="2:96" x14ac:dyDescent="0.25">
      <c r="K353" s="145" t="s">
        <v>316</v>
      </c>
      <c r="N353" s="37" t="s">
        <v>905</v>
      </c>
      <c r="V353" s="37" t="s">
        <v>606</v>
      </c>
      <c r="W353" s="37" t="s">
        <v>613</v>
      </c>
      <c r="X353" s="37">
        <v>2</v>
      </c>
      <c r="AB353" s="206" t="s">
        <v>348</v>
      </c>
      <c r="AC353" s="173">
        <v>812315</v>
      </c>
      <c r="AD353" s="174" t="s">
        <v>906</v>
      </c>
      <c r="AE353" s="149">
        <v>1762144</v>
      </c>
      <c r="AF353" s="17">
        <v>1950016</v>
      </c>
      <c r="AG353" s="17">
        <v>1808819</v>
      </c>
      <c r="AH353" s="151">
        <v>1717538.5713629269</v>
      </c>
      <c r="AI353" s="150">
        <v>622015</v>
      </c>
      <c r="AJ353" s="266">
        <v>1866045</v>
      </c>
      <c r="AK353" s="138">
        <v>1572870</v>
      </c>
      <c r="AL353" s="266">
        <v>1887444</v>
      </c>
      <c r="AM353" s="175">
        <v>1433536.1304288199</v>
      </c>
      <c r="AN353" s="150">
        <v>1856872.4409341069</v>
      </c>
      <c r="AO353" s="151">
        <v>1863293.1428571423</v>
      </c>
      <c r="AP353" s="151">
        <v>1843675.8095238099</v>
      </c>
      <c r="AQ353" s="151">
        <v>1843675.8095238099</v>
      </c>
      <c r="AR353" s="266">
        <v>-22369.190476190066</v>
      </c>
      <c r="AS353" s="267">
        <v>-1.1987487159307555E-2</v>
      </c>
      <c r="AT353" s="266">
        <v>126137.23816088308</v>
      </c>
      <c r="AU353" s="267">
        <v>7.3440701864872102E-2</v>
      </c>
      <c r="AV353" s="266">
        <v>34856.809523809934</v>
      </c>
      <c r="AW353" s="267">
        <v>1.927047953599002E-2</v>
      </c>
      <c r="AX353" s="266">
        <v>-22369.190476190066</v>
      </c>
      <c r="AY353" s="267">
        <v>-1.1987487159307555E-2</v>
      </c>
      <c r="AZ353" s="266">
        <v>126137.23816088308</v>
      </c>
      <c r="BA353" s="267">
        <v>7.3440701864872102E-2</v>
      </c>
      <c r="BB353" s="266">
        <v>0</v>
      </c>
      <c r="BC353" s="267">
        <v>0</v>
      </c>
      <c r="BE353" s="149">
        <v>166802.66516685695</v>
      </c>
      <c r="BF353" s="149">
        <v>145263.18710161009</v>
      </c>
      <c r="BG353" s="149">
        <v>145263.18710161009</v>
      </c>
      <c r="BH353" s="149">
        <v>159622.83914511139</v>
      </c>
      <c r="BI353" s="149">
        <v>145263.18710161009</v>
      </c>
      <c r="BJ353" s="149">
        <v>152443.01312335575</v>
      </c>
      <c r="BK353" s="149">
        <v>159622.83914511139</v>
      </c>
      <c r="BL353" s="149">
        <v>152443.01312335575</v>
      </c>
      <c r="BM353" s="149">
        <v>152443.01312335575</v>
      </c>
      <c r="BN353" s="149">
        <v>159622.83914511139</v>
      </c>
      <c r="BO353" s="149">
        <v>152443.01312335575</v>
      </c>
      <c r="BP353" s="149">
        <v>152443.01312336573</v>
      </c>
      <c r="BQ353" s="268">
        <v>1843675.8095238104</v>
      </c>
    </row>
    <row r="354" spans="2:96" x14ac:dyDescent="0.25">
      <c r="K354" s="145" t="s">
        <v>316</v>
      </c>
      <c r="N354" s="37" t="s">
        <v>907</v>
      </c>
      <c r="V354" s="37" t="s">
        <v>606</v>
      </c>
      <c r="W354" s="37" t="s">
        <v>613</v>
      </c>
      <c r="X354" s="37">
        <v>2</v>
      </c>
      <c r="AB354" s="206" t="s">
        <v>348</v>
      </c>
      <c r="AC354" s="173">
        <v>812318</v>
      </c>
      <c r="AD354" s="174" t="s">
        <v>908</v>
      </c>
      <c r="AE354" s="149">
        <v>0</v>
      </c>
      <c r="AF354" s="17">
        <v>3400</v>
      </c>
      <c r="AG354" s="17">
        <v>3169</v>
      </c>
      <c r="AH354" s="151">
        <v>3333.8433734988143</v>
      </c>
      <c r="AI354" s="150">
        <v>1005</v>
      </c>
      <c r="AJ354" s="266">
        <v>3015</v>
      </c>
      <c r="AK354" s="138">
        <v>2611</v>
      </c>
      <c r="AL354" s="266">
        <v>3133.2000000000003</v>
      </c>
      <c r="AM354" s="175">
        <v>2782.57793378</v>
      </c>
      <c r="AN354" s="150">
        <v>3162.2654397188144</v>
      </c>
      <c r="AO354" s="151">
        <v>3063.4285714285702</v>
      </c>
      <c r="AP354" s="151">
        <v>4071</v>
      </c>
      <c r="AQ354" s="151">
        <v>4071</v>
      </c>
      <c r="AR354" s="266">
        <v>1056</v>
      </c>
      <c r="AS354" s="267">
        <v>0.3502487562189055</v>
      </c>
      <c r="AT354" s="266">
        <v>737.15662650118566</v>
      </c>
      <c r="AU354" s="267">
        <v>0.22111315497330991</v>
      </c>
      <c r="AV354" s="266">
        <v>902</v>
      </c>
      <c r="AW354" s="267">
        <v>0.28463237614389397</v>
      </c>
      <c r="AX354" s="266">
        <v>1056</v>
      </c>
      <c r="AY354" s="267">
        <v>0.3502487562189055</v>
      </c>
      <c r="AZ354" s="266">
        <v>737.15662650118566</v>
      </c>
      <c r="BA354" s="267">
        <v>0.22111315497330991</v>
      </c>
      <c r="BB354" s="266">
        <v>0</v>
      </c>
      <c r="BC354" s="267">
        <v>0</v>
      </c>
      <c r="BE354" s="149">
        <v>364</v>
      </c>
      <c r="BF354" s="149">
        <v>321</v>
      </c>
      <c r="BG354" s="149">
        <v>321</v>
      </c>
      <c r="BH354" s="149">
        <v>353</v>
      </c>
      <c r="BI354" s="149">
        <v>321</v>
      </c>
      <c r="BJ354" s="149">
        <v>337</v>
      </c>
      <c r="BK354" s="149">
        <v>353</v>
      </c>
      <c r="BL354" s="149">
        <v>337</v>
      </c>
      <c r="BM354" s="149">
        <v>337</v>
      </c>
      <c r="BN354" s="149">
        <v>353</v>
      </c>
      <c r="BO354" s="149">
        <v>337</v>
      </c>
      <c r="BP354" s="149">
        <v>337</v>
      </c>
      <c r="BQ354" s="268">
        <v>4071</v>
      </c>
    </row>
    <row r="355" spans="2:96" x14ac:dyDescent="0.25">
      <c r="K355" s="145" t="s">
        <v>316</v>
      </c>
      <c r="N355" s="37" t="s">
        <v>909</v>
      </c>
      <c r="V355" s="37" t="s">
        <v>606</v>
      </c>
      <c r="W355" s="37" t="s">
        <v>613</v>
      </c>
      <c r="X355" s="37">
        <v>2</v>
      </c>
      <c r="AB355" s="206" t="s">
        <v>348</v>
      </c>
      <c r="AC355" s="173">
        <v>812335</v>
      </c>
      <c r="AD355" s="174" t="s">
        <v>910</v>
      </c>
      <c r="AE355" s="149">
        <v>297170</v>
      </c>
      <c r="AF355" s="17">
        <v>351596</v>
      </c>
      <c r="AG355" s="17">
        <v>424652.99999999994</v>
      </c>
      <c r="AH355" s="151">
        <v>428914.71084337472</v>
      </c>
      <c r="AI355" s="150">
        <v>155993</v>
      </c>
      <c r="AJ355" s="266">
        <v>467979</v>
      </c>
      <c r="AK355" s="138">
        <v>408615.00000000006</v>
      </c>
      <c r="AL355" s="266">
        <v>490338.00000000012</v>
      </c>
      <c r="AM355" s="175">
        <v>357991.80590077996</v>
      </c>
      <c r="AN355" s="150">
        <v>479537.90494259482</v>
      </c>
      <c r="AO355" s="151">
        <v>484655.99999999942</v>
      </c>
      <c r="AP355" s="151">
        <v>473928.99999999994</v>
      </c>
      <c r="AQ355" s="151">
        <v>473929.00000000041</v>
      </c>
      <c r="AR355" s="266">
        <v>5950.0000000004075</v>
      </c>
      <c r="AS355" s="267">
        <v>1.2714245724702193E-2</v>
      </c>
      <c r="AT355" s="266">
        <v>45014.289156625688</v>
      </c>
      <c r="AU355" s="267">
        <v>0.10494927783687838</v>
      </c>
      <c r="AV355" s="266">
        <v>49276.000000000466</v>
      </c>
      <c r="AW355" s="267">
        <v>0.11603827124734895</v>
      </c>
      <c r="AX355" s="266">
        <v>5949.9999999999418</v>
      </c>
      <c r="AY355" s="267">
        <v>1.2714245724701197E-2</v>
      </c>
      <c r="AZ355" s="266">
        <v>45014.289156625222</v>
      </c>
      <c r="BA355" s="267">
        <v>0.1049492778368773</v>
      </c>
      <c r="BB355" s="266">
        <v>4.6566128730773926E-10</v>
      </c>
      <c r="BC355" s="267">
        <v>9.8255495508343925E-16</v>
      </c>
      <c r="BE355" s="149">
        <v>42914.83070866151</v>
      </c>
      <c r="BF355" s="149">
        <v>37317.244094488226</v>
      </c>
      <c r="BG355" s="149">
        <v>37317.244094488226</v>
      </c>
      <c r="BH355" s="149">
        <v>41048.968503937031</v>
      </c>
      <c r="BI355" s="149">
        <v>37317.244094488226</v>
      </c>
      <c r="BJ355" s="149">
        <v>39183.106299212624</v>
      </c>
      <c r="BK355" s="149">
        <v>41048.968503937031</v>
      </c>
      <c r="BL355" s="149">
        <v>39183.106299212624</v>
      </c>
      <c r="BM355" s="149">
        <v>39183.106299212624</v>
      </c>
      <c r="BN355" s="149">
        <v>41048.968503937031</v>
      </c>
      <c r="BO355" s="149">
        <v>39183.106299212624</v>
      </c>
      <c r="BP355" s="149">
        <v>39183.106299212624</v>
      </c>
      <c r="BQ355" s="268">
        <v>473929.00000000029</v>
      </c>
    </row>
    <row r="356" spans="2:96" x14ac:dyDescent="0.25">
      <c r="K356" s="145" t="s">
        <v>316</v>
      </c>
      <c r="N356" s="37" t="s">
        <v>911</v>
      </c>
      <c r="V356" s="37" t="s">
        <v>606</v>
      </c>
      <c r="W356" s="37" t="s">
        <v>613</v>
      </c>
      <c r="X356" s="37">
        <v>2</v>
      </c>
      <c r="AB356" s="206" t="s">
        <v>348</v>
      </c>
      <c r="AC356" s="173">
        <v>812336</v>
      </c>
      <c r="AD356" s="174" t="s">
        <v>912</v>
      </c>
      <c r="AE356" s="149">
        <v>488128</v>
      </c>
      <c r="AF356" s="17">
        <v>544650</v>
      </c>
      <c r="AG356" s="17">
        <v>802451</v>
      </c>
      <c r="AH356" s="151">
        <v>795709</v>
      </c>
      <c r="AI356" s="150">
        <v>282490</v>
      </c>
      <c r="AJ356" s="266">
        <v>847470</v>
      </c>
      <c r="AK356" s="138">
        <v>709379</v>
      </c>
      <c r="AL356" s="266">
        <v>851254.79999999993</v>
      </c>
      <c r="AM356" s="175">
        <v>664135</v>
      </c>
      <c r="AN356" s="150">
        <v>840953</v>
      </c>
      <c r="AO356" s="151">
        <v>850421.14285714284</v>
      </c>
      <c r="AP356" s="151">
        <v>845901.90789473685</v>
      </c>
      <c r="AQ356" s="151">
        <v>845901.90789473662</v>
      </c>
      <c r="AR356" s="266">
        <v>-1568.0921052633785</v>
      </c>
      <c r="AS356" s="267">
        <v>-1.8503216695144116E-3</v>
      </c>
      <c r="AT356" s="266">
        <v>50192.907894736622</v>
      </c>
      <c r="AU356" s="267">
        <v>6.3079477415407675E-2</v>
      </c>
      <c r="AV356" s="266">
        <v>43450.907894736622</v>
      </c>
      <c r="AW356" s="267">
        <v>5.4147739730820474E-2</v>
      </c>
      <c r="AX356" s="266">
        <v>-1568.0921052631456</v>
      </c>
      <c r="AY356" s="267">
        <v>-1.8503216695141369E-3</v>
      </c>
      <c r="AZ356" s="266">
        <v>50192.907894736854</v>
      </c>
      <c r="BA356" s="267">
        <v>6.3079477415407967E-2</v>
      </c>
      <c r="BB356" s="266">
        <v>-2.3283064365386963E-10</v>
      </c>
      <c r="BC356" s="267">
        <v>-2.7524544096765748E-16</v>
      </c>
      <c r="BE356" s="149">
        <v>71843.723684210505</v>
      </c>
      <c r="BF356" s="149">
        <v>69526.184210526306</v>
      </c>
      <c r="BG356" s="149">
        <v>71843.723684210505</v>
      </c>
      <c r="BH356" s="149">
        <v>71843.723684210505</v>
      </c>
      <c r="BI356" s="149">
        <v>64891.1052631579</v>
      </c>
      <c r="BJ356" s="149">
        <v>71843.723684210505</v>
      </c>
      <c r="BK356" s="149">
        <v>69526.184210526306</v>
      </c>
      <c r="BL356" s="149">
        <v>71843.723684210505</v>
      </c>
      <c r="BM356" s="149">
        <v>69526.184210526306</v>
      </c>
      <c r="BN356" s="149">
        <v>71843.723684210505</v>
      </c>
      <c r="BO356" s="149">
        <v>71843.723684210505</v>
      </c>
      <c r="BP356" s="149">
        <v>69526.184210526306</v>
      </c>
      <c r="BQ356" s="268">
        <v>845901.90789473662</v>
      </c>
    </row>
    <row r="357" spans="2:96" x14ac:dyDescent="0.25">
      <c r="K357" s="145" t="s">
        <v>316</v>
      </c>
      <c r="N357" s="37" t="s">
        <v>913</v>
      </c>
      <c r="V357" s="37" t="s">
        <v>606</v>
      </c>
      <c r="W357" s="37" t="s">
        <v>613</v>
      </c>
      <c r="X357" s="37">
        <v>2</v>
      </c>
      <c r="AB357" s="206" t="s">
        <v>348</v>
      </c>
      <c r="AC357" s="173">
        <v>812339</v>
      </c>
      <c r="AD357" s="174" t="s">
        <v>914</v>
      </c>
      <c r="AE357" s="149">
        <v>170521</v>
      </c>
      <c r="AF357" s="17">
        <v>218897</v>
      </c>
      <c r="AG357" s="17">
        <v>235859</v>
      </c>
      <c r="AH357" s="151">
        <v>227353.98795181143</v>
      </c>
      <c r="AI357" s="150">
        <v>70044</v>
      </c>
      <c r="AJ357" s="266">
        <v>210132</v>
      </c>
      <c r="AK357" s="138">
        <v>160370</v>
      </c>
      <c r="AL357" s="266">
        <v>192444</v>
      </c>
      <c r="AM357" s="175">
        <v>189760.02144008002</v>
      </c>
      <c r="AN357" s="150">
        <v>197963.96651173141</v>
      </c>
      <c r="AO357" s="151">
        <v>206405.14285714299</v>
      </c>
      <c r="AP357" s="151">
        <v>138483</v>
      </c>
      <c r="AQ357" s="151">
        <v>138483.0000000002</v>
      </c>
      <c r="AR357" s="266">
        <v>-71648.999999999796</v>
      </c>
      <c r="AS357" s="267">
        <v>-0.34097138941236838</v>
      </c>
      <c r="AT357" s="266">
        <v>-88870.987951811228</v>
      </c>
      <c r="AU357" s="267">
        <v>-0.39089258452175374</v>
      </c>
      <c r="AV357" s="266">
        <v>-97375.999999999796</v>
      </c>
      <c r="AW357" s="267">
        <v>-0.41285683395587958</v>
      </c>
      <c r="AX357" s="266">
        <v>-71649</v>
      </c>
      <c r="AY357" s="267">
        <v>-0.34097138941236937</v>
      </c>
      <c r="AZ357" s="266">
        <v>-88870.987951811432</v>
      </c>
      <c r="BA357" s="267">
        <v>-0.39089258452175463</v>
      </c>
      <c r="BB357" s="266">
        <v>2.0372681319713593E-10</v>
      </c>
      <c r="BC357" s="267">
        <v>1.4711322920296061E-15</v>
      </c>
      <c r="BE357" s="149">
        <v>12539.799212598398</v>
      </c>
      <c r="BF357" s="149">
        <v>10904.173228346501</v>
      </c>
      <c r="BG357" s="149">
        <v>10904.173228346501</v>
      </c>
      <c r="BH357" s="149">
        <v>11994.5905511811</v>
      </c>
      <c r="BI357" s="149">
        <v>10904.173228346501</v>
      </c>
      <c r="BJ357" s="149">
        <v>11449.381889763799</v>
      </c>
      <c r="BK357" s="149">
        <v>11994.5905511811</v>
      </c>
      <c r="BL357" s="149">
        <v>11449.381889763799</v>
      </c>
      <c r="BM357" s="149">
        <v>11449.381889763799</v>
      </c>
      <c r="BN357" s="149">
        <v>11994.5905511811</v>
      </c>
      <c r="BO357" s="149">
        <v>11449.381889763799</v>
      </c>
      <c r="BP357" s="149">
        <v>11449.381889763799</v>
      </c>
      <c r="BQ357" s="268">
        <v>138483.0000000002</v>
      </c>
    </row>
    <row r="358" spans="2:96" x14ac:dyDescent="0.25">
      <c r="K358" s="145" t="s">
        <v>316</v>
      </c>
      <c r="N358" s="37" t="s">
        <v>915</v>
      </c>
      <c r="V358" s="37" t="s">
        <v>606</v>
      </c>
      <c r="W358" s="37" t="s">
        <v>613</v>
      </c>
      <c r="X358" s="37">
        <v>2</v>
      </c>
      <c r="AB358" s="206" t="s">
        <v>348</v>
      </c>
      <c r="AC358" s="173">
        <v>812375</v>
      </c>
      <c r="AD358" s="174" t="s">
        <v>916</v>
      </c>
      <c r="AE358" s="149">
        <v>23640</v>
      </c>
      <c r="AF358" s="17">
        <v>21670</v>
      </c>
      <c r="AG358" s="17">
        <v>14304</v>
      </c>
      <c r="AH358" s="151">
        <v>30915.193764669326</v>
      </c>
      <c r="AI358" s="150">
        <v>5664</v>
      </c>
      <c r="AJ358" s="266">
        <v>16992</v>
      </c>
      <c r="AK358" s="138">
        <v>14972</v>
      </c>
      <c r="AL358" s="266">
        <v>17966.400000000001</v>
      </c>
      <c r="AM358" s="175">
        <v>25803.232590979998</v>
      </c>
      <c r="AN358" s="150">
        <v>20083.961173689328</v>
      </c>
      <c r="AO358" s="151">
        <v>17761.714285714301</v>
      </c>
      <c r="AP358" s="151">
        <v>22770</v>
      </c>
      <c r="AQ358" s="151">
        <v>22769.999999999996</v>
      </c>
      <c r="AR358" s="266">
        <v>5777.9999999999964</v>
      </c>
      <c r="AS358" s="267">
        <v>0.34004237288135569</v>
      </c>
      <c r="AT358" s="266">
        <v>-8145.1937646693295</v>
      </c>
      <c r="AU358" s="267">
        <v>-0.26346895402537845</v>
      </c>
      <c r="AV358" s="266">
        <v>8465.9999999999964</v>
      </c>
      <c r="AW358" s="267">
        <v>0.59186241610738233</v>
      </c>
      <c r="AX358" s="266">
        <v>5778</v>
      </c>
      <c r="AY358" s="267">
        <v>0.34004237288135591</v>
      </c>
      <c r="AZ358" s="266">
        <v>-8145.1937646693259</v>
      </c>
      <c r="BA358" s="267">
        <v>-0.26346895402537834</v>
      </c>
      <c r="BB358" s="266">
        <v>-3.637978807091713E-12</v>
      </c>
      <c r="BC358" s="267">
        <v>-1.5977069859866988E-16</v>
      </c>
      <c r="BE358" s="149">
        <v>2061.8503937007899</v>
      </c>
      <c r="BF358" s="149">
        <v>1792.9133858267701</v>
      </c>
      <c r="BG358" s="149">
        <v>1792.9133858267701</v>
      </c>
      <c r="BH358" s="149">
        <v>1972.2047244094499</v>
      </c>
      <c r="BI358" s="149">
        <v>1792.9133858267701</v>
      </c>
      <c r="BJ358" s="149">
        <v>1882.5590551181101</v>
      </c>
      <c r="BK358" s="149">
        <v>1972.2047244094499</v>
      </c>
      <c r="BL358" s="149">
        <v>1882.5590551181101</v>
      </c>
      <c r="BM358" s="149">
        <v>1882.5590551181101</v>
      </c>
      <c r="BN358" s="149">
        <v>1972.2047244094499</v>
      </c>
      <c r="BO358" s="149">
        <v>1882.5590551181101</v>
      </c>
      <c r="BP358" s="149">
        <v>1882.5590551181101</v>
      </c>
      <c r="BQ358" s="268">
        <v>22769.999999999996</v>
      </c>
    </row>
    <row r="359" spans="2:96" x14ac:dyDescent="0.25">
      <c r="K359" s="145" t="s">
        <v>316</v>
      </c>
      <c r="N359" s="37" t="s">
        <v>917</v>
      </c>
      <c r="V359" s="37" t="s">
        <v>606</v>
      </c>
      <c r="W359" s="37" t="s">
        <v>613</v>
      </c>
      <c r="X359" s="37">
        <v>2</v>
      </c>
      <c r="AB359" s="206" t="s">
        <v>348</v>
      </c>
      <c r="AC359" s="173">
        <v>812413</v>
      </c>
      <c r="AD359" s="174" t="s">
        <v>918</v>
      </c>
      <c r="AE359" s="149">
        <v>1073495.9406335172</v>
      </c>
      <c r="AF359" s="17">
        <v>1185480.1678269997</v>
      </c>
      <c r="AG359" s="17">
        <v>1131355.3606652853</v>
      </c>
      <c r="AH359" s="151">
        <v>1137588.9636581705</v>
      </c>
      <c r="AI359" s="150">
        <v>393356.46339886915</v>
      </c>
      <c r="AJ359" s="266">
        <v>1180069.3901966074</v>
      </c>
      <c r="AK359" s="138">
        <v>985053.25930700637</v>
      </c>
      <c r="AL359" s="266">
        <v>1182063.9111684076</v>
      </c>
      <c r="AM359" s="175">
        <v>949483.70195090002</v>
      </c>
      <c r="AN359" s="150">
        <v>1173158.5210142769</v>
      </c>
      <c r="AO359" s="151">
        <v>1178596.5849647999</v>
      </c>
      <c r="AP359" s="151">
        <v>1137589</v>
      </c>
      <c r="AQ359" s="151">
        <v>1137588.9999999995</v>
      </c>
      <c r="AR359" s="266">
        <v>-42480.390196607914</v>
      </c>
      <c r="AS359" s="267">
        <v>-3.5998213791080876E-2</v>
      </c>
      <c r="AT359" s="266">
        <v>3.6341828992590308E-2</v>
      </c>
      <c r="AU359" s="267">
        <v>3.1946362133933746E-8</v>
      </c>
      <c r="AV359" s="266">
        <v>6233.639334714273</v>
      </c>
      <c r="AW359" s="267">
        <v>5.5098862403839474E-3</v>
      </c>
      <c r="AX359" s="266">
        <v>-42480.390196607448</v>
      </c>
      <c r="AY359" s="267">
        <v>-3.599821379108048E-2</v>
      </c>
      <c r="AZ359" s="266">
        <v>3.6341829458251595E-2</v>
      </c>
      <c r="BA359" s="267">
        <v>3.194636254327429E-8</v>
      </c>
      <c r="BB359" s="266">
        <v>-4.6566128730773926E-10</v>
      </c>
      <c r="BC359" s="267">
        <v>-4.0934053274753821E-16</v>
      </c>
      <c r="BE359" s="149">
        <v>103010.027559055</v>
      </c>
      <c r="BF359" s="149">
        <v>89573.937007874003</v>
      </c>
      <c r="BG359" s="149">
        <v>89573.937007874003</v>
      </c>
      <c r="BH359" s="149">
        <v>98531.330708661393</v>
      </c>
      <c r="BI359" s="149">
        <v>89573.937007874003</v>
      </c>
      <c r="BJ359" s="149">
        <v>94052.633858267698</v>
      </c>
      <c r="BK359" s="149">
        <v>98531.330708661393</v>
      </c>
      <c r="BL359" s="149">
        <v>94052.633858267698</v>
      </c>
      <c r="BM359" s="149">
        <v>94052.633858267698</v>
      </c>
      <c r="BN359" s="149">
        <v>98531.330708661393</v>
      </c>
      <c r="BO359" s="149">
        <v>94052.633858267698</v>
      </c>
      <c r="BP359" s="149">
        <v>94052.633858267698</v>
      </c>
      <c r="BQ359" s="268">
        <v>1137588.9999999995</v>
      </c>
    </row>
    <row r="360" spans="2:96" x14ac:dyDescent="0.25">
      <c r="K360" s="145" t="s">
        <v>316</v>
      </c>
      <c r="N360" s="37" t="s">
        <v>919</v>
      </c>
      <c r="V360" s="37" t="s">
        <v>606</v>
      </c>
      <c r="W360" s="37" t="s">
        <v>613</v>
      </c>
      <c r="X360" s="37">
        <v>2</v>
      </c>
      <c r="AB360" s="206" t="s">
        <v>348</v>
      </c>
      <c r="AC360" s="173">
        <v>812802</v>
      </c>
      <c r="AD360" s="174" t="s">
        <v>920</v>
      </c>
      <c r="AE360" s="149">
        <v>9360</v>
      </c>
      <c r="AF360" s="17">
        <v>11247</v>
      </c>
      <c r="AG360" s="17">
        <v>11143</v>
      </c>
      <c r="AH360" s="151">
        <v>11221.542168664904</v>
      </c>
      <c r="AI360" s="150">
        <v>3851</v>
      </c>
      <c r="AJ360" s="266">
        <v>11553</v>
      </c>
      <c r="AK360" s="138">
        <v>9541</v>
      </c>
      <c r="AL360" s="266">
        <v>11449.2</v>
      </c>
      <c r="AM360" s="175">
        <v>9366.0115738400036</v>
      </c>
      <c r="AN360" s="150">
        <v>11396.530594824901</v>
      </c>
      <c r="AO360" s="151">
        <v>11458.285714285699</v>
      </c>
      <c r="AP360" s="151">
        <v>11469.175901900002</v>
      </c>
      <c r="AQ360" s="151">
        <v>11469.175901900011</v>
      </c>
      <c r="AR360" s="266">
        <v>-83.824098099988987</v>
      </c>
      <c r="AS360" s="267">
        <v>-7.2556130961645452E-3</v>
      </c>
      <c r="AT360" s="266">
        <v>247.63373323510677</v>
      </c>
      <c r="AU360" s="267">
        <v>2.206770954589473E-2</v>
      </c>
      <c r="AV360" s="266">
        <v>326.17590190001101</v>
      </c>
      <c r="AW360" s="267">
        <v>2.9271821044602981E-2</v>
      </c>
      <c r="AX360" s="266">
        <v>-83.824098099998082</v>
      </c>
      <c r="AY360" s="267">
        <v>-7.2556130961653319E-3</v>
      </c>
      <c r="AZ360" s="266">
        <v>247.63373323509768</v>
      </c>
      <c r="BA360" s="267">
        <v>2.2067709545893922E-2</v>
      </c>
      <c r="BB360" s="266">
        <v>9.0949470177292824E-12</v>
      </c>
      <c r="BC360" s="267">
        <v>7.9299045507032449E-16</v>
      </c>
      <c r="BE360" s="149">
        <v>1038.54742418213</v>
      </c>
      <c r="BF360" s="149">
        <v>903.08471668228401</v>
      </c>
      <c r="BG360" s="149">
        <v>903.08471668228401</v>
      </c>
      <c r="BH360" s="149">
        <v>993.39318835551296</v>
      </c>
      <c r="BI360" s="149">
        <v>903.08471668228401</v>
      </c>
      <c r="BJ360" s="149">
        <v>948.23895251889803</v>
      </c>
      <c r="BK360" s="149">
        <v>993.39318835551296</v>
      </c>
      <c r="BL360" s="149">
        <v>948.23895251889803</v>
      </c>
      <c r="BM360" s="149">
        <v>948.23895251889803</v>
      </c>
      <c r="BN360" s="149">
        <v>993.39318835551296</v>
      </c>
      <c r="BO360" s="149">
        <v>948.23895251889803</v>
      </c>
      <c r="BP360" s="149">
        <v>948.23895252889895</v>
      </c>
      <c r="BQ360" s="268">
        <v>11469.175901900011</v>
      </c>
    </row>
    <row r="361" spans="2:96" x14ac:dyDescent="0.25">
      <c r="K361" s="145" t="s">
        <v>316</v>
      </c>
      <c r="N361" s="37" t="s">
        <v>921</v>
      </c>
      <c r="V361" s="37" t="s">
        <v>606</v>
      </c>
      <c r="W361" s="37" t="s">
        <v>613</v>
      </c>
      <c r="X361" s="37">
        <v>2</v>
      </c>
      <c r="AB361" s="206" t="s">
        <v>348</v>
      </c>
      <c r="AC361" s="173">
        <v>812873</v>
      </c>
      <c r="AD361" s="174" t="s">
        <v>922</v>
      </c>
      <c r="AE361" s="149">
        <v>23846.529666666658</v>
      </c>
      <c r="AF361" s="17">
        <v>22450.363000000001</v>
      </c>
      <c r="AG361" s="17">
        <v>24356.120000033341</v>
      </c>
      <c r="AH361" s="151">
        <v>25141.116566745764</v>
      </c>
      <c r="AI361" s="150">
        <v>8310.8333333333303</v>
      </c>
      <c r="AJ361" s="266">
        <v>24932.499999999993</v>
      </c>
      <c r="AK361" s="138">
        <v>21030.066666666651</v>
      </c>
      <c r="AL361" s="266">
        <v>25236.079999999984</v>
      </c>
      <c r="AM361" s="175">
        <v>20855.849999999999</v>
      </c>
      <c r="AN361" s="150">
        <v>25315.333233412417</v>
      </c>
      <c r="AO361" s="151">
        <v>25131.8</v>
      </c>
      <c r="AP361" s="151">
        <v>25403.5986004972</v>
      </c>
      <c r="AQ361" s="151">
        <v>25403.598600497196</v>
      </c>
      <c r="AR361" s="266">
        <v>471.09860049720373</v>
      </c>
      <c r="AS361" s="267">
        <v>1.8894960413003262E-2</v>
      </c>
      <c r="AT361" s="266">
        <v>262.48203375143203</v>
      </c>
      <c r="AU361" s="267">
        <v>1.0440349101225594E-2</v>
      </c>
      <c r="AV361" s="266">
        <v>1047.4786004638554</v>
      </c>
      <c r="AW361" s="267">
        <v>4.3006792562297343E-2</v>
      </c>
      <c r="AX361" s="266">
        <v>471.09860049720737</v>
      </c>
      <c r="AY361" s="267">
        <v>1.8894960413003408E-2</v>
      </c>
      <c r="AZ361" s="266">
        <v>262.48203375143567</v>
      </c>
      <c r="BA361" s="267">
        <v>1.0440349101225738E-2</v>
      </c>
      <c r="BB361" s="266">
        <v>-3.637978807091713E-12</v>
      </c>
      <c r="BC361" s="267">
        <v>-1.4320722289402377E-16</v>
      </c>
      <c r="BE361" s="149">
        <v>2302.56</v>
      </c>
      <c r="BF361" s="149">
        <v>2000.8</v>
      </c>
      <c r="BG361" s="149">
        <v>2000.8</v>
      </c>
      <c r="BH361" s="149">
        <v>2200.88</v>
      </c>
      <c r="BI361" s="149">
        <v>2000.8</v>
      </c>
      <c r="BJ361" s="149">
        <v>2099.1999999999998</v>
      </c>
      <c r="BK361" s="149">
        <v>2200.88</v>
      </c>
      <c r="BL361" s="149">
        <v>2099.1999999999998</v>
      </c>
      <c r="BM361" s="149">
        <v>2099.1999999999998</v>
      </c>
      <c r="BN361" s="149">
        <v>2200.88</v>
      </c>
      <c r="BO361" s="149">
        <v>2099.1999999999998</v>
      </c>
      <c r="BP361" s="149">
        <v>2099.19860049719</v>
      </c>
      <c r="BQ361" s="268">
        <v>25403.598600497196</v>
      </c>
    </row>
    <row r="362" spans="2:96" x14ac:dyDescent="0.25">
      <c r="K362" s="145" t="s">
        <v>316</v>
      </c>
      <c r="N362" s="37" t="s">
        <v>923</v>
      </c>
      <c r="V362" s="37" t="s">
        <v>606</v>
      </c>
      <c r="W362" s="37" t="s">
        <v>613</v>
      </c>
      <c r="X362" s="37">
        <v>2</v>
      </c>
      <c r="AB362" s="206" t="s">
        <v>348</v>
      </c>
      <c r="AC362" s="173">
        <v>812874</v>
      </c>
      <c r="AD362" s="174" t="s">
        <v>924</v>
      </c>
      <c r="AE362" s="149">
        <v>658.77</v>
      </c>
      <c r="AF362" s="17">
        <v>0</v>
      </c>
      <c r="AG362" s="17">
        <v>0</v>
      </c>
      <c r="AH362" s="151">
        <v>0</v>
      </c>
      <c r="AI362" s="150">
        <v>0</v>
      </c>
      <c r="AJ362" s="266">
        <v>0</v>
      </c>
      <c r="AK362" s="138">
        <v>0</v>
      </c>
      <c r="AL362" s="266">
        <v>0</v>
      </c>
      <c r="AM362" s="175">
        <v>0</v>
      </c>
      <c r="AN362" s="150">
        <v>0</v>
      </c>
      <c r="AO362" s="151">
        <v>0</v>
      </c>
      <c r="AP362" s="151">
        <v>0</v>
      </c>
      <c r="AQ362" s="151">
        <v>0</v>
      </c>
      <c r="AR362" s="266">
        <v>0</v>
      </c>
      <c r="AS362" s="267">
        <v>0</v>
      </c>
      <c r="AT362" s="266">
        <v>0</v>
      </c>
      <c r="AU362" s="267">
        <v>0</v>
      </c>
      <c r="AV362" s="266">
        <v>0</v>
      </c>
      <c r="AW362" s="267">
        <v>0</v>
      </c>
      <c r="AX362" s="266">
        <v>0</v>
      </c>
      <c r="AY362" s="267">
        <v>0</v>
      </c>
      <c r="AZ362" s="266">
        <v>0</v>
      </c>
      <c r="BA362" s="267">
        <v>0</v>
      </c>
      <c r="BB362" s="266">
        <v>0</v>
      </c>
      <c r="BC362" s="267">
        <v>0</v>
      </c>
      <c r="BE362" s="149">
        <v>0</v>
      </c>
      <c r="BF362" s="149">
        <v>0</v>
      </c>
      <c r="BG362" s="149">
        <v>0</v>
      </c>
      <c r="BH362" s="149">
        <v>0</v>
      </c>
      <c r="BI362" s="149">
        <v>0</v>
      </c>
      <c r="BJ362" s="149">
        <v>0</v>
      </c>
      <c r="BK362" s="149">
        <v>0</v>
      </c>
      <c r="BL362" s="149">
        <v>0</v>
      </c>
      <c r="BM362" s="149">
        <v>0</v>
      </c>
      <c r="BN362" s="149">
        <v>0</v>
      </c>
      <c r="BO362" s="149">
        <v>0</v>
      </c>
      <c r="BP362" s="149">
        <v>0</v>
      </c>
      <c r="BQ362" s="268">
        <v>0</v>
      </c>
    </row>
    <row r="363" spans="2:96" x14ac:dyDescent="0.25">
      <c r="K363" s="145" t="s">
        <v>316</v>
      </c>
      <c r="N363" s="37" t="s">
        <v>925</v>
      </c>
      <c r="V363" s="37" t="s">
        <v>606</v>
      </c>
      <c r="W363" s="37" t="s">
        <v>613</v>
      </c>
      <c r="X363" s="37">
        <v>2</v>
      </c>
      <c r="AB363" s="206" t="s">
        <v>348</v>
      </c>
      <c r="AC363" s="173">
        <v>812881</v>
      </c>
      <c r="AD363" s="174" t="s">
        <v>926</v>
      </c>
      <c r="AE363" s="149">
        <v>1762131.9999999998</v>
      </c>
      <c r="AF363" s="17">
        <v>1950016</v>
      </c>
      <c r="AG363" s="17">
        <v>1808819</v>
      </c>
      <c r="AH363" s="151">
        <v>1717538.5713629271</v>
      </c>
      <c r="AI363" s="150">
        <v>622015</v>
      </c>
      <c r="AJ363" s="266">
        <v>1866045</v>
      </c>
      <c r="AK363" s="138">
        <v>1572870</v>
      </c>
      <c r="AL363" s="266">
        <v>1887444</v>
      </c>
      <c r="AM363" s="175">
        <v>1433536.1304288201</v>
      </c>
      <c r="AN363" s="150">
        <v>1856872.4409341069</v>
      </c>
      <c r="AO363" s="151">
        <v>1863293.1428571399</v>
      </c>
      <c r="AP363" s="151">
        <v>1843675.8095238099</v>
      </c>
      <c r="AQ363" s="151">
        <v>1843675.8095238102</v>
      </c>
      <c r="AR363" s="266">
        <v>-22369.190476189833</v>
      </c>
      <c r="AS363" s="267">
        <v>-1.198748715930743E-2</v>
      </c>
      <c r="AT363" s="266">
        <v>126137.23816088308</v>
      </c>
      <c r="AU363" s="267">
        <v>7.3440701864872102E-2</v>
      </c>
      <c r="AV363" s="266">
        <v>34856.809523810167</v>
      </c>
      <c r="AW363" s="267">
        <v>1.9270479535990148E-2</v>
      </c>
      <c r="AX363" s="266">
        <v>-22369.190476190066</v>
      </c>
      <c r="AY363" s="267">
        <v>-1.1987487159307555E-2</v>
      </c>
      <c r="AZ363" s="266">
        <v>126137.23816088284</v>
      </c>
      <c r="BA363" s="267">
        <v>7.3440701864871963E-2</v>
      </c>
      <c r="BB363" s="266">
        <v>2.3283064365386963E-10</v>
      </c>
      <c r="BC363" s="267">
        <v>1.2628610868089972E-16</v>
      </c>
      <c r="BE363" s="149">
        <v>166802.66516685701</v>
      </c>
      <c r="BF363" s="149">
        <v>145263.18710161</v>
      </c>
      <c r="BG363" s="149">
        <v>145263.18710161</v>
      </c>
      <c r="BH363" s="149">
        <v>159622.83914511101</v>
      </c>
      <c r="BI363" s="149">
        <v>145263.18710161</v>
      </c>
      <c r="BJ363" s="149">
        <v>152443.01312335601</v>
      </c>
      <c r="BK363" s="149">
        <v>159622.83914511101</v>
      </c>
      <c r="BL363" s="149">
        <v>152443.01312335601</v>
      </c>
      <c r="BM363" s="149">
        <v>152443.01312335601</v>
      </c>
      <c r="BN363" s="149">
        <v>159622.83914511101</v>
      </c>
      <c r="BO363" s="149">
        <v>152443.01312335601</v>
      </c>
      <c r="BP363" s="149">
        <v>152443.01312336599</v>
      </c>
      <c r="BQ363" s="268">
        <v>1843675.8095238102</v>
      </c>
    </row>
    <row r="364" spans="2:96" x14ac:dyDescent="0.25">
      <c r="K364" s="145" t="s">
        <v>316</v>
      </c>
      <c r="N364" s="37" t="s">
        <v>927</v>
      </c>
      <c r="V364" s="37" t="s">
        <v>606</v>
      </c>
      <c r="W364" s="37" t="s">
        <v>613</v>
      </c>
      <c r="X364" s="37">
        <v>2</v>
      </c>
      <c r="AB364" s="206" t="s">
        <v>348</v>
      </c>
      <c r="AC364" s="173">
        <v>812891</v>
      </c>
      <c r="AD364" s="174" t="s">
        <v>928</v>
      </c>
      <c r="AE364" s="149">
        <v>34769</v>
      </c>
      <c r="AF364" s="17">
        <v>33909</v>
      </c>
      <c r="AG364" s="17">
        <v>33779</v>
      </c>
      <c r="AH364" s="151">
        <v>33514.409638560865</v>
      </c>
      <c r="AI364" s="150">
        <v>8342</v>
      </c>
      <c r="AJ364" s="266">
        <v>25026</v>
      </c>
      <c r="AK364" s="138">
        <v>25207</v>
      </c>
      <c r="AL364" s="266">
        <v>30248.399999999998</v>
      </c>
      <c r="AM364" s="175">
        <v>27972.656863700002</v>
      </c>
      <c r="AN364" s="150">
        <v>30748.752774860863</v>
      </c>
      <c r="AO364" s="151">
        <v>28350.857142857101</v>
      </c>
      <c r="AP364" s="151">
        <v>33077</v>
      </c>
      <c r="AQ364" s="151">
        <v>33077.000000000015</v>
      </c>
      <c r="AR364" s="266">
        <v>8051.0000000000146</v>
      </c>
      <c r="AS364" s="267">
        <v>0.32170542635658972</v>
      </c>
      <c r="AT364" s="266">
        <v>-437.40963856085</v>
      </c>
      <c r="AU364" s="267">
        <v>-1.3051390231191097E-2</v>
      </c>
      <c r="AV364" s="266">
        <v>-701.99999999998545</v>
      </c>
      <c r="AW364" s="267">
        <v>-2.0782142751413168E-2</v>
      </c>
      <c r="AX364" s="266">
        <v>8051</v>
      </c>
      <c r="AY364" s="267">
        <v>0.32170542635658916</v>
      </c>
      <c r="AZ364" s="266">
        <v>-437.40963856086455</v>
      </c>
      <c r="BA364" s="267">
        <v>-1.3051390231191531E-2</v>
      </c>
      <c r="BB364" s="266">
        <v>1.4551915228366852E-11</v>
      </c>
      <c r="BC364" s="267">
        <v>4.3994060006550932E-16</v>
      </c>
      <c r="BE364" s="149">
        <v>2995.16141732284</v>
      </c>
      <c r="BF364" s="149">
        <v>2604.4881889763801</v>
      </c>
      <c r="BG364" s="149">
        <v>2604.4881889763801</v>
      </c>
      <c r="BH364" s="149">
        <v>2864.9370078740094</v>
      </c>
      <c r="BI364" s="149">
        <v>2604.4881889763801</v>
      </c>
      <c r="BJ364" s="149">
        <v>2734.7125984252002</v>
      </c>
      <c r="BK364" s="149">
        <v>2864.9370078740094</v>
      </c>
      <c r="BL364" s="149">
        <v>2734.7125984252002</v>
      </c>
      <c r="BM364" s="149">
        <v>2734.7125984252002</v>
      </c>
      <c r="BN364" s="149">
        <v>2864.9370078740094</v>
      </c>
      <c r="BO364" s="149">
        <v>2734.7125984252002</v>
      </c>
      <c r="BP364" s="149">
        <v>2734.7125984252002</v>
      </c>
      <c r="BQ364" s="268">
        <v>33077.000000000015</v>
      </c>
    </row>
    <row r="365" spans="2:96" ht="18.75" hidden="1" x14ac:dyDescent="0.3">
      <c r="B365" s="137" t="s">
        <v>306</v>
      </c>
      <c r="C365" s="137" t="s">
        <v>306</v>
      </c>
      <c r="J365" s="137" t="s">
        <v>306</v>
      </c>
      <c r="K365" s="145" t="s">
        <v>309</v>
      </c>
      <c r="N365" s="37" t="s">
        <v>311</v>
      </c>
      <c r="AC365" s="152"/>
      <c r="AD365" s="163"/>
      <c r="AE365" s="17"/>
      <c r="AI365" s="180"/>
      <c r="AS365" s="37"/>
      <c r="AU365" s="37"/>
      <c r="AW365" s="37"/>
      <c r="AY365" s="37"/>
      <c r="BA365" s="37"/>
      <c r="BB365" s="37"/>
      <c r="BC365" s="3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278"/>
    </row>
    <row r="366" spans="2:96" ht="17.25" x14ac:dyDescent="0.3">
      <c r="K366" s="145" t="s">
        <v>313</v>
      </c>
      <c r="V366" s="37" t="s">
        <v>606</v>
      </c>
      <c r="W366" s="37" t="s">
        <v>613</v>
      </c>
      <c r="AB366" s="206" t="s">
        <v>348</v>
      </c>
      <c r="AC366" s="164" t="s">
        <v>929</v>
      </c>
      <c r="AD366" s="148"/>
      <c r="AE366" s="165">
        <v>8085876.0091890721</v>
      </c>
      <c r="AF366" s="165">
        <v>8809490.5228273328</v>
      </c>
      <c r="AG366" s="165">
        <v>9462651.6429253854</v>
      </c>
      <c r="AH366" s="167">
        <v>9294550.6251071338</v>
      </c>
      <c r="AI366" s="166">
        <v>3242285.5967322025</v>
      </c>
      <c r="AJ366" s="167">
        <v>9726856.7901966069</v>
      </c>
      <c r="AK366" s="166">
        <v>8173182.6693036724</v>
      </c>
      <c r="AL366" s="167">
        <v>9807819.2031644061</v>
      </c>
      <c r="AM366" s="166">
        <v>7757450.0896487199</v>
      </c>
      <c r="AN366" s="166">
        <v>9710283.2047620863</v>
      </c>
      <c r="AO366" s="167">
        <v>9753795.1735362187</v>
      </c>
      <c r="AP366" s="167">
        <v>9642372.5048140753</v>
      </c>
      <c r="AQ366" s="167">
        <v>9642372.5048140753</v>
      </c>
      <c r="AR366" s="167">
        <v>-84484.285382531583</v>
      </c>
      <c r="AS366" s="279">
        <v>-8.6856717647658434E-3</v>
      </c>
      <c r="AT366" s="167">
        <v>347821.87970694155</v>
      </c>
      <c r="AU366" s="279">
        <v>3.7422129776492813E-2</v>
      </c>
      <c r="AV366" s="167">
        <v>179720.86188868992</v>
      </c>
      <c r="AW366" s="279">
        <v>1.8992653293229453E-2</v>
      </c>
      <c r="AX366" s="167">
        <v>-84484.285382531583</v>
      </c>
      <c r="AY366" s="279">
        <v>-8.6856717647658434E-3</v>
      </c>
      <c r="AZ366" s="167">
        <v>347821.87970694155</v>
      </c>
      <c r="BA366" s="279">
        <v>3.7422129776492813E-2</v>
      </c>
      <c r="BB366" s="167">
        <v>0</v>
      </c>
      <c r="BC366" s="279">
        <v>0</v>
      </c>
      <c r="BE366" s="165">
        <v>865089.58101046563</v>
      </c>
      <c r="BF366" s="165">
        <v>766348.70241123717</v>
      </c>
      <c r="BG366" s="165">
        <v>762914.69423419295</v>
      </c>
      <c r="BH366" s="165">
        <v>835385.06704445696</v>
      </c>
      <c r="BI366" s="165">
        <v>760361.98353343387</v>
      </c>
      <c r="BJ366" s="165">
        <v>797533.93548564531</v>
      </c>
      <c r="BK366" s="165">
        <v>831957.80788287299</v>
      </c>
      <c r="BL366" s="165">
        <v>801470.27168299921</v>
      </c>
      <c r="BM366" s="165">
        <v>793913.89451568923</v>
      </c>
      <c r="BN366" s="165">
        <v>833198.8504736796</v>
      </c>
      <c r="BO366" s="165">
        <v>800760.20918529492</v>
      </c>
      <c r="BP366" s="165">
        <v>793437.50735410803</v>
      </c>
      <c r="BQ366" s="280">
        <v>9642372.5048140772</v>
      </c>
    </row>
    <row r="367" spans="2:96" ht="18.75" x14ac:dyDescent="0.3">
      <c r="K367" s="145" t="s">
        <v>313</v>
      </c>
      <c r="AC367" s="152"/>
      <c r="AD367" s="168"/>
      <c r="AE367" s="169"/>
      <c r="AI367" s="281"/>
      <c r="AS367" s="37"/>
      <c r="AU367" s="37"/>
      <c r="AW367" s="37"/>
      <c r="AY367" s="37"/>
      <c r="BA367" s="37"/>
      <c r="BB367" s="37"/>
      <c r="BC367" s="37"/>
      <c r="BE367" s="169"/>
      <c r="BF367" s="169"/>
      <c r="BG367" s="169"/>
      <c r="BH367" s="169"/>
      <c r="BI367" s="169"/>
      <c r="BJ367" s="169"/>
      <c r="BK367" s="169"/>
      <c r="BL367" s="169"/>
      <c r="BM367" s="169"/>
      <c r="BN367" s="169"/>
      <c r="BO367" s="169"/>
      <c r="BP367" s="169"/>
      <c r="BQ367" s="282"/>
    </row>
    <row r="368" spans="2:96" ht="18.75" x14ac:dyDescent="0.3">
      <c r="K368" s="145" t="s">
        <v>313</v>
      </c>
      <c r="M368" s="37" t="s">
        <v>615</v>
      </c>
      <c r="N368" s="37" t="s">
        <v>930</v>
      </c>
      <c r="V368" s="37" t="s">
        <v>606</v>
      </c>
      <c r="W368" s="37" t="s">
        <v>616</v>
      </c>
      <c r="X368" s="37">
        <v>3</v>
      </c>
      <c r="AB368" s="206" t="s">
        <v>348</v>
      </c>
      <c r="AC368" s="276" t="s">
        <v>617</v>
      </c>
      <c r="AD368" s="148"/>
      <c r="AE368" s="38"/>
      <c r="AI368" s="180"/>
      <c r="AS368" s="37"/>
      <c r="AU368" s="37"/>
      <c r="AW368" s="37"/>
      <c r="AY368" s="37"/>
      <c r="BA368" s="37"/>
      <c r="BB368" s="37"/>
      <c r="BC368" s="37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277"/>
      <c r="BS368" s="37">
        <v>2884226.65</v>
      </c>
      <c r="BT368" s="37">
        <v>3164338.19</v>
      </c>
      <c r="BU368" s="37">
        <v>3346339.4299999997</v>
      </c>
      <c r="BV368" s="37">
        <v>3568635.353192098</v>
      </c>
      <c r="BW368" s="37">
        <v>1147550.0999999999</v>
      </c>
      <c r="BX368" s="37">
        <v>3442650.3</v>
      </c>
      <c r="BY368" s="37">
        <v>2955307.2299999995</v>
      </c>
      <c r="BZ368" s="37">
        <v>3546368.675999999</v>
      </c>
      <c r="CA368" s="37">
        <v>2939123.3012081794</v>
      </c>
      <c r="CB368" s="37">
        <v>3584819.281983918</v>
      </c>
      <c r="CC368" s="37">
        <v>3500955.1714285719</v>
      </c>
      <c r="CD368" s="37">
        <v>3697237.1002703849</v>
      </c>
      <c r="CE368" s="37">
        <v>3697237.1002703859</v>
      </c>
      <c r="CG368" s="37">
        <v>304824.99680331064</v>
      </c>
      <c r="CH368" s="37">
        <v>297432.67919224623</v>
      </c>
      <c r="CI368" s="37">
        <v>292040.99136073916</v>
      </c>
      <c r="CJ368" s="37">
        <v>284402.68555743014</v>
      </c>
      <c r="CK368" s="37">
        <v>283044.68062712374</v>
      </c>
      <c r="CL368" s="37">
        <v>324473.54778486298</v>
      </c>
      <c r="CM368" s="37">
        <v>309594.87862559996</v>
      </c>
      <c r="CN368" s="37">
        <v>319195.24229704397</v>
      </c>
      <c r="CO368" s="37">
        <v>314795.3873954002</v>
      </c>
      <c r="CP368" s="37">
        <v>302687.5031631912</v>
      </c>
      <c r="CQ368" s="37">
        <v>336279.58438466198</v>
      </c>
      <c r="CR368" s="37">
        <v>328464.92307877558</v>
      </c>
    </row>
    <row r="369" spans="2:96" x14ac:dyDescent="0.25">
      <c r="K369" s="145" t="s">
        <v>316</v>
      </c>
      <c r="N369" s="37" t="s">
        <v>931</v>
      </c>
      <c r="V369" s="37" t="s">
        <v>606</v>
      </c>
      <c r="W369" s="37" t="s">
        <v>616</v>
      </c>
      <c r="X369" s="37">
        <v>3</v>
      </c>
      <c r="AB369" s="206" t="s">
        <v>348</v>
      </c>
      <c r="AC369" s="173">
        <v>813280</v>
      </c>
      <c r="AD369" s="174" t="s">
        <v>932</v>
      </c>
      <c r="AE369" s="149">
        <v>7331</v>
      </c>
      <c r="AF369" s="17">
        <v>5653</v>
      </c>
      <c r="AG369" s="17">
        <v>7493</v>
      </c>
      <c r="AH369" s="151">
        <v>7061.5853658521091</v>
      </c>
      <c r="AI369" s="150">
        <v>3469</v>
      </c>
      <c r="AJ369" s="266">
        <v>10407</v>
      </c>
      <c r="AK369" s="138">
        <v>7441</v>
      </c>
      <c r="AL369" s="266">
        <v>8929.2000000000007</v>
      </c>
      <c r="AM369" s="175">
        <v>5884.6544715499995</v>
      </c>
      <c r="AN369" s="150">
        <v>8617.9308943021097</v>
      </c>
      <c r="AO369" s="151">
        <v>9546.8571428571377</v>
      </c>
      <c r="AP369" s="151">
        <v>10407</v>
      </c>
      <c r="AQ369" s="151">
        <v>10407</v>
      </c>
      <c r="AR369" s="266">
        <v>0</v>
      </c>
      <c r="AS369" s="267">
        <v>0</v>
      </c>
      <c r="AT369" s="266">
        <v>3345.4146341478909</v>
      </c>
      <c r="AU369" s="267">
        <v>0.47374838096915162</v>
      </c>
      <c r="AV369" s="266">
        <v>2914</v>
      </c>
      <c r="AW369" s="267">
        <v>0.38889630321633523</v>
      </c>
      <c r="AX369" s="266">
        <v>0</v>
      </c>
      <c r="AY369" s="267">
        <v>0</v>
      </c>
      <c r="AZ369" s="266">
        <v>3345.4146341478909</v>
      </c>
      <c r="BA369" s="267">
        <v>0.47374838096915162</v>
      </c>
      <c r="BB369" s="266">
        <v>0</v>
      </c>
      <c r="BC369" s="267">
        <v>0</v>
      </c>
      <c r="BE369" s="149">
        <v>858.00188854794703</v>
      </c>
      <c r="BF369" s="149">
        <v>837.14679449609196</v>
      </c>
      <c r="BG369" s="149">
        <v>821.93584676083503</v>
      </c>
      <c r="BH369" s="149">
        <v>800.38677456101402</v>
      </c>
      <c r="BI369" s="149">
        <v>796.55559169868297</v>
      </c>
      <c r="BJ369" s="149">
        <v>913.43408184137502</v>
      </c>
      <c r="BK369" s="149">
        <v>871.45860662390999</v>
      </c>
      <c r="BL369" s="149">
        <v>898.54300665026994</v>
      </c>
      <c r="BM369" s="149">
        <v>886.13020289695805</v>
      </c>
      <c r="BN369" s="149">
        <v>851.97162398880289</v>
      </c>
      <c r="BO369" s="149">
        <v>946.74109279825302</v>
      </c>
      <c r="BP369" s="149">
        <v>924.694489135862</v>
      </c>
      <c r="BQ369" s="268">
        <v>10407</v>
      </c>
    </row>
    <row r="370" spans="2:96" x14ac:dyDescent="0.25">
      <c r="K370" s="145" t="s">
        <v>316</v>
      </c>
      <c r="N370" s="37" t="s">
        <v>933</v>
      </c>
      <c r="V370" s="37" t="s">
        <v>606</v>
      </c>
      <c r="W370" s="37" t="s">
        <v>616</v>
      </c>
      <c r="X370" s="37">
        <v>3</v>
      </c>
      <c r="AB370" s="206" t="s">
        <v>348</v>
      </c>
      <c r="AC370" s="173">
        <v>813356</v>
      </c>
      <c r="AD370" s="174" t="s">
        <v>934</v>
      </c>
      <c r="AE370" s="149">
        <v>2876895.6500000004</v>
      </c>
      <c r="AF370" s="17">
        <v>3158685.19</v>
      </c>
      <c r="AG370" s="17">
        <v>3338846.4299999997</v>
      </c>
      <c r="AH370" s="151">
        <v>3561573.7678262456</v>
      </c>
      <c r="AI370" s="150">
        <v>1144081.0999999999</v>
      </c>
      <c r="AJ370" s="266">
        <v>3432243.3</v>
      </c>
      <c r="AK370" s="138">
        <v>2947866.23</v>
      </c>
      <c r="AL370" s="266">
        <v>3537439.4760000003</v>
      </c>
      <c r="AM370" s="175">
        <v>2933238.6467366293</v>
      </c>
      <c r="AN370" s="150">
        <v>3576201.3510896163</v>
      </c>
      <c r="AO370" s="151">
        <v>3491408.3142857146</v>
      </c>
      <c r="AP370" s="151">
        <v>3686830.1002703854</v>
      </c>
      <c r="AQ370" s="151">
        <v>3686830.1002703859</v>
      </c>
      <c r="AR370" s="266">
        <v>254586.80027038604</v>
      </c>
      <c r="AS370" s="267">
        <v>7.4175044720864058E-2</v>
      </c>
      <c r="AT370" s="266">
        <v>125256.33244414022</v>
      </c>
      <c r="AU370" s="267">
        <v>3.516881598119715E-2</v>
      </c>
      <c r="AV370" s="266">
        <v>347983.67027038615</v>
      </c>
      <c r="AW370" s="267">
        <v>0.10422272409527568</v>
      </c>
      <c r="AX370" s="266">
        <v>254586.80027038557</v>
      </c>
      <c r="AY370" s="267">
        <v>7.4175044720863934E-2</v>
      </c>
      <c r="AZ370" s="266">
        <v>125256.33244413976</v>
      </c>
      <c r="BA370" s="267">
        <v>3.5168815981197019E-2</v>
      </c>
      <c r="BB370" s="266">
        <v>4.6566128730773926E-10</v>
      </c>
      <c r="BC370" s="267">
        <v>1.2630397242161728E-16</v>
      </c>
      <c r="BE370" s="149">
        <v>303966.99491476268</v>
      </c>
      <c r="BF370" s="149">
        <v>296595.53239775012</v>
      </c>
      <c r="BG370" s="149">
        <v>291219.05551397835</v>
      </c>
      <c r="BH370" s="149">
        <v>283602.29878286907</v>
      </c>
      <c r="BI370" s="149">
        <v>282248.12503542507</v>
      </c>
      <c r="BJ370" s="149">
        <v>323560.11370302161</v>
      </c>
      <c r="BK370" s="149">
        <v>308723.42001897609</v>
      </c>
      <c r="BL370" s="149">
        <v>318296.69929039374</v>
      </c>
      <c r="BM370" s="149">
        <v>313909.25719250325</v>
      </c>
      <c r="BN370" s="149">
        <v>301835.53153920243</v>
      </c>
      <c r="BO370" s="149">
        <v>335332.84329186374</v>
      </c>
      <c r="BP370" s="149">
        <v>327540.22858963977</v>
      </c>
      <c r="BQ370" s="268">
        <v>3686830.1002703859</v>
      </c>
    </row>
    <row r="371" spans="2:96" ht="18.75" hidden="1" x14ac:dyDescent="0.3">
      <c r="B371" s="137" t="s">
        <v>306</v>
      </c>
      <c r="C371" s="137" t="s">
        <v>306</v>
      </c>
      <c r="J371" s="137" t="s">
        <v>306</v>
      </c>
      <c r="K371" s="145" t="s">
        <v>309</v>
      </c>
      <c r="N371" s="37" t="s">
        <v>311</v>
      </c>
      <c r="AC371" s="152"/>
      <c r="AD371" s="163"/>
      <c r="AE371" s="17"/>
      <c r="AI371" s="180"/>
      <c r="AS371" s="37"/>
      <c r="AU371" s="37"/>
      <c r="AW371" s="37"/>
      <c r="AY371" s="37"/>
      <c r="BA371" s="37"/>
      <c r="BB371" s="37"/>
      <c r="BC371" s="3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278"/>
    </row>
    <row r="372" spans="2:96" ht="17.25" x14ac:dyDescent="0.3">
      <c r="K372" s="145" t="s">
        <v>313</v>
      </c>
      <c r="V372" s="37" t="s">
        <v>606</v>
      </c>
      <c r="W372" s="37" t="s">
        <v>616</v>
      </c>
      <c r="AB372" s="206" t="s">
        <v>348</v>
      </c>
      <c r="AC372" s="164" t="s">
        <v>935</v>
      </c>
      <c r="AD372" s="148"/>
      <c r="AE372" s="165">
        <v>2884226.6500000004</v>
      </c>
      <c r="AF372" s="165">
        <v>3164338.19</v>
      </c>
      <c r="AG372" s="165">
        <v>3346339.4299999997</v>
      </c>
      <c r="AH372" s="167">
        <v>3568635.353192098</v>
      </c>
      <c r="AI372" s="166">
        <v>1147550.0999999999</v>
      </c>
      <c r="AJ372" s="167">
        <v>3442650.3</v>
      </c>
      <c r="AK372" s="166">
        <v>2955307.23</v>
      </c>
      <c r="AL372" s="167">
        <v>3546368.676</v>
      </c>
      <c r="AM372" s="166">
        <v>2939123.3012081794</v>
      </c>
      <c r="AN372" s="166">
        <v>3584819.2819839185</v>
      </c>
      <c r="AO372" s="167">
        <v>3500955.1714285719</v>
      </c>
      <c r="AP372" s="167">
        <v>3697237.1002703854</v>
      </c>
      <c r="AQ372" s="167">
        <v>3697237.1002703859</v>
      </c>
      <c r="AR372" s="167">
        <v>254586.80027038604</v>
      </c>
      <c r="AS372" s="279">
        <v>7.3950816401650216E-2</v>
      </c>
      <c r="AT372" s="167">
        <v>128601.74707828788</v>
      </c>
      <c r="AU372" s="279">
        <v>3.6036673504132408E-2</v>
      </c>
      <c r="AV372" s="167">
        <v>350897.67027038615</v>
      </c>
      <c r="AW372" s="279">
        <v>0.10486015468860736</v>
      </c>
      <c r="AX372" s="167">
        <v>254586.80027038557</v>
      </c>
      <c r="AY372" s="279">
        <v>7.3950816401650091E-2</v>
      </c>
      <c r="AZ372" s="167">
        <v>128601.74707828742</v>
      </c>
      <c r="BA372" s="279">
        <v>3.6036673504132276E-2</v>
      </c>
      <c r="BB372" s="167">
        <v>4.6566128730773926E-10</v>
      </c>
      <c r="BC372" s="279">
        <v>1.2594845141894865E-16</v>
      </c>
      <c r="BE372" s="165">
        <v>304824.99680331064</v>
      </c>
      <c r="BF372" s="165">
        <v>297432.67919224623</v>
      </c>
      <c r="BG372" s="165">
        <v>292040.99136073916</v>
      </c>
      <c r="BH372" s="165">
        <v>284402.68555743009</v>
      </c>
      <c r="BI372" s="165">
        <v>283044.68062712374</v>
      </c>
      <c r="BJ372" s="165">
        <v>324473.54778486298</v>
      </c>
      <c r="BK372" s="165">
        <v>309594.87862560002</v>
      </c>
      <c r="BL372" s="165">
        <v>319195.24229704402</v>
      </c>
      <c r="BM372" s="165">
        <v>314795.3873954002</v>
      </c>
      <c r="BN372" s="165">
        <v>302687.50316319126</v>
      </c>
      <c r="BO372" s="165">
        <v>336279.58438466198</v>
      </c>
      <c r="BP372" s="165">
        <v>328464.92307877564</v>
      </c>
      <c r="BQ372" s="280">
        <v>3697237.1002703859</v>
      </c>
    </row>
    <row r="373" spans="2:96" ht="18.75" x14ac:dyDescent="0.3">
      <c r="K373" s="145" t="s">
        <v>313</v>
      </c>
      <c r="AC373" s="152"/>
      <c r="AD373" s="168"/>
      <c r="AE373" s="169"/>
      <c r="AI373" s="281"/>
      <c r="AS373" s="37"/>
      <c r="AU373" s="37"/>
      <c r="AW373" s="37"/>
      <c r="AY373" s="37"/>
      <c r="BA373" s="37"/>
      <c r="BB373" s="37"/>
      <c r="BC373" s="37"/>
      <c r="BE373" s="169"/>
      <c r="BF373" s="169"/>
      <c r="BG373" s="169"/>
      <c r="BH373" s="169"/>
      <c r="BI373" s="169"/>
      <c r="BJ373" s="169"/>
      <c r="BK373" s="169"/>
      <c r="BL373" s="169"/>
      <c r="BM373" s="169"/>
      <c r="BN373" s="169"/>
      <c r="BO373" s="169"/>
      <c r="BP373" s="169"/>
      <c r="BQ373" s="282"/>
    </row>
    <row r="374" spans="2:96" ht="18.75" x14ac:dyDescent="0.3">
      <c r="K374" s="145" t="s">
        <v>313</v>
      </c>
      <c r="M374" s="37" t="s">
        <v>618</v>
      </c>
      <c r="N374" s="37" t="s">
        <v>936</v>
      </c>
      <c r="V374" s="37" t="s">
        <v>606</v>
      </c>
      <c r="W374" s="37" t="s">
        <v>619</v>
      </c>
      <c r="X374" s="37">
        <v>4</v>
      </c>
      <c r="AB374" s="206" t="s">
        <v>348</v>
      </c>
      <c r="AC374" s="276" t="s">
        <v>620</v>
      </c>
      <c r="AD374" s="148"/>
      <c r="AE374" s="38"/>
      <c r="AI374" s="180"/>
      <c r="AS374" s="37"/>
      <c r="AU374" s="37"/>
      <c r="AW374" s="37"/>
      <c r="AY374" s="37"/>
      <c r="BA374" s="37"/>
      <c r="BB374" s="37"/>
      <c r="BC374" s="37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277"/>
      <c r="BS374" s="37">
        <v>28185202.810919985</v>
      </c>
      <c r="BT374" s="37">
        <v>33095774.436999984</v>
      </c>
      <c r="BU374" s="37">
        <v>34700502.15460673</v>
      </c>
      <c r="BV374" s="37">
        <v>36233623.466458775</v>
      </c>
      <c r="BW374" s="37">
        <v>11735326.437886175</v>
      </c>
      <c r="BX374" s="37">
        <v>35205979.313658521</v>
      </c>
      <c r="BY374" s="37">
        <v>29879282.03626015</v>
      </c>
      <c r="BZ374" s="37">
        <v>35855138.443512186</v>
      </c>
      <c r="CA374" s="37">
        <v>30194479.647643156</v>
      </c>
      <c r="CB374" s="37">
        <v>35918425.855075769</v>
      </c>
      <c r="CC374" s="37">
        <v>34930189.409268282</v>
      </c>
      <c r="CD374" s="37">
        <v>35735660.97630062</v>
      </c>
      <c r="CE374" s="37">
        <v>35735660.976300627</v>
      </c>
      <c r="CG374" s="37">
        <v>3034788.7900865283</v>
      </c>
      <c r="CH374" s="37">
        <v>2930012.3714407268</v>
      </c>
      <c r="CI374" s="37">
        <v>3014886.0478794132</v>
      </c>
      <c r="CJ374" s="37">
        <v>3034403.102310474</v>
      </c>
      <c r="CK374" s="37">
        <v>2813859.8765046201</v>
      </c>
      <c r="CL374" s="37">
        <v>3034361.3521971796</v>
      </c>
      <c r="CM374" s="37">
        <v>2968105.0844109729</v>
      </c>
      <c r="CN374" s="37">
        <v>3024233.1789378333</v>
      </c>
      <c r="CO374" s="37">
        <v>2929101.4085611827</v>
      </c>
      <c r="CP374" s="37">
        <v>3014522.1792093678</v>
      </c>
      <c r="CQ374" s="37">
        <v>3010276.5584403332</v>
      </c>
      <c r="CR374" s="37">
        <v>2927111.026321996</v>
      </c>
    </row>
    <row r="375" spans="2:96" x14ac:dyDescent="0.25">
      <c r="K375" s="145" t="s">
        <v>316</v>
      </c>
      <c r="N375" s="37" t="s">
        <v>937</v>
      </c>
      <c r="V375" s="37" t="s">
        <v>606</v>
      </c>
      <c r="W375" s="37" t="s">
        <v>619</v>
      </c>
      <c r="X375" s="37">
        <v>4</v>
      </c>
      <c r="AB375" s="206" t="s">
        <v>348</v>
      </c>
      <c r="AC375" s="173">
        <v>814305</v>
      </c>
      <c r="AD375" s="174" t="s">
        <v>938</v>
      </c>
      <c r="AE375" s="149">
        <v>0</v>
      </c>
      <c r="AF375" s="17">
        <v>0</v>
      </c>
      <c r="AG375" s="17">
        <v>2681052</v>
      </c>
      <c r="AH375" s="151">
        <v>2636304.2195121921</v>
      </c>
      <c r="AI375" s="150">
        <v>822659</v>
      </c>
      <c r="AJ375" s="266">
        <v>2467977</v>
      </c>
      <c r="AK375" s="138">
        <v>1971002</v>
      </c>
      <c r="AL375" s="266">
        <v>2365202.4000000004</v>
      </c>
      <c r="AM375" s="175">
        <v>2196920.1829267996</v>
      </c>
      <c r="AN375" s="150">
        <v>2410386.0365853924</v>
      </c>
      <c r="AO375" s="151">
        <v>2448740.57142857</v>
      </c>
      <c r="AP375" s="151">
        <v>2681052</v>
      </c>
      <c r="AQ375" s="151">
        <v>2681052.0000000014</v>
      </c>
      <c r="AR375" s="266">
        <v>213075.0000000014</v>
      </c>
      <c r="AS375" s="267">
        <v>8.6335893729966445E-2</v>
      </c>
      <c r="AT375" s="266">
        <v>44747.78048780933</v>
      </c>
      <c r="AU375" s="267">
        <v>1.697367859013222E-2</v>
      </c>
      <c r="AV375" s="266">
        <v>1.3969838619232178E-9</v>
      </c>
      <c r="AW375" s="267">
        <v>5.2105810029914294E-16</v>
      </c>
      <c r="AX375" s="266">
        <v>213075</v>
      </c>
      <c r="AY375" s="267">
        <v>8.6335893729965876E-2</v>
      </c>
      <c r="AZ375" s="266">
        <v>44747.780487807933</v>
      </c>
      <c r="BA375" s="267">
        <v>1.6973678590131693E-2</v>
      </c>
      <c r="BB375" s="266">
        <v>1.3969838619232178E-9</v>
      </c>
      <c r="BC375" s="267">
        <v>5.2105810029914294E-16</v>
      </c>
      <c r="BE375" s="149">
        <v>196894.378719948</v>
      </c>
      <c r="BF375" s="149">
        <v>230012.864354561</v>
      </c>
      <c r="BG375" s="149">
        <v>245652.26407441497</v>
      </c>
      <c r="BH375" s="149">
        <v>217876.72324496601</v>
      </c>
      <c r="BI375" s="149">
        <v>265049.584583416</v>
      </c>
      <c r="BJ375" s="149">
        <v>236180.153940096</v>
      </c>
      <c r="BK375" s="149">
        <v>226746.90459281599</v>
      </c>
      <c r="BL375" s="149">
        <v>229567.205541503</v>
      </c>
      <c r="BM375" s="149">
        <v>210809.84778075301</v>
      </c>
      <c r="BN375" s="149">
        <v>200597.72904219001</v>
      </c>
      <c r="BO375" s="149">
        <v>213945.169152029</v>
      </c>
      <c r="BP375" s="149">
        <v>207719.17497330796</v>
      </c>
      <c r="BQ375" s="268">
        <v>2681052.0000000009</v>
      </c>
    </row>
    <row r="376" spans="2:96" x14ac:dyDescent="0.25">
      <c r="K376" s="145" t="s">
        <v>316</v>
      </c>
      <c r="N376" s="37" t="s">
        <v>939</v>
      </c>
      <c r="V376" s="37" t="s">
        <v>606</v>
      </c>
      <c r="W376" s="37" t="s">
        <v>619</v>
      </c>
      <c r="X376" s="37">
        <v>4</v>
      </c>
      <c r="AB376" s="206" t="s">
        <v>348</v>
      </c>
      <c r="AC376" s="173">
        <v>814316</v>
      </c>
      <c r="AD376" s="174" t="s">
        <v>940</v>
      </c>
      <c r="AE376" s="149">
        <v>359560.99999999994</v>
      </c>
      <c r="AF376" s="17">
        <v>328284</v>
      </c>
      <c r="AG376" s="17">
        <v>264428</v>
      </c>
      <c r="AH376" s="151">
        <v>285804.70945539669</v>
      </c>
      <c r="AI376" s="150">
        <v>98234</v>
      </c>
      <c r="AJ376" s="266">
        <v>294702</v>
      </c>
      <c r="AK376" s="138">
        <v>237050</v>
      </c>
      <c r="AL376" s="266">
        <v>284460</v>
      </c>
      <c r="AM376" s="175">
        <v>238170.59121286002</v>
      </c>
      <c r="AN376" s="150">
        <v>284684.11824253667</v>
      </c>
      <c r="AO376" s="151">
        <v>291102.85714285698</v>
      </c>
      <c r="AP376" s="151">
        <v>290200</v>
      </c>
      <c r="AQ376" s="151">
        <v>290199.99999999953</v>
      </c>
      <c r="AR376" s="266">
        <v>-4502.0000000004657</v>
      </c>
      <c r="AS376" s="267">
        <v>-1.5276448751621862E-2</v>
      </c>
      <c r="AT376" s="266">
        <v>4395.2905446028453</v>
      </c>
      <c r="AU376" s="267">
        <v>1.5378649823434011E-2</v>
      </c>
      <c r="AV376" s="266">
        <v>25771.999999999534</v>
      </c>
      <c r="AW376" s="267">
        <v>9.7463203594171322E-2</v>
      </c>
      <c r="AX376" s="266">
        <v>-4502</v>
      </c>
      <c r="AY376" s="267">
        <v>-1.5276448751620281E-2</v>
      </c>
      <c r="AZ376" s="266">
        <v>4395.290544603311</v>
      </c>
      <c r="BA376" s="267">
        <v>1.537864982343564E-2</v>
      </c>
      <c r="BB376" s="266">
        <v>-4.6566128730773926E-10</v>
      </c>
      <c r="BC376" s="267">
        <v>-1.6046219411017893E-15</v>
      </c>
      <c r="BE376" s="149">
        <v>24647.123287671198</v>
      </c>
      <c r="BF376" s="149">
        <v>23852.054794520503</v>
      </c>
      <c r="BG376" s="149">
        <v>24647.123287671198</v>
      </c>
      <c r="BH376" s="149">
        <v>24647.123287671198</v>
      </c>
      <c r="BI376" s="149">
        <v>22261.917808219201</v>
      </c>
      <c r="BJ376" s="149">
        <v>24647.123287671198</v>
      </c>
      <c r="BK376" s="149">
        <v>23852.054794520503</v>
      </c>
      <c r="BL376" s="149">
        <v>24647.123287671198</v>
      </c>
      <c r="BM376" s="149">
        <v>23852.054794520503</v>
      </c>
      <c r="BN376" s="149">
        <v>24647.123287671198</v>
      </c>
      <c r="BO376" s="149">
        <v>24647.123287671198</v>
      </c>
      <c r="BP376" s="149">
        <v>23852.054794520503</v>
      </c>
      <c r="BQ376" s="268">
        <v>290199.99999999953</v>
      </c>
    </row>
    <row r="377" spans="2:96" x14ac:dyDescent="0.25">
      <c r="K377" s="145" t="s">
        <v>316</v>
      </c>
      <c r="N377" s="37" t="s">
        <v>941</v>
      </c>
      <c r="V377" s="37" t="s">
        <v>606</v>
      </c>
      <c r="W377" s="37" t="s">
        <v>619</v>
      </c>
      <c r="X377" s="37">
        <v>4</v>
      </c>
      <c r="AB377" s="206" t="s">
        <v>348</v>
      </c>
      <c r="AC377" s="173">
        <v>814371</v>
      </c>
      <c r="AD377" s="174" t="s">
        <v>942</v>
      </c>
      <c r="AE377" s="149">
        <v>2994609</v>
      </c>
      <c r="AF377" s="17">
        <v>3145770</v>
      </c>
      <c r="AG377" s="17">
        <v>2637304.0000000005</v>
      </c>
      <c r="AH377" s="151">
        <v>2834478.4634146322</v>
      </c>
      <c r="AI377" s="150">
        <v>679753.99999999988</v>
      </c>
      <c r="AJ377" s="266">
        <v>2039261.9999999995</v>
      </c>
      <c r="AK377" s="138">
        <v>2445458</v>
      </c>
      <c r="AL377" s="266">
        <v>2934549.5999999996</v>
      </c>
      <c r="AM377" s="175">
        <v>2362065.38617884</v>
      </c>
      <c r="AN377" s="150">
        <v>2917871.0772357923</v>
      </c>
      <c r="AO377" s="151">
        <v>1815094.2857142901</v>
      </c>
      <c r="AP377" s="151">
        <v>2372231.9999999995</v>
      </c>
      <c r="AQ377" s="151">
        <v>2372232.0000000037</v>
      </c>
      <c r="AR377" s="266">
        <v>332970.00000000419</v>
      </c>
      <c r="AS377" s="267">
        <v>0.16327965705240635</v>
      </c>
      <c r="AT377" s="266">
        <v>-462246.46341462852</v>
      </c>
      <c r="AU377" s="267">
        <v>-0.16307989966442385</v>
      </c>
      <c r="AV377" s="266">
        <v>-265071.99999999674</v>
      </c>
      <c r="AW377" s="267">
        <v>-0.10050870131012454</v>
      </c>
      <c r="AX377" s="266">
        <v>332970</v>
      </c>
      <c r="AY377" s="267">
        <v>0.1632796570524043</v>
      </c>
      <c r="AZ377" s="266">
        <v>-462246.46341463272</v>
      </c>
      <c r="BA377" s="267">
        <v>-0.16307989966442532</v>
      </c>
      <c r="BB377" s="266">
        <v>4.1909515857696533E-9</v>
      </c>
      <c r="BC377" s="267">
        <v>1.7666702016369622E-15</v>
      </c>
      <c r="BE377" s="149">
        <v>214808.409448819</v>
      </c>
      <c r="BF377" s="149">
        <v>186789.92125984299</v>
      </c>
      <c r="BG377" s="149">
        <v>186789.92125984299</v>
      </c>
      <c r="BH377" s="149">
        <v>205468.91338582701</v>
      </c>
      <c r="BI377" s="149">
        <v>186789.92125984299</v>
      </c>
      <c r="BJ377" s="149">
        <v>196129.41732283501</v>
      </c>
      <c r="BK377" s="149">
        <v>205468.91338582701</v>
      </c>
      <c r="BL377" s="149">
        <v>196129.41732283501</v>
      </c>
      <c r="BM377" s="149">
        <v>196129.41732283501</v>
      </c>
      <c r="BN377" s="149">
        <v>205468.91338582701</v>
      </c>
      <c r="BO377" s="149">
        <v>196129.41732283501</v>
      </c>
      <c r="BP377" s="149">
        <v>196129.41732283501</v>
      </c>
      <c r="BQ377" s="268">
        <v>2372232.0000000042</v>
      </c>
    </row>
    <row r="378" spans="2:96" x14ac:dyDescent="0.25">
      <c r="K378" s="145" t="s">
        <v>316</v>
      </c>
      <c r="N378" s="37" t="s">
        <v>943</v>
      </c>
      <c r="V378" s="37" t="s">
        <v>606</v>
      </c>
      <c r="W378" s="37" t="s">
        <v>619</v>
      </c>
      <c r="X378" s="37">
        <v>4</v>
      </c>
      <c r="AB378" s="206" t="s">
        <v>348</v>
      </c>
      <c r="AC378" s="173">
        <v>814372</v>
      </c>
      <c r="AD378" s="174" t="s">
        <v>944</v>
      </c>
      <c r="AE378" s="149">
        <v>1449009</v>
      </c>
      <c r="AF378" s="17">
        <v>1546326</v>
      </c>
      <c r="AG378" s="17">
        <v>1433450</v>
      </c>
      <c r="AH378" s="151">
        <v>1622348.7915135366</v>
      </c>
      <c r="AI378" s="150">
        <v>475915.00000000006</v>
      </c>
      <c r="AJ378" s="266">
        <v>1427745.0000000002</v>
      </c>
      <c r="AK378" s="138">
        <v>1075011</v>
      </c>
      <c r="AL378" s="266">
        <v>1290013.2000000002</v>
      </c>
      <c r="AM378" s="175">
        <v>1351957.3262612598</v>
      </c>
      <c r="AN378" s="150">
        <v>1345402.4652522767</v>
      </c>
      <c r="AO378" s="151">
        <v>1412645.142857142</v>
      </c>
      <c r="AP378" s="151">
        <v>1425598.057377049</v>
      </c>
      <c r="AQ378" s="151">
        <v>1425598.057377049</v>
      </c>
      <c r="AR378" s="266">
        <v>-2146.9426229512319</v>
      </c>
      <c r="AS378" s="267">
        <v>-1.5037297437226055E-3</v>
      </c>
      <c r="AT378" s="266">
        <v>-196750.73413648759</v>
      </c>
      <c r="AU378" s="267">
        <v>-0.12127523696857634</v>
      </c>
      <c r="AV378" s="266">
        <v>-7851.9426229509991</v>
      </c>
      <c r="AW378" s="267">
        <v>-5.4776536488548603E-3</v>
      </c>
      <c r="AX378" s="266">
        <v>-2146.9426229512319</v>
      </c>
      <c r="AY378" s="267">
        <v>-1.5037297437226055E-3</v>
      </c>
      <c r="AZ378" s="266">
        <v>-196750.73413648759</v>
      </c>
      <c r="BA378" s="267">
        <v>-0.12127523696857634</v>
      </c>
      <c r="BB378" s="266">
        <v>0</v>
      </c>
      <c r="BC378" s="267">
        <v>0</v>
      </c>
      <c r="BE378" s="149">
        <v>121078.19117448</v>
      </c>
      <c r="BF378" s="149">
        <v>117172.44307209001</v>
      </c>
      <c r="BG378" s="149">
        <v>121078.19117448</v>
      </c>
      <c r="BH378" s="149">
        <v>121078.19117448</v>
      </c>
      <c r="BI378" s="149">
        <v>109360.94686728</v>
      </c>
      <c r="BJ378" s="149">
        <v>121078.19117448</v>
      </c>
      <c r="BK378" s="149">
        <v>117172.44307209001</v>
      </c>
      <c r="BL378" s="149">
        <v>121078.19117448</v>
      </c>
      <c r="BM378" s="149">
        <v>117172.44307209001</v>
      </c>
      <c r="BN378" s="149">
        <v>121078.19117448</v>
      </c>
      <c r="BO378" s="149">
        <v>121078.19117448</v>
      </c>
      <c r="BP378" s="149">
        <v>117172.4430721391</v>
      </c>
      <c r="BQ378" s="268">
        <v>1425598.057377049</v>
      </c>
    </row>
    <row r="379" spans="2:96" x14ac:dyDescent="0.25">
      <c r="K379" s="145" t="s">
        <v>316</v>
      </c>
      <c r="N379" s="37" t="s">
        <v>945</v>
      </c>
      <c r="V379" s="37" t="s">
        <v>606</v>
      </c>
      <c r="W379" s="37" t="s">
        <v>619</v>
      </c>
      <c r="X379" s="37">
        <v>4</v>
      </c>
      <c r="AB379" s="206" t="s">
        <v>348</v>
      </c>
      <c r="AC379" s="173">
        <v>814373</v>
      </c>
      <c r="AD379" s="174" t="s">
        <v>946</v>
      </c>
      <c r="AE379" s="149">
        <v>220626</v>
      </c>
      <c r="AF379" s="17">
        <v>0</v>
      </c>
      <c r="AG379" s="17">
        <v>0</v>
      </c>
      <c r="AH379" s="151">
        <v>0</v>
      </c>
      <c r="AI379" s="150">
        <v>0</v>
      </c>
      <c r="AJ379" s="266">
        <v>0</v>
      </c>
      <c r="AK379" s="138">
        <v>0</v>
      </c>
      <c r="AL379" s="266">
        <v>0</v>
      </c>
      <c r="AM379" s="175">
        <v>0</v>
      </c>
      <c r="AN379" s="150">
        <v>0</v>
      </c>
      <c r="AO379" s="151">
        <v>0</v>
      </c>
      <c r="AP379" s="151">
        <v>0</v>
      </c>
      <c r="AQ379" s="151">
        <v>0</v>
      </c>
      <c r="AR379" s="266">
        <v>0</v>
      </c>
      <c r="AS379" s="267">
        <v>0</v>
      </c>
      <c r="AT379" s="266">
        <v>0</v>
      </c>
      <c r="AU379" s="267">
        <v>0</v>
      </c>
      <c r="AV379" s="266">
        <v>0</v>
      </c>
      <c r="AW379" s="267">
        <v>0</v>
      </c>
      <c r="AX379" s="266">
        <v>0</v>
      </c>
      <c r="AY379" s="267">
        <v>0</v>
      </c>
      <c r="AZ379" s="266">
        <v>0</v>
      </c>
      <c r="BA379" s="267">
        <v>0</v>
      </c>
      <c r="BB379" s="266">
        <v>0</v>
      </c>
      <c r="BC379" s="267">
        <v>0</v>
      </c>
      <c r="BE379" s="149">
        <v>0</v>
      </c>
      <c r="BF379" s="149">
        <v>0</v>
      </c>
      <c r="BG379" s="149">
        <v>0</v>
      </c>
      <c r="BH379" s="149">
        <v>0</v>
      </c>
      <c r="BI379" s="149">
        <v>0</v>
      </c>
      <c r="BJ379" s="149">
        <v>0</v>
      </c>
      <c r="BK379" s="149">
        <v>0</v>
      </c>
      <c r="BL379" s="149">
        <v>0</v>
      </c>
      <c r="BM379" s="149">
        <v>0</v>
      </c>
      <c r="BN379" s="149">
        <v>0</v>
      </c>
      <c r="BO379" s="149">
        <v>0</v>
      </c>
      <c r="BP379" s="149">
        <v>0</v>
      </c>
      <c r="BQ379" s="268">
        <v>0</v>
      </c>
    </row>
    <row r="380" spans="2:96" x14ac:dyDescent="0.25">
      <c r="K380" s="145" t="s">
        <v>316</v>
      </c>
      <c r="N380" s="37" t="s">
        <v>947</v>
      </c>
      <c r="V380" s="37" t="s">
        <v>606</v>
      </c>
      <c r="W380" s="37" t="s">
        <v>619</v>
      </c>
      <c r="X380" s="37">
        <v>4</v>
      </c>
      <c r="AB380" s="206" t="s">
        <v>348</v>
      </c>
      <c r="AC380" s="173">
        <v>814374</v>
      </c>
      <c r="AD380" s="174" t="s">
        <v>948</v>
      </c>
      <c r="AE380" s="149">
        <v>48433</v>
      </c>
      <c r="AF380" s="17">
        <v>52120</v>
      </c>
      <c r="AG380" s="17">
        <v>77968</v>
      </c>
      <c r="AH380" s="151">
        <v>72592.975609754634</v>
      </c>
      <c r="AI380" s="150">
        <v>27772</v>
      </c>
      <c r="AJ380" s="266">
        <v>83316</v>
      </c>
      <c r="AK380" s="138">
        <v>69361</v>
      </c>
      <c r="AL380" s="266">
        <v>83233.200000000012</v>
      </c>
      <c r="AM380" s="175">
        <v>60494.146341439999</v>
      </c>
      <c r="AN380" s="150">
        <v>81459.829268314643</v>
      </c>
      <c r="AO380" s="151">
        <v>83898.857142857101</v>
      </c>
      <c r="AP380" s="151">
        <v>83316.360655737706</v>
      </c>
      <c r="AQ380" s="151">
        <v>83316.360655737706</v>
      </c>
      <c r="AR380" s="266">
        <v>0.36065573770611081</v>
      </c>
      <c r="AS380" s="267">
        <v>4.3287692364745161E-6</v>
      </c>
      <c r="AT380" s="266">
        <v>10723.385045983072</v>
      </c>
      <c r="AU380" s="267">
        <v>0.14771932071816221</v>
      </c>
      <c r="AV380" s="266">
        <v>5348.3606557377061</v>
      </c>
      <c r="AW380" s="267">
        <v>6.8596868660703192E-2</v>
      </c>
      <c r="AX380" s="266">
        <v>0.36065573770611081</v>
      </c>
      <c r="AY380" s="267">
        <v>4.3287692364745161E-6</v>
      </c>
      <c r="AZ380" s="266">
        <v>10723.385045983072</v>
      </c>
      <c r="BA380" s="267">
        <v>0.14771932071816221</v>
      </c>
      <c r="BB380" s="266">
        <v>0</v>
      </c>
      <c r="BC380" s="267">
        <v>0</v>
      </c>
      <c r="BE380" s="149">
        <v>7076.1840556899997</v>
      </c>
      <c r="BF380" s="149">
        <v>6847.9200539000003</v>
      </c>
      <c r="BG380" s="149">
        <v>7076.1840556899997</v>
      </c>
      <c r="BH380" s="149">
        <v>7076.1840556899997</v>
      </c>
      <c r="BI380" s="149">
        <v>6391.3920502999999</v>
      </c>
      <c r="BJ380" s="149">
        <v>7076.1840556899997</v>
      </c>
      <c r="BK380" s="149">
        <v>6847.9200539000003</v>
      </c>
      <c r="BL380" s="149">
        <v>7076.1840556899997</v>
      </c>
      <c r="BM380" s="149">
        <v>6847.9200539000003</v>
      </c>
      <c r="BN380" s="149">
        <v>7076.1840556899997</v>
      </c>
      <c r="BO380" s="149">
        <v>7076.1840556899997</v>
      </c>
      <c r="BP380" s="149">
        <v>6847.9200539077101</v>
      </c>
      <c r="BQ380" s="268">
        <v>83316.360655737706</v>
      </c>
    </row>
    <row r="381" spans="2:96" x14ac:dyDescent="0.25">
      <c r="K381" s="145" t="s">
        <v>316</v>
      </c>
      <c r="N381" s="37" t="s">
        <v>949</v>
      </c>
      <c r="V381" s="37" t="s">
        <v>606</v>
      </c>
      <c r="W381" s="37" t="s">
        <v>619</v>
      </c>
      <c r="X381" s="37">
        <v>4</v>
      </c>
      <c r="AB381" s="206" t="s">
        <v>348</v>
      </c>
      <c r="AC381" s="173">
        <v>814375</v>
      </c>
      <c r="AD381" s="174" t="s">
        <v>950</v>
      </c>
      <c r="AE381" s="149">
        <v>75311</v>
      </c>
      <c r="AF381" s="17">
        <v>74436</v>
      </c>
      <c r="AG381" s="17">
        <v>80866</v>
      </c>
      <c r="AH381" s="151">
        <v>79559.682926830254</v>
      </c>
      <c r="AI381" s="150">
        <v>28243</v>
      </c>
      <c r="AJ381" s="266">
        <v>84729</v>
      </c>
      <c r="AK381" s="138">
        <v>70779</v>
      </c>
      <c r="AL381" s="266">
        <v>84934.799999999988</v>
      </c>
      <c r="AM381" s="175">
        <v>66299.735772400003</v>
      </c>
      <c r="AN381" s="150">
        <v>84038.947154430251</v>
      </c>
      <c r="AO381" s="151">
        <v>84732</v>
      </c>
      <c r="AP381" s="151">
        <v>86529.3</v>
      </c>
      <c r="AQ381" s="151">
        <v>86529.300000000017</v>
      </c>
      <c r="AR381" s="266">
        <v>1800.3000000000175</v>
      </c>
      <c r="AS381" s="267">
        <v>2.1247742803526745E-2</v>
      </c>
      <c r="AT381" s="266">
        <v>6969.6170731697639</v>
      </c>
      <c r="AU381" s="267">
        <v>8.760237367435976E-2</v>
      </c>
      <c r="AV381" s="266">
        <v>5663.3000000000175</v>
      </c>
      <c r="AW381" s="267">
        <v>7.0033141246012134E-2</v>
      </c>
      <c r="AX381" s="266">
        <v>1800.3000000000029</v>
      </c>
      <c r="AY381" s="267">
        <v>2.1247742803526572E-2</v>
      </c>
      <c r="AZ381" s="266">
        <v>6969.6170731697493</v>
      </c>
      <c r="BA381" s="267">
        <v>8.7602373674359579E-2</v>
      </c>
      <c r="BB381" s="266">
        <v>1.4551915228366852E-11</v>
      </c>
      <c r="BC381" s="267">
        <v>1.6817326880451883E-16</v>
      </c>
      <c r="BE381" s="149">
        <v>7708.9556100776999</v>
      </c>
      <c r="BF381" s="149">
        <v>6925.0245616603897</v>
      </c>
      <c r="BG381" s="149">
        <v>6885.0802313898002</v>
      </c>
      <c r="BH381" s="149">
        <v>7454.2434721980999</v>
      </c>
      <c r="BI381" s="149">
        <v>6800.0431905026398</v>
      </c>
      <c r="BJ381" s="149">
        <v>7259.0040038324996</v>
      </c>
      <c r="BK381" s="149">
        <v>7400.3630089219996</v>
      </c>
      <c r="BL381" s="149">
        <v>7195.8031968265896</v>
      </c>
      <c r="BM381" s="149">
        <v>7123.4595764476398</v>
      </c>
      <c r="BN381" s="149">
        <v>7411.2811258626298</v>
      </c>
      <c r="BO381" s="149">
        <v>7222.7878110538304</v>
      </c>
      <c r="BP381" s="149">
        <v>7143.2542112261799</v>
      </c>
      <c r="BQ381" s="268">
        <v>86529.300000000017</v>
      </c>
    </row>
    <row r="382" spans="2:96" x14ac:dyDescent="0.25">
      <c r="K382" s="145" t="s">
        <v>316</v>
      </c>
      <c r="N382" s="37" t="s">
        <v>951</v>
      </c>
      <c r="V382" s="37" t="s">
        <v>606</v>
      </c>
      <c r="W382" s="37" t="s">
        <v>619</v>
      </c>
      <c r="X382" s="37">
        <v>4</v>
      </c>
      <c r="AB382" s="206" t="s">
        <v>348</v>
      </c>
      <c r="AC382" s="173">
        <v>814405</v>
      </c>
      <c r="AD382" s="174" t="s">
        <v>952</v>
      </c>
      <c r="AE382" s="149">
        <v>1268291</v>
      </c>
      <c r="AF382" s="17">
        <v>1287483</v>
      </c>
      <c r="AG382" s="17">
        <v>1270434</v>
      </c>
      <c r="AH382" s="151">
        <v>1324935.8292682825</v>
      </c>
      <c r="AI382" s="150">
        <v>450215.00000000006</v>
      </c>
      <c r="AJ382" s="266">
        <v>1350645.0000000002</v>
      </c>
      <c r="AK382" s="138">
        <v>1188269</v>
      </c>
      <c r="AL382" s="266">
        <v>1425922.7999999998</v>
      </c>
      <c r="AM382" s="175">
        <v>1104113.1910568599</v>
      </c>
      <c r="AN382" s="150">
        <v>1409091.6382114226</v>
      </c>
      <c r="AO382" s="151">
        <v>1397537.142857143</v>
      </c>
      <c r="AP382" s="151">
        <v>1357613</v>
      </c>
      <c r="AQ382" s="151">
        <v>1357612.9999999998</v>
      </c>
      <c r="AR382" s="266">
        <v>6967.9999999995343</v>
      </c>
      <c r="AS382" s="267">
        <v>5.1590166179858758E-3</v>
      </c>
      <c r="AT382" s="266">
        <v>32677.170731717255</v>
      </c>
      <c r="AU382" s="267">
        <v>2.4663210104117841E-2</v>
      </c>
      <c r="AV382" s="266">
        <v>87178.999999999767</v>
      </c>
      <c r="AW382" s="267">
        <v>6.8621431731203483E-2</v>
      </c>
      <c r="AX382" s="266">
        <v>6967.9999999997672</v>
      </c>
      <c r="AY382" s="267">
        <v>5.1590166179860484E-3</v>
      </c>
      <c r="AZ382" s="266">
        <v>32677.170731717488</v>
      </c>
      <c r="BA382" s="267">
        <v>2.4663210104118018E-2</v>
      </c>
      <c r="BB382" s="266">
        <v>-2.3283064365386963E-10</v>
      </c>
      <c r="BC382" s="267">
        <v>-1.7150001042555545E-16</v>
      </c>
      <c r="BE382" s="149">
        <v>116324.1186743218</v>
      </c>
      <c r="BF382" s="149">
        <v>112740.20122145135</v>
      </c>
      <c r="BG382" s="149">
        <v>110651.13016731697</v>
      </c>
      <c r="BH382" s="149">
        <v>115474.56311230722</v>
      </c>
      <c r="BI382" s="149">
        <v>106203.73001207081</v>
      </c>
      <c r="BJ382" s="149">
        <v>117735.40223089253</v>
      </c>
      <c r="BK382" s="149">
        <v>112656.63837928588</v>
      </c>
      <c r="BL382" s="149">
        <v>114430.02758523988</v>
      </c>
      <c r="BM382" s="149">
        <v>110646.48778719667</v>
      </c>
      <c r="BN382" s="149">
        <v>113227.65113408255</v>
      </c>
      <c r="BO382" s="149">
        <v>115841.31114181087</v>
      </c>
      <c r="BP382" s="149">
        <v>111681.73855402329</v>
      </c>
      <c r="BQ382" s="268">
        <v>1357612.9999999998</v>
      </c>
    </row>
    <row r="383" spans="2:96" x14ac:dyDescent="0.25">
      <c r="K383" s="145" t="s">
        <v>316</v>
      </c>
      <c r="N383" s="37" t="s">
        <v>953</v>
      </c>
      <c r="V383" s="37" t="s">
        <v>606</v>
      </c>
      <c r="W383" s="37" t="s">
        <v>619</v>
      </c>
      <c r="X383" s="37">
        <v>4</v>
      </c>
      <c r="AB383" s="206" t="s">
        <v>348</v>
      </c>
      <c r="AC383" s="173">
        <v>814410</v>
      </c>
      <c r="AD383" s="174" t="s">
        <v>954</v>
      </c>
      <c r="AE383" s="149">
        <v>11617447.999999993</v>
      </c>
      <c r="AF383" s="17">
        <v>11617447.999999993</v>
      </c>
      <c r="AG383" s="17">
        <v>11617448.033333333</v>
      </c>
      <c r="AH383" s="151">
        <v>12090387.223089423</v>
      </c>
      <c r="AI383" s="150">
        <v>4030129.0743631413</v>
      </c>
      <c r="AJ383" s="266">
        <v>12090387.223089423</v>
      </c>
      <c r="AK383" s="138">
        <v>10075322.685907854</v>
      </c>
      <c r="AL383" s="266">
        <v>12090387.223089423</v>
      </c>
      <c r="AM383" s="175">
        <v>10075322.68590788</v>
      </c>
      <c r="AN383" s="150">
        <v>12090387.223089397</v>
      </c>
      <c r="AO383" s="151">
        <v>12090387.223089425</v>
      </c>
      <c r="AP383" s="151">
        <v>12059380</v>
      </c>
      <c r="AQ383" s="151">
        <v>12059379.999999998</v>
      </c>
      <c r="AR383" s="266">
        <v>-31007.223089424893</v>
      </c>
      <c r="AS383" s="267">
        <v>-2.5646178668462618E-3</v>
      </c>
      <c r="AT383" s="266">
        <v>-31007.223089424893</v>
      </c>
      <c r="AU383" s="267">
        <v>-2.5646178668462618E-3</v>
      </c>
      <c r="AV383" s="266">
        <v>441931.96666666493</v>
      </c>
      <c r="AW383" s="267">
        <v>3.804036526771222E-2</v>
      </c>
      <c r="AX383" s="266">
        <v>-31007.223089423031</v>
      </c>
      <c r="AY383" s="267">
        <v>-2.5646178668461074E-3</v>
      </c>
      <c r="AZ383" s="266">
        <v>-31007.223089423031</v>
      </c>
      <c r="BA383" s="267">
        <v>-2.5646178668461074E-3</v>
      </c>
      <c r="BB383" s="266">
        <v>-1.862645149230957E-9</v>
      </c>
      <c r="BC383" s="267">
        <v>-1.5445612869243335E-16</v>
      </c>
      <c r="BE383" s="149">
        <v>1028982.8594434257</v>
      </c>
      <c r="BF383" s="149">
        <v>988257.36080250214</v>
      </c>
      <c r="BG383" s="149">
        <v>1018975.3909394885</v>
      </c>
      <c r="BH383" s="149">
        <v>1025647.0366087799</v>
      </c>
      <c r="BI383" s="149">
        <v>926821.30052853038</v>
      </c>
      <c r="BJ383" s="149">
        <v>1022311.2137741343</v>
      </c>
      <c r="BK383" s="149">
        <v>994929.00647179352</v>
      </c>
      <c r="BL383" s="149">
        <v>1022311.2137741343</v>
      </c>
      <c r="BM383" s="149">
        <v>991593.18363714789</v>
      </c>
      <c r="BN383" s="149">
        <v>1025647.0366087799</v>
      </c>
      <c r="BO383" s="149">
        <v>1022311.2137741343</v>
      </c>
      <c r="BP383" s="149">
        <v>991593.18363714789</v>
      </c>
      <c r="BQ383" s="268">
        <v>12059379.999999998</v>
      </c>
    </row>
    <row r="384" spans="2:96" x14ac:dyDescent="0.25">
      <c r="K384" s="145" t="s">
        <v>316</v>
      </c>
      <c r="N384" s="37" t="s">
        <v>955</v>
      </c>
      <c r="V384" s="37" t="s">
        <v>606</v>
      </c>
      <c r="W384" s="37" t="s">
        <v>619</v>
      </c>
      <c r="X384" s="37">
        <v>4</v>
      </c>
      <c r="AB384" s="206" t="s">
        <v>348</v>
      </c>
      <c r="AC384" s="173">
        <v>814416</v>
      </c>
      <c r="AD384" s="174" t="s">
        <v>956</v>
      </c>
      <c r="AE384" s="149">
        <v>0</v>
      </c>
      <c r="AF384" s="17">
        <v>4836008.4999999991</v>
      </c>
      <c r="AG384" s="17">
        <v>4309104</v>
      </c>
      <c r="AH384" s="151">
        <v>4921100.8780487757</v>
      </c>
      <c r="AI384" s="150">
        <v>1538904</v>
      </c>
      <c r="AJ384" s="266">
        <v>4616712</v>
      </c>
      <c r="AK384" s="138">
        <v>3845611</v>
      </c>
      <c r="AL384" s="266">
        <v>4614733.1999999993</v>
      </c>
      <c r="AM384" s="175">
        <v>4100917.3983740006</v>
      </c>
      <c r="AN384" s="150">
        <v>4665794.4796747752</v>
      </c>
      <c r="AO384" s="151">
        <v>4613436</v>
      </c>
      <c r="AP384" s="151">
        <v>4616712</v>
      </c>
      <c r="AQ384" s="151">
        <v>4616711.9999999991</v>
      </c>
      <c r="AR384" s="266">
        <v>-9.3132257461547852E-10</v>
      </c>
      <c r="AS384" s="267">
        <v>-2.0172854070504692E-16</v>
      </c>
      <c r="AT384" s="266">
        <v>-304388.87804877665</v>
      </c>
      <c r="AU384" s="267">
        <v>-6.1853817995591941E-2</v>
      </c>
      <c r="AV384" s="266">
        <v>307607.99999999907</v>
      </c>
      <c r="AW384" s="267">
        <v>7.1385605917146364E-2</v>
      </c>
      <c r="AX384" s="266">
        <v>0</v>
      </c>
      <c r="AY384" s="267">
        <v>0</v>
      </c>
      <c r="AZ384" s="266">
        <v>-304388.87804877572</v>
      </c>
      <c r="BA384" s="267">
        <v>-6.1853817995591746E-2</v>
      </c>
      <c r="BB384" s="266">
        <v>-9.3132257461547852E-10</v>
      </c>
      <c r="BC384" s="267">
        <v>-2.0172854070504692E-16</v>
      </c>
      <c r="BE384" s="149">
        <v>392104.30684931501</v>
      </c>
      <c r="BF384" s="149">
        <v>379455.78082191799</v>
      </c>
      <c r="BG384" s="149">
        <v>392104.30684931501</v>
      </c>
      <c r="BH384" s="149">
        <v>392104.30684931501</v>
      </c>
      <c r="BI384" s="149">
        <v>354158.72876712302</v>
      </c>
      <c r="BJ384" s="149">
        <v>392104.30684931501</v>
      </c>
      <c r="BK384" s="149">
        <v>379455.78082191799</v>
      </c>
      <c r="BL384" s="149">
        <v>392104.30684931501</v>
      </c>
      <c r="BM384" s="149">
        <v>379455.78082191799</v>
      </c>
      <c r="BN384" s="149">
        <v>392104.30684931501</v>
      </c>
      <c r="BO384" s="149">
        <v>392104.30684931501</v>
      </c>
      <c r="BP384" s="149">
        <v>379455.78082191799</v>
      </c>
      <c r="BQ384" s="268">
        <v>4616711.9999999991</v>
      </c>
    </row>
    <row r="385" spans="2:69" x14ac:dyDescent="0.25">
      <c r="K385" s="145" t="s">
        <v>316</v>
      </c>
      <c r="N385" s="37" t="s">
        <v>957</v>
      </c>
      <c r="V385" s="37" t="s">
        <v>606</v>
      </c>
      <c r="W385" s="37" t="s">
        <v>619</v>
      </c>
      <c r="X385" s="37">
        <v>4</v>
      </c>
      <c r="AB385" s="206" t="s">
        <v>348</v>
      </c>
      <c r="AC385" s="173">
        <v>814417</v>
      </c>
      <c r="AD385" s="174" t="s">
        <v>958</v>
      </c>
      <c r="AE385" s="149">
        <v>185019</v>
      </c>
      <c r="AF385" s="17">
        <v>173262</v>
      </c>
      <c r="AG385" s="17">
        <v>273887</v>
      </c>
      <c r="AH385" s="151">
        <v>268112.8409622527</v>
      </c>
      <c r="AI385" s="150">
        <v>100558</v>
      </c>
      <c r="AJ385" s="266">
        <v>301674</v>
      </c>
      <c r="AK385" s="138">
        <v>252505</v>
      </c>
      <c r="AL385" s="266">
        <v>303006</v>
      </c>
      <c r="AM385" s="175">
        <v>223427.36746852996</v>
      </c>
      <c r="AN385" s="150">
        <v>297190.47349372273</v>
      </c>
      <c r="AO385" s="151">
        <v>302043.42857142899</v>
      </c>
      <c r="AP385" s="151">
        <v>322636</v>
      </c>
      <c r="AQ385" s="151">
        <v>322636.00000000006</v>
      </c>
      <c r="AR385" s="266">
        <v>20962.000000000058</v>
      </c>
      <c r="AS385" s="267">
        <v>6.9485603664883475E-2</v>
      </c>
      <c r="AT385" s="266">
        <v>54523.159037747362</v>
      </c>
      <c r="AU385" s="267">
        <v>0.2033589993006848</v>
      </c>
      <c r="AV385" s="266">
        <v>48749.000000000058</v>
      </c>
      <c r="AW385" s="267">
        <v>0.17798946280765446</v>
      </c>
      <c r="AX385" s="266">
        <v>20962</v>
      </c>
      <c r="AY385" s="267">
        <v>6.948560366488328E-2</v>
      </c>
      <c r="AZ385" s="266">
        <v>54523.159037747304</v>
      </c>
      <c r="BA385" s="267">
        <v>0.2033589993006846</v>
      </c>
      <c r="BB385" s="266">
        <v>5.8207660913467407E-11</v>
      </c>
      <c r="BC385" s="267">
        <v>1.8041278999698549E-16</v>
      </c>
      <c r="BE385" s="149">
        <v>28063.0376442671</v>
      </c>
      <c r="BF385" s="149">
        <v>26111.992233847428</v>
      </c>
      <c r="BG385" s="149">
        <v>26673.63606946393</v>
      </c>
      <c r="BH385" s="149">
        <v>27599.903785999402</v>
      </c>
      <c r="BI385" s="149">
        <v>24988.704562614632</v>
      </c>
      <c r="BJ385" s="149">
        <v>27136.76992773165</v>
      </c>
      <c r="BK385" s="149">
        <v>27038.259950382901</v>
      </c>
      <c r="BL385" s="149">
        <v>27136.76992773165</v>
      </c>
      <c r="BM385" s="149">
        <v>26575.126092115148</v>
      </c>
      <c r="BN385" s="149">
        <v>27599.903785999402</v>
      </c>
      <c r="BO385" s="149">
        <v>27136.76992773165</v>
      </c>
      <c r="BP385" s="149">
        <v>26575.126092115148</v>
      </c>
      <c r="BQ385" s="268">
        <v>322636.00000000006</v>
      </c>
    </row>
    <row r="386" spans="2:69" x14ac:dyDescent="0.25">
      <c r="K386" s="145" t="s">
        <v>316</v>
      </c>
      <c r="N386" s="37" t="s">
        <v>959</v>
      </c>
      <c r="V386" s="37" t="s">
        <v>606</v>
      </c>
      <c r="W386" s="37" t="s">
        <v>619</v>
      </c>
      <c r="X386" s="37">
        <v>4</v>
      </c>
      <c r="AB386" s="206" t="s">
        <v>348</v>
      </c>
      <c r="AC386" s="173">
        <v>814425</v>
      </c>
      <c r="AD386" s="174" t="s">
        <v>960</v>
      </c>
      <c r="AE386" s="149">
        <v>1216743</v>
      </c>
      <c r="AF386" s="17">
        <v>1271985</v>
      </c>
      <c r="AG386" s="17">
        <v>1294755</v>
      </c>
      <c r="AH386" s="151">
        <v>929747.5121951527</v>
      </c>
      <c r="AI386" s="150">
        <v>442024</v>
      </c>
      <c r="AJ386" s="266">
        <v>1326072</v>
      </c>
      <c r="AK386" s="138">
        <v>1120009</v>
      </c>
      <c r="AL386" s="266">
        <v>1344010.7999999998</v>
      </c>
      <c r="AM386" s="175">
        <v>774789.59349602007</v>
      </c>
      <c r="AN386" s="150">
        <v>1274966.9186991327</v>
      </c>
      <c r="AO386" s="151">
        <v>1333859.9999999998</v>
      </c>
      <c r="AP386" s="151">
        <v>1314310.829268262</v>
      </c>
      <c r="AQ386" s="151">
        <v>1314310.829268263</v>
      </c>
      <c r="AR386" s="266">
        <v>-11761.170731737046</v>
      </c>
      <c r="AS386" s="267">
        <v>-8.8691796009093358E-3</v>
      </c>
      <c r="AT386" s="266">
        <v>384563.31707311026</v>
      </c>
      <c r="AU386" s="267">
        <v>0.41362123805542483</v>
      </c>
      <c r="AV386" s="266">
        <v>19555.829268262954</v>
      </c>
      <c r="AW386" s="267">
        <v>1.5103883953537893E-2</v>
      </c>
      <c r="AX386" s="266">
        <v>-11761.170731737977</v>
      </c>
      <c r="AY386" s="267">
        <v>-8.8691796009100383E-3</v>
      </c>
      <c r="AZ386" s="266">
        <v>384563.31707310933</v>
      </c>
      <c r="BA386" s="267">
        <v>0.41362123805542383</v>
      </c>
      <c r="BB386" s="266">
        <v>9.3132257461547852E-10</v>
      </c>
      <c r="BC386" s="267">
        <v>7.0860146159945222E-16</v>
      </c>
      <c r="BE386" s="149">
        <v>111626.39919814719</v>
      </c>
      <c r="BF386" s="149">
        <v>108025.54761111768</v>
      </c>
      <c r="BG386" s="149">
        <v>111626.39919814719</v>
      </c>
      <c r="BH386" s="149">
        <v>111626.39919814719</v>
      </c>
      <c r="BI386" s="149">
        <v>100823.84443699851</v>
      </c>
      <c r="BJ386" s="149">
        <v>111626.39919814719</v>
      </c>
      <c r="BK386" s="149">
        <v>108025.54761111768</v>
      </c>
      <c r="BL386" s="149">
        <v>111626.39919814719</v>
      </c>
      <c r="BM386" s="149">
        <v>108025.54761111768</v>
      </c>
      <c r="BN386" s="149">
        <v>111626.39919814719</v>
      </c>
      <c r="BO386" s="149">
        <v>111626.39919814719</v>
      </c>
      <c r="BP386" s="149">
        <v>108025.54761088097</v>
      </c>
      <c r="BQ386" s="268">
        <v>1314310.8292682632</v>
      </c>
    </row>
    <row r="387" spans="2:69" x14ac:dyDescent="0.25">
      <c r="K387" s="145" t="s">
        <v>316</v>
      </c>
      <c r="N387" s="37" t="s">
        <v>961</v>
      </c>
      <c r="V387" s="37" t="s">
        <v>606</v>
      </c>
      <c r="W387" s="37" t="s">
        <v>619</v>
      </c>
      <c r="X387" s="37">
        <v>4</v>
      </c>
      <c r="AB387" s="206" t="s">
        <v>348</v>
      </c>
      <c r="AC387" s="173">
        <v>814803</v>
      </c>
      <c r="AD387" s="174" t="s">
        <v>962</v>
      </c>
      <c r="AE387" s="149">
        <v>5399</v>
      </c>
      <c r="AF387" s="17">
        <v>5935</v>
      </c>
      <c r="AG387" s="17">
        <v>6074</v>
      </c>
      <c r="AH387" s="151">
        <v>6145.1231757386104</v>
      </c>
      <c r="AI387" s="150">
        <v>2236</v>
      </c>
      <c r="AJ387" s="266">
        <v>6708</v>
      </c>
      <c r="AK387" s="138">
        <v>5339</v>
      </c>
      <c r="AL387" s="266">
        <v>6406.7999999999993</v>
      </c>
      <c r="AM387" s="175">
        <v>5129.3170150099995</v>
      </c>
      <c r="AN387" s="150">
        <v>6354.8061607286108</v>
      </c>
      <c r="AO387" s="151">
        <v>6493.7142857142899</v>
      </c>
      <c r="AP387" s="151">
        <v>6128</v>
      </c>
      <c r="AQ387" s="151">
        <v>6127.9999999999991</v>
      </c>
      <c r="AR387" s="266">
        <v>-580.00000000000091</v>
      </c>
      <c r="AS387" s="267">
        <v>-8.646392367322614E-2</v>
      </c>
      <c r="AT387" s="266">
        <v>-17.12317573861128</v>
      </c>
      <c r="AU387" s="267">
        <v>-2.7864658280919111E-3</v>
      </c>
      <c r="AV387" s="266">
        <v>53.999999999999091</v>
      </c>
      <c r="AW387" s="267">
        <v>8.8903523213696226E-3</v>
      </c>
      <c r="AX387" s="266">
        <v>-580</v>
      </c>
      <c r="AY387" s="267">
        <v>-8.6463923673226001E-2</v>
      </c>
      <c r="AZ387" s="266">
        <v>-17.123175738610371</v>
      </c>
      <c r="BA387" s="267">
        <v>-2.7864658280917628E-3</v>
      </c>
      <c r="BB387" s="266">
        <v>-9.0949470177292824E-13</v>
      </c>
      <c r="BC387" s="267">
        <v>-1.4841623723448568E-16</v>
      </c>
      <c r="BE387" s="149">
        <v>525.06435872096404</v>
      </c>
      <c r="BF387" s="149">
        <v>508.88725511987099</v>
      </c>
      <c r="BG387" s="149">
        <v>499.45759628503708</v>
      </c>
      <c r="BH387" s="149">
        <v>521.22963079479803</v>
      </c>
      <c r="BI387" s="149">
        <v>479.38290036554599</v>
      </c>
      <c r="BJ387" s="149">
        <v>531.43461713382999</v>
      </c>
      <c r="BK387" s="149">
        <v>508.51006876647801</v>
      </c>
      <c r="BL387" s="149">
        <v>516.51480137738099</v>
      </c>
      <c r="BM387" s="149">
        <v>499.43664148762599</v>
      </c>
      <c r="BN387" s="149">
        <v>511.087508847999</v>
      </c>
      <c r="BO387" s="149">
        <v>522.88505979024706</v>
      </c>
      <c r="BP387" s="149">
        <v>504.10956131022198</v>
      </c>
      <c r="BQ387" s="268">
        <v>6127.9999999999991</v>
      </c>
    </row>
    <row r="388" spans="2:69" x14ac:dyDescent="0.25">
      <c r="K388" s="145" t="s">
        <v>316</v>
      </c>
      <c r="N388" s="37" t="s">
        <v>963</v>
      </c>
      <c r="V388" s="37" t="s">
        <v>606</v>
      </c>
      <c r="W388" s="37" t="s">
        <v>619</v>
      </c>
      <c r="X388" s="37">
        <v>4</v>
      </c>
      <c r="AB388" s="206" t="s">
        <v>348</v>
      </c>
      <c r="AC388" s="173">
        <v>814821</v>
      </c>
      <c r="AD388" s="174" t="s">
        <v>964</v>
      </c>
      <c r="AE388" s="149">
        <v>0</v>
      </c>
      <c r="AF388" s="17">
        <v>0</v>
      </c>
      <c r="AG388" s="17">
        <v>0</v>
      </c>
      <c r="AH388" s="151">
        <v>70268.065226095467</v>
      </c>
      <c r="AI388" s="150">
        <v>0</v>
      </c>
      <c r="AJ388" s="266">
        <v>0</v>
      </c>
      <c r="AK388" s="138">
        <v>0</v>
      </c>
      <c r="AL388" s="266">
        <v>0</v>
      </c>
      <c r="AM388" s="175">
        <v>58451.092319808224</v>
      </c>
      <c r="AN388" s="150">
        <v>11816.972906287243</v>
      </c>
      <c r="AO388" s="151">
        <v>0</v>
      </c>
      <c r="AP388" s="151">
        <v>70268.065226095496</v>
      </c>
      <c r="AQ388" s="151">
        <v>70268.065226095467</v>
      </c>
      <c r="AR388" s="266">
        <v>70268.065226095467</v>
      </c>
      <c r="AS388" s="267">
        <v>0</v>
      </c>
      <c r="AT388" s="266">
        <v>0</v>
      </c>
      <c r="AU388" s="267">
        <v>0</v>
      </c>
      <c r="AV388" s="266">
        <v>70268.065226095467</v>
      </c>
      <c r="AW388" s="267">
        <v>0</v>
      </c>
      <c r="AX388" s="266">
        <v>70268.065226095496</v>
      </c>
      <c r="AY388" s="267">
        <v>0</v>
      </c>
      <c r="AZ388" s="266">
        <v>2.9103830456733704E-11</v>
      </c>
      <c r="BA388" s="267">
        <v>4.1418289180282438E-16</v>
      </c>
      <c r="BB388" s="266">
        <v>-2.9103830456733704E-11</v>
      </c>
      <c r="BC388" s="267">
        <v>-4.1418289180282419E-16</v>
      </c>
      <c r="BE388" s="149">
        <v>5932.63708904144</v>
      </c>
      <c r="BF388" s="149">
        <v>5719.3037451505897</v>
      </c>
      <c r="BG388" s="149">
        <v>5443.7763528127198</v>
      </c>
      <c r="BH388" s="149">
        <v>6119.063531131671</v>
      </c>
      <c r="BI388" s="149">
        <v>5585.3956672985496</v>
      </c>
      <c r="BJ388" s="149">
        <v>5835.05851598562</v>
      </c>
      <c r="BK388" s="149">
        <v>5973.8826765775002</v>
      </c>
      <c r="BL388" s="149">
        <v>6032.4841905721796</v>
      </c>
      <c r="BM388" s="149">
        <v>5767.7894360786404</v>
      </c>
      <c r="BN388" s="149">
        <v>6041.7011151593197</v>
      </c>
      <c r="BO388" s="149">
        <v>6111.63469249638</v>
      </c>
      <c r="BP388" s="149">
        <v>5705.3382137908602</v>
      </c>
      <c r="BQ388" s="268">
        <v>70268.065226095467</v>
      </c>
    </row>
    <row r="389" spans="2:69" x14ac:dyDescent="0.25">
      <c r="K389" s="145" t="s">
        <v>316</v>
      </c>
      <c r="N389" s="37" t="s">
        <v>965</v>
      </c>
      <c r="V389" s="37" t="s">
        <v>606</v>
      </c>
      <c r="W389" s="37" t="s">
        <v>619</v>
      </c>
      <c r="X389" s="37">
        <v>4</v>
      </c>
      <c r="AB389" s="206" t="s">
        <v>348</v>
      </c>
      <c r="AC389" s="173">
        <v>814841</v>
      </c>
      <c r="AD389" s="174" t="s">
        <v>966</v>
      </c>
      <c r="AE389" s="149">
        <v>78454</v>
      </c>
      <c r="AF389" s="17">
        <v>81376</v>
      </c>
      <c r="AG389" s="17">
        <v>72375</v>
      </c>
      <c r="AH389" s="151">
        <v>90492.613474161102</v>
      </c>
      <c r="AI389" s="150">
        <v>22768</v>
      </c>
      <c r="AJ389" s="266">
        <v>68304</v>
      </c>
      <c r="AK389" s="138">
        <v>57523</v>
      </c>
      <c r="AL389" s="266">
        <v>69027.600000000006</v>
      </c>
      <c r="AM389" s="175">
        <v>75531.020951700004</v>
      </c>
      <c r="AN389" s="150">
        <v>72484.592522461098</v>
      </c>
      <c r="AO389" s="151">
        <v>68194.285714285696</v>
      </c>
      <c r="AP389" s="151">
        <v>93704.759889725494</v>
      </c>
      <c r="AQ389" s="151">
        <v>93704.759889725494</v>
      </c>
      <c r="AR389" s="266">
        <v>25400.759889725494</v>
      </c>
      <c r="AS389" s="267">
        <v>0.37187807287604668</v>
      </c>
      <c r="AT389" s="266">
        <v>3212.1464155643916</v>
      </c>
      <c r="AU389" s="267">
        <v>3.549622772781974E-2</v>
      </c>
      <c r="AV389" s="266">
        <v>21329.759889725494</v>
      </c>
      <c r="AW389" s="267">
        <v>0.29471170832090493</v>
      </c>
      <c r="AX389" s="266">
        <v>25400.759889725494</v>
      </c>
      <c r="AY389" s="267">
        <v>0.37187807287604668</v>
      </c>
      <c r="AZ389" s="266">
        <v>3212.1464155643916</v>
      </c>
      <c r="BA389" s="267">
        <v>3.549622772781974E-2</v>
      </c>
      <c r="BB389" s="266">
        <v>0</v>
      </c>
      <c r="BC389" s="267">
        <v>0</v>
      </c>
      <c r="BE389" s="149">
        <v>8310.56780316</v>
      </c>
      <c r="BF389" s="149">
        <v>7532.6832655500002</v>
      </c>
      <c r="BG389" s="149">
        <v>7477.3722659200002</v>
      </c>
      <c r="BH389" s="149">
        <v>8060.4095004600003</v>
      </c>
      <c r="BI389" s="149">
        <v>7359.6213231899992</v>
      </c>
      <c r="BJ389" s="149">
        <v>7892.6031257900004</v>
      </c>
      <c r="BK389" s="149">
        <v>7985.8011290599998</v>
      </c>
      <c r="BL389" s="149">
        <v>7805.0888405400001</v>
      </c>
      <c r="BM389" s="149">
        <v>7704.9145117899998</v>
      </c>
      <c r="BN389" s="149">
        <v>8000.91945777</v>
      </c>
      <c r="BO389" s="149">
        <v>7842.4544833600003</v>
      </c>
      <c r="BP389" s="149">
        <v>7732.3241831354999</v>
      </c>
      <c r="BQ389" s="268">
        <v>93704.759889725494</v>
      </c>
    </row>
    <row r="390" spans="2:69" x14ac:dyDescent="0.25">
      <c r="K390" s="145" t="s">
        <v>316</v>
      </c>
      <c r="N390" s="37" t="s">
        <v>967</v>
      </c>
      <c r="V390" s="37" t="s">
        <v>606</v>
      </c>
      <c r="W390" s="37" t="s">
        <v>619</v>
      </c>
      <c r="X390" s="37">
        <v>4</v>
      </c>
      <c r="AB390" s="206" t="s">
        <v>348</v>
      </c>
      <c r="AC390" s="173">
        <v>814871</v>
      </c>
      <c r="AD390" s="174" t="s">
        <v>968</v>
      </c>
      <c r="AE390" s="149">
        <v>85070.885920000001</v>
      </c>
      <c r="AF390" s="17">
        <v>82606.892000000007</v>
      </c>
      <c r="AG390" s="17">
        <v>87587.501273400019</v>
      </c>
      <c r="AH390" s="151">
        <v>89455.428547245407</v>
      </c>
      <c r="AI390" s="150">
        <v>29998.999999999978</v>
      </c>
      <c r="AJ390" s="266">
        <v>89996.999999999942</v>
      </c>
      <c r="AK390" s="138">
        <v>75480.266666666619</v>
      </c>
      <c r="AL390" s="266">
        <v>90576.319999999949</v>
      </c>
      <c r="AM390" s="175">
        <v>74198.44</v>
      </c>
      <c r="AN390" s="150">
        <v>90737.255213912023</v>
      </c>
      <c r="AO390" s="151">
        <v>90150.399999999994</v>
      </c>
      <c r="AP390" s="151">
        <v>93701.603883748394</v>
      </c>
      <c r="AQ390" s="151">
        <v>93701.603883748307</v>
      </c>
      <c r="AR390" s="266">
        <v>3704.6038837483648</v>
      </c>
      <c r="AS390" s="267">
        <v>4.1163637496231732E-2</v>
      </c>
      <c r="AT390" s="266">
        <v>4246.1753365028999</v>
      </c>
      <c r="AU390" s="267">
        <v>4.7466938624751043E-2</v>
      </c>
      <c r="AV390" s="266">
        <v>6114.1026103482873</v>
      </c>
      <c r="AW390" s="267">
        <v>6.9805651736352434E-2</v>
      </c>
      <c r="AX390" s="266">
        <v>3704.6038837484521</v>
      </c>
      <c r="AY390" s="267">
        <v>4.1163637496232704E-2</v>
      </c>
      <c r="AZ390" s="266">
        <v>4246.1753365029872</v>
      </c>
      <c r="BA390" s="267">
        <v>4.7466938624752014E-2</v>
      </c>
      <c r="BB390" s="266">
        <v>-8.7311491370201111E-11</v>
      </c>
      <c r="BC390" s="267">
        <v>-9.3180359515003367E-16</v>
      </c>
      <c r="BE390" s="149">
        <v>8280.86</v>
      </c>
      <c r="BF390" s="149">
        <v>7561.06</v>
      </c>
      <c r="BG390" s="149">
        <v>7496.46</v>
      </c>
      <c r="BH390" s="149">
        <v>8051.66</v>
      </c>
      <c r="BI390" s="149">
        <v>7354.34</v>
      </c>
      <c r="BJ390" s="149">
        <v>7919.36</v>
      </c>
      <c r="BK390" s="149">
        <v>7961.22</v>
      </c>
      <c r="BL390" s="149">
        <v>7816</v>
      </c>
      <c r="BM390" s="149">
        <v>7693.26</v>
      </c>
      <c r="BN390" s="149">
        <v>7980.6</v>
      </c>
      <c r="BO390" s="149">
        <v>7861.22</v>
      </c>
      <c r="BP390" s="149">
        <v>7725.5638837483002</v>
      </c>
      <c r="BQ390" s="268">
        <v>93701.603883748307</v>
      </c>
    </row>
    <row r="391" spans="2:69" x14ac:dyDescent="0.25">
      <c r="K391" s="145" t="s">
        <v>316</v>
      </c>
      <c r="N391" s="37" t="s">
        <v>969</v>
      </c>
      <c r="V391" s="37" t="s">
        <v>606</v>
      </c>
      <c r="W391" s="37" t="s">
        <v>619</v>
      </c>
      <c r="X391" s="37">
        <v>4</v>
      </c>
      <c r="AB391" s="206" t="s">
        <v>348</v>
      </c>
      <c r="AC391" s="173">
        <v>814882</v>
      </c>
      <c r="AD391" s="174" t="s">
        <v>970</v>
      </c>
      <c r="AE391" s="149">
        <v>167300.92499999999</v>
      </c>
      <c r="AF391" s="17">
        <v>178806.04500000001</v>
      </c>
      <c r="AG391" s="17">
        <v>179841.62000000002</v>
      </c>
      <c r="AH391" s="151">
        <v>87620.94938890601</v>
      </c>
      <c r="AI391" s="150">
        <v>61591.149999999994</v>
      </c>
      <c r="AJ391" s="266">
        <v>184773.44999999998</v>
      </c>
      <c r="AK391" s="138">
        <v>156687.82999999999</v>
      </c>
      <c r="AL391" s="266">
        <v>188025.39600000001</v>
      </c>
      <c r="AM391" s="175">
        <v>73135.371817769992</v>
      </c>
      <c r="AN391" s="150">
        <v>171173.40757113602</v>
      </c>
      <c r="AO391" s="151">
        <v>184845.38571428601</v>
      </c>
      <c r="AP391" s="151">
        <v>87621</v>
      </c>
      <c r="AQ391" s="151">
        <v>87620.999999999985</v>
      </c>
      <c r="AR391" s="266">
        <v>-97152.45</v>
      </c>
      <c r="AS391" s="267">
        <v>-0.52579226073875873</v>
      </c>
      <c r="AT391" s="266">
        <v>5.0611093975021504E-2</v>
      </c>
      <c r="AU391" s="267">
        <v>5.7761407891603545E-7</v>
      </c>
      <c r="AV391" s="266">
        <v>-92220.620000000039</v>
      </c>
      <c r="AW391" s="267">
        <v>-0.51278797421864875</v>
      </c>
      <c r="AX391" s="266">
        <v>-97152.449999999983</v>
      </c>
      <c r="AY391" s="267">
        <v>-0.52579226073875873</v>
      </c>
      <c r="AZ391" s="266">
        <v>5.0611093989573419E-2</v>
      </c>
      <c r="BA391" s="267">
        <v>5.7761407908211351E-7</v>
      </c>
      <c r="BB391" s="266">
        <v>-1.4551915228366852E-11</v>
      </c>
      <c r="BC391" s="267">
        <v>-1.6607794054355522E-16</v>
      </c>
      <c r="BE391" s="149">
        <v>7657.6819521793896</v>
      </c>
      <c r="BF391" s="149">
        <v>7143.6732756408001</v>
      </c>
      <c r="BG391" s="149">
        <v>7056.2765877845204</v>
      </c>
      <c r="BH391" s="149">
        <v>7500.7823647346295</v>
      </c>
      <c r="BI391" s="149">
        <v>6870.2187500816199</v>
      </c>
      <c r="BJ391" s="149">
        <v>7474.00673476476</v>
      </c>
      <c r="BK391" s="149">
        <v>7382.8939435596103</v>
      </c>
      <c r="BL391" s="149">
        <v>7335.7257530899496</v>
      </c>
      <c r="BM391" s="149">
        <v>7177.4406406391499</v>
      </c>
      <c r="BN391" s="149">
        <v>7406.7823715736604</v>
      </c>
      <c r="BO391" s="149">
        <v>7394.7670711084102</v>
      </c>
      <c r="BP391" s="149">
        <v>7220.7505548434801</v>
      </c>
      <c r="BQ391" s="268">
        <v>87620.999999999985</v>
      </c>
    </row>
    <row r="392" spans="2:69" x14ac:dyDescent="0.25">
      <c r="K392" s="145" t="s">
        <v>316</v>
      </c>
      <c r="N392" s="37" t="s">
        <v>971</v>
      </c>
      <c r="V392" s="37" t="s">
        <v>606</v>
      </c>
      <c r="W392" s="37" t="s">
        <v>619</v>
      </c>
      <c r="X392" s="37">
        <v>4</v>
      </c>
      <c r="AB392" s="206" t="s">
        <v>348</v>
      </c>
      <c r="AC392" s="173">
        <v>814981</v>
      </c>
      <c r="AD392" s="174" t="s">
        <v>972</v>
      </c>
      <c r="AE392" s="149">
        <v>8413927.9999999925</v>
      </c>
      <c r="AF392" s="17">
        <v>8413927.9999999925</v>
      </c>
      <c r="AG392" s="17">
        <v>8413927.9999999925</v>
      </c>
      <c r="AH392" s="151">
        <v>8824268.1606503986</v>
      </c>
      <c r="AI392" s="150">
        <v>2924325.2135230331</v>
      </c>
      <c r="AJ392" s="266">
        <v>8772975.6405690983</v>
      </c>
      <c r="AK392" s="138">
        <v>7233874.2536856309</v>
      </c>
      <c r="AL392" s="266">
        <v>8680649.1044227555</v>
      </c>
      <c r="AM392" s="175">
        <v>7353556.8005419793</v>
      </c>
      <c r="AN392" s="150">
        <v>8704585.6137940511</v>
      </c>
      <c r="AO392" s="151">
        <v>8707028.1147502791</v>
      </c>
      <c r="AP392" s="151">
        <v>8774658</v>
      </c>
      <c r="AQ392" s="151">
        <v>8774658.0000000056</v>
      </c>
      <c r="AR392" s="266">
        <v>1682.3594309072942</v>
      </c>
      <c r="AS392" s="267">
        <v>1.917661121874676E-4</v>
      </c>
      <c r="AT392" s="266">
        <v>-49610.160650392994</v>
      </c>
      <c r="AU392" s="267">
        <v>-5.6220141712847093E-3</v>
      </c>
      <c r="AV392" s="266">
        <v>360730.00000001304</v>
      </c>
      <c r="AW392" s="267">
        <v>4.2872960167951682E-2</v>
      </c>
      <c r="AX392" s="266">
        <v>1682.3594309017062</v>
      </c>
      <c r="AY392" s="267">
        <v>1.9176611218683066E-4</v>
      </c>
      <c r="AZ392" s="266">
        <v>-49610.160650398582</v>
      </c>
      <c r="BA392" s="267">
        <v>-5.6220141712853425E-3</v>
      </c>
      <c r="BB392" s="266">
        <v>5.5879354476928711E-9</v>
      </c>
      <c r="BC392" s="267">
        <v>6.3682658032858617E-16</v>
      </c>
      <c r="BE392" s="149">
        <v>754768.01477726398</v>
      </c>
      <c r="BF392" s="149">
        <v>715355.65311185399</v>
      </c>
      <c r="BG392" s="149">
        <v>734753.07776938996</v>
      </c>
      <c r="BH392" s="149">
        <v>748096.36910797202</v>
      </c>
      <c r="BI392" s="149">
        <v>676560.803796786</v>
      </c>
      <c r="BJ392" s="149">
        <v>741424.72343868006</v>
      </c>
      <c r="BK392" s="149">
        <v>728698.94445043604</v>
      </c>
      <c r="BL392" s="149">
        <v>741424.72343868006</v>
      </c>
      <c r="BM392" s="149">
        <v>722027.29878114595</v>
      </c>
      <c r="BN392" s="149">
        <v>748096.36910797202</v>
      </c>
      <c r="BO392" s="149">
        <v>741424.72343868006</v>
      </c>
      <c r="BP392" s="149">
        <v>722027.29878114595</v>
      </c>
      <c r="BQ392" s="268">
        <v>8774658.0000000056</v>
      </c>
    </row>
    <row r="393" spans="2:69" ht="18.75" hidden="1" x14ac:dyDescent="0.3">
      <c r="B393" s="137" t="s">
        <v>306</v>
      </c>
      <c r="C393" s="137" t="s">
        <v>306</v>
      </c>
      <c r="J393" s="137" t="s">
        <v>306</v>
      </c>
      <c r="K393" s="145" t="s">
        <v>309</v>
      </c>
      <c r="N393" s="37" t="s">
        <v>311</v>
      </c>
      <c r="AC393" s="152"/>
      <c r="AD393" s="163"/>
      <c r="AE393" s="17"/>
      <c r="AI393" s="180"/>
      <c r="AS393" s="37"/>
      <c r="AU393" s="37"/>
      <c r="AW393" s="37"/>
      <c r="AY393" s="37"/>
      <c r="BA393" s="37"/>
      <c r="BB393" s="37"/>
      <c r="BC393" s="3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278"/>
    </row>
    <row r="394" spans="2:69" ht="17.25" x14ac:dyDescent="0.3">
      <c r="K394" s="145" t="s">
        <v>313</v>
      </c>
      <c r="V394" s="37" t="s">
        <v>606</v>
      </c>
      <c r="W394" s="37" t="s">
        <v>619</v>
      </c>
      <c r="AB394" s="206" t="s">
        <v>348</v>
      </c>
      <c r="AC394" s="164" t="s">
        <v>973</v>
      </c>
      <c r="AD394" s="148"/>
      <c r="AE394" s="165">
        <v>28185202.810919985</v>
      </c>
      <c r="AF394" s="165">
        <v>33095774.436999988</v>
      </c>
      <c r="AG394" s="165">
        <v>34700502.15460673</v>
      </c>
      <c r="AH394" s="167">
        <v>36233623.466458775</v>
      </c>
      <c r="AI394" s="166">
        <v>11735326.437886175</v>
      </c>
      <c r="AJ394" s="167">
        <v>35205979.313658521</v>
      </c>
      <c r="AK394" s="166">
        <v>29879282.03626015</v>
      </c>
      <c r="AL394" s="167">
        <v>35855138.443512186</v>
      </c>
      <c r="AM394" s="166">
        <v>30194479.647643156</v>
      </c>
      <c r="AN394" s="166">
        <v>35918425.855075769</v>
      </c>
      <c r="AO394" s="167">
        <v>34930189.409268275</v>
      </c>
      <c r="AP394" s="167">
        <v>35735660.976300612</v>
      </c>
      <c r="AQ394" s="167">
        <v>35735660.976300627</v>
      </c>
      <c r="AR394" s="167">
        <v>529681.66264210641</v>
      </c>
      <c r="AS394" s="279">
        <v>1.5045218822718873E-2</v>
      </c>
      <c r="AT394" s="167">
        <v>-497962.49015814811</v>
      </c>
      <c r="AU394" s="279">
        <v>-1.3743104953858911E-2</v>
      </c>
      <c r="AV394" s="167">
        <v>1035158.8216938972</v>
      </c>
      <c r="AW394" s="279">
        <v>2.9831234634063439E-2</v>
      </c>
      <c r="AX394" s="167">
        <v>529681.66264209151</v>
      </c>
      <c r="AY394" s="279">
        <v>1.504521882271845E-2</v>
      </c>
      <c r="AZ394" s="167">
        <v>-497962.49015816301</v>
      </c>
      <c r="BA394" s="279">
        <v>-1.3743104953859324E-2</v>
      </c>
      <c r="BB394" s="167">
        <v>1.4901161193847656E-8</v>
      </c>
      <c r="BC394" s="279">
        <v>4.1698294607534746E-16</v>
      </c>
      <c r="BE394" s="165">
        <v>3034788.7900865278</v>
      </c>
      <c r="BF394" s="165">
        <v>2930012.3714407273</v>
      </c>
      <c r="BG394" s="165">
        <v>3014886.0478794123</v>
      </c>
      <c r="BH394" s="165">
        <v>3034403.1023104736</v>
      </c>
      <c r="BI394" s="165">
        <v>2813859.8765046201</v>
      </c>
      <c r="BJ394" s="165">
        <v>3034361.3521971791</v>
      </c>
      <c r="BK394" s="165">
        <v>2968105.0844109734</v>
      </c>
      <c r="BL394" s="165">
        <v>3024233.1789378333</v>
      </c>
      <c r="BM394" s="165">
        <v>2929101.4085611827</v>
      </c>
      <c r="BN394" s="165">
        <v>3014522.1792093674</v>
      </c>
      <c r="BO394" s="165">
        <v>3010276.5584403328</v>
      </c>
      <c r="BP394" s="165">
        <v>2927111.0263219955</v>
      </c>
      <c r="BQ394" s="280">
        <v>35735660.976300627</v>
      </c>
    </row>
    <row r="395" spans="2:69" ht="18.75" x14ac:dyDescent="0.3">
      <c r="K395" s="145" t="s">
        <v>313</v>
      </c>
      <c r="AC395" s="152"/>
      <c r="AD395" s="168"/>
      <c r="AE395" s="169"/>
      <c r="AI395" s="281"/>
      <c r="AS395" s="37"/>
      <c r="AU395" s="37"/>
      <c r="AW395" s="37"/>
      <c r="AY395" s="37"/>
      <c r="BA395" s="37"/>
      <c r="BB395" s="37"/>
      <c r="BC395" s="37"/>
      <c r="BE395" s="169"/>
      <c r="BF395" s="169"/>
      <c r="BG395" s="169"/>
      <c r="BH395" s="169"/>
      <c r="BI395" s="169"/>
      <c r="BJ395" s="169"/>
      <c r="BK395" s="169"/>
      <c r="BL395" s="169"/>
      <c r="BM395" s="169"/>
      <c r="BN395" s="169"/>
      <c r="BO395" s="169"/>
      <c r="BP395" s="169"/>
      <c r="BQ395" s="282"/>
    </row>
    <row r="396" spans="2:69" hidden="1" x14ac:dyDescent="0.25">
      <c r="B396" s="137" t="s">
        <v>306</v>
      </c>
      <c r="C396" s="137" t="s">
        <v>306</v>
      </c>
      <c r="J396" s="137" t="s">
        <v>306</v>
      </c>
      <c r="K396" s="145" t="s">
        <v>307</v>
      </c>
      <c r="M396" s="37" t="s">
        <v>311</v>
      </c>
      <c r="AE396" s="17"/>
      <c r="AI396" s="272"/>
      <c r="AS396" s="37"/>
      <c r="AU396" s="37"/>
      <c r="AW396" s="37"/>
      <c r="AY396" s="37"/>
      <c r="BA396" s="37"/>
      <c r="BB396" s="37"/>
      <c r="BC396" s="3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273"/>
    </row>
    <row r="397" spans="2:69" ht="18.75" x14ac:dyDescent="0.3">
      <c r="K397" s="145" t="s">
        <v>309</v>
      </c>
      <c r="V397" s="37" t="s">
        <v>606</v>
      </c>
      <c r="AB397" s="206" t="s">
        <v>348</v>
      </c>
      <c r="AC397" s="157" t="s">
        <v>621</v>
      </c>
      <c r="AD397" s="158"/>
      <c r="AE397" s="159">
        <v>47766966.572559282</v>
      </c>
      <c r="AF397" s="159">
        <v>53848303.125755444</v>
      </c>
      <c r="AG397" s="159">
        <v>54461544.312111519</v>
      </c>
      <c r="AH397" s="159">
        <v>56187599.393471375</v>
      </c>
      <c r="AI397" s="160">
        <v>18446394.144880861</v>
      </c>
      <c r="AJ397" s="159">
        <v>55339182.434642583</v>
      </c>
      <c r="AK397" s="160">
        <v>46804961.493600324</v>
      </c>
      <c r="AL397" s="159">
        <v>56165953.792320393</v>
      </c>
      <c r="AM397" s="160">
        <v>46809551.186624154</v>
      </c>
      <c r="AN397" s="160">
        <v>56183009.700447544</v>
      </c>
      <c r="AO397" s="159">
        <v>55101697.281274289</v>
      </c>
      <c r="AP397" s="159">
        <v>56089226.658312254</v>
      </c>
      <c r="AQ397" s="159">
        <v>56089226.658312261</v>
      </c>
      <c r="AR397" s="159">
        <v>750044.22366967797</v>
      </c>
      <c r="AS397" s="274">
        <v>1.3553583386518317E-2</v>
      </c>
      <c r="AT397" s="159">
        <v>-98372.735159114003</v>
      </c>
      <c r="AU397" s="274">
        <v>-1.7507908545839077E-3</v>
      </c>
      <c r="AV397" s="159">
        <v>1627682.3462007418</v>
      </c>
      <c r="AW397" s="274">
        <v>2.9886819530359279E-2</v>
      </c>
      <c r="AX397" s="159">
        <v>750044.22366967052</v>
      </c>
      <c r="AY397" s="274">
        <v>1.3553583386518181E-2</v>
      </c>
      <c r="AZ397" s="159">
        <v>-98372.735159121454</v>
      </c>
      <c r="BA397" s="274">
        <v>-1.7507908545840404E-3</v>
      </c>
      <c r="BB397" s="159">
        <v>7.4505805969238281E-9</v>
      </c>
      <c r="BC397" s="274">
        <v>1.3283443257850078E-16</v>
      </c>
      <c r="BE397" s="159">
        <v>4794664.8489598092</v>
      </c>
      <c r="BF397" s="159">
        <v>4576183.9409776181</v>
      </c>
      <c r="BG397" s="159">
        <v>4657396.1496863123</v>
      </c>
      <c r="BH397" s="159">
        <v>4747639.7620310513</v>
      </c>
      <c r="BI397" s="159">
        <v>4417955.9393721623</v>
      </c>
      <c r="BJ397" s="159">
        <v>4761264.2702773614</v>
      </c>
      <c r="BK397" s="159">
        <v>4691057.763937844</v>
      </c>
      <c r="BL397" s="159">
        <v>4738630.1217691554</v>
      </c>
      <c r="BM397" s="159">
        <v>4608973.0758996028</v>
      </c>
      <c r="BN397" s="159">
        <v>4732637.8116542334</v>
      </c>
      <c r="BO397" s="159">
        <v>4740615.1478537563</v>
      </c>
      <c r="BP397" s="159">
        <v>4622207.8258933667</v>
      </c>
      <c r="BQ397" s="275">
        <v>56089226.658312261</v>
      </c>
    </row>
    <row r="398" spans="2:69" hidden="1" x14ac:dyDescent="0.25">
      <c r="B398" s="137" t="s">
        <v>306</v>
      </c>
      <c r="C398" s="137" t="s">
        <v>306</v>
      </c>
      <c r="D398" s="137" t="s">
        <v>306</v>
      </c>
      <c r="E398" s="137" t="s">
        <v>306</v>
      </c>
      <c r="F398" s="137" t="s">
        <v>306</v>
      </c>
      <c r="G398" s="137" t="s">
        <v>306</v>
      </c>
      <c r="H398" s="137" t="s">
        <v>306</v>
      </c>
      <c r="I398" s="137" t="s">
        <v>306</v>
      </c>
      <c r="J398" s="137" t="s">
        <v>306</v>
      </c>
      <c r="L398" s="37" t="s">
        <v>311</v>
      </c>
      <c r="AC398" s="152"/>
      <c r="AD398" s="148"/>
      <c r="AE398" s="152"/>
      <c r="AH398" s="148"/>
      <c r="AI398" s="326"/>
      <c r="AK398" s="327"/>
      <c r="AL398" s="218"/>
      <c r="AM398" s="217"/>
      <c r="AN398" s="217"/>
      <c r="AO398" s="218"/>
      <c r="AP398" s="218"/>
      <c r="AQ398" s="218"/>
      <c r="AR398" s="218"/>
      <c r="AS398" s="328"/>
      <c r="AT398" s="218"/>
      <c r="AU398" s="328"/>
      <c r="AV398" s="218"/>
      <c r="AW398" s="328"/>
      <c r="AX398" s="218"/>
      <c r="AY398" s="328"/>
      <c r="AZ398" s="218"/>
      <c r="BA398" s="328"/>
      <c r="BB398" s="218"/>
      <c r="BC398" s="328"/>
    </row>
    <row r="399" spans="2:69" x14ac:dyDescent="0.25">
      <c r="B399" s="137" t="s">
        <v>308</v>
      </c>
      <c r="C399" s="137" t="s">
        <v>308</v>
      </c>
      <c r="D399" s="137" t="s">
        <v>308</v>
      </c>
      <c r="E399" s="137" t="s">
        <v>308</v>
      </c>
      <c r="F399" s="137" t="s">
        <v>308</v>
      </c>
      <c r="G399" s="137" t="s">
        <v>308</v>
      </c>
      <c r="H399" s="137" t="s">
        <v>308</v>
      </c>
      <c r="I399" s="137" t="s">
        <v>308</v>
      </c>
      <c r="J399" s="137" t="s">
        <v>308</v>
      </c>
      <c r="AC399" s="152"/>
      <c r="AD399" s="148"/>
      <c r="AE399" s="152"/>
      <c r="AS399" s="318"/>
      <c r="AU399" s="318"/>
      <c r="AW399" s="318"/>
      <c r="AY399" s="318"/>
      <c r="BA399" s="318"/>
      <c r="BB399" s="37"/>
      <c r="BC399" s="318"/>
    </row>
    <row r="400" spans="2:69" x14ac:dyDescent="0.25">
      <c r="B400" s="137" t="s">
        <v>308</v>
      </c>
      <c r="C400" s="137" t="s">
        <v>308</v>
      </c>
      <c r="D400" s="137" t="s">
        <v>308</v>
      </c>
      <c r="E400" s="137" t="s">
        <v>308</v>
      </c>
      <c r="F400" s="137" t="s">
        <v>308</v>
      </c>
      <c r="G400" s="137" t="s">
        <v>308</v>
      </c>
      <c r="H400" s="137" t="s">
        <v>308</v>
      </c>
      <c r="I400" s="137" t="s">
        <v>308</v>
      </c>
      <c r="J400" s="137" t="s">
        <v>308</v>
      </c>
      <c r="L400" s="37" t="s">
        <v>974</v>
      </c>
      <c r="AC400" s="194"/>
      <c r="AD400" s="220"/>
      <c r="AE400" s="194"/>
      <c r="AF400" s="195"/>
      <c r="AG400" s="195"/>
      <c r="AH400" s="195"/>
      <c r="AI400" s="358"/>
      <c r="AJ400" s="195"/>
      <c r="AK400" s="358"/>
      <c r="AL400" s="195"/>
      <c r="AM400" s="358"/>
      <c r="AN400" s="358"/>
      <c r="AO400" s="195"/>
      <c r="AP400" s="195"/>
      <c r="AQ400" s="195"/>
      <c r="AR400" s="195"/>
      <c r="AS400" s="359"/>
      <c r="AT400" s="195"/>
      <c r="AU400" s="359"/>
      <c r="AV400" s="195"/>
      <c r="AW400" s="359"/>
      <c r="AX400" s="195"/>
      <c r="AY400" s="359"/>
      <c r="AZ400" s="195"/>
      <c r="BA400" s="359"/>
      <c r="BB400" s="195"/>
      <c r="BC400" s="359"/>
    </row>
    <row r="401" spans="11:96" ht="21" x14ac:dyDescent="0.35">
      <c r="K401" s="145" t="s">
        <v>309</v>
      </c>
      <c r="L401" s="37" t="s">
        <v>975</v>
      </c>
      <c r="M401" s="37" t="s">
        <v>976</v>
      </c>
      <c r="V401" s="37" t="s">
        <v>975</v>
      </c>
      <c r="AC401" s="269" t="s">
        <v>977</v>
      </c>
      <c r="AD401" s="154"/>
      <c r="AE401" s="155"/>
      <c r="AF401" s="154"/>
      <c r="AG401" s="154"/>
      <c r="AH401" s="154"/>
      <c r="AI401" s="270"/>
      <c r="AJ401" s="154"/>
      <c r="AK401" s="156"/>
      <c r="AL401" s="154"/>
      <c r="AM401" s="156"/>
      <c r="AN401" s="156"/>
      <c r="AO401" s="154"/>
      <c r="AP401" s="154"/>
      <c r="AQ401" s="154"/>
      <c r="AR401" s="154"/>
      <c r="AS401" s="154"/>
      <c r="AT401" s="154"/>
      <c r="AU401" s="154"/>
      <c r="AV401" s="154"/>
      <c r="AW401" s="154"/>
      <c r="AX401" s="154"/>
      <c r="AY401" s="154"/>
      <c r="AZ401" s="154"/>
      <c r="BA401" s="154"/>
      <c r="BB401" s="154"/>
      <c r="BC401" s="154"/>
      <c r="BD401" s="271"/>
      <c r="BE401" s="155"/>
      <c r="BF401" s="155"/>
      <c r="BG401" s="155"/>
      <c r="BH401" s="155"/>
      <c r="BI401" s="155"/>
      <c r="BJ401" s="155"/>
      <c r="BK401" s="155"/>
      <c r="BL401" s="155"/>
      <c r="BM401" s="155"/>
      <c r="BN401" s="155"/>
      <c r="BO401" s="155"/>
      <c r="BP401" s="155"/>
      <c r="BQ401" s="155"/>
      <c r="BR401" s="271"/>
      <c r="BS401" s="37">
        <v>21254630900.32629</v>
      </c>
      <c r="BT401" s="37">
        <v>27348760761.555359</v>
      </c>
      <c r="BU401" s="37">
        <v>32574626673.620869</v>
      </c>
      <c r="BV401" s="37">
        <v>18696476982.309982</v>
      </c>
      <c r="BW401" s="37">
        <v>5736986201.1117849</v>
      </c>
      <c r="BY401" s="37">
        <v>21706141900.002136</v>
      </c>
      <c r="CA401" s="37">
        <v>15592126815.696453</v>
      </c>
      <c r="CC401" s="37">
        <v>24079465316.001091</v>
      </c>
      <c r="CD401" s="37">
        <v>179726375605.30661</v>
      </c>
      <c r="CE401" s="37">
        <v>179726375607.16092</v>
      </c>
      <c r="CG401" s="37">
        <v>14952297500.262703</v>
      </c>
      <c r="CH401" s="37">
        <v>14381698849.102661</v>
      </c>
      <c r="CI401" s="37">
        <v>14572082333.434608</v>
      </c>
      <c r="CJ401" s="37">
        <v>15663225430.184568</v>
      </c>
      <c r="CK401" s="37">
        <v>14118613200.414057</v>
      </c>
      <c r="CL401" s="37">
        <v>15067828407.643049</v>
      </c>
      <c r="CM401" s="37">
        <v>14885272937.242298</v>
      </c>
      <c r="CN401" s="37">
        <v>15321298853.926285</v>
      </c>
      <c r="CO401" s="37">
        <v>14905993062.583973</v>
      </c>
      <c r="CP401" s="37">
        <v>15281735156.759899</v>
      </c>
      <c r="CQ401" s="37">
        <v>15885014945.777201</v>
      </c>
      <c r="CR401" s="37">
        <v>14691314929.829592</v>
      </c>
    </row>
    <row r="402" spans="11:96" ht="18.75" x14ac:dyDescent="0.3">
      <c r="K402" s="145" t="s">
        <v>313</v>
      </c>
      <c r="M402" s="37" t="s">
        <v>978</v>
      </c>
      <c r="N402" s="37" t="s">
        <v>979</v>
      </c>
      <c r="V402" s="37" t="s">
        <v>975</v>
      </c>
      <c r="W402" s="37" t="s">
        <v>980</v>
      </c>
      <c r="X402" s="37">
        <v>420</v>
      </c>
      <c r="AB402" s="206" t="s">
        <v>348</v>
      </c>
      <c r="AC402" s="276" t="s">
        <v>981</v>
      </c>
      <c r="AD402" s="148"/>
      <c r="AE402" s="38"/>
      <c r="AI402" s="180"/>
      <c r="AS402" s="37"/>
      <c r="AU402" s="37"/>
      <c r="AW402" s="37"/>
      <c r="AY402" s="37"/>
      <c r="BA402" s="37"/>
      <c r="BB402" s="37"/>
      <c r="BC402" s="37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277"/>
      <c r="BS402" s="37">
        <v>7048358162.4933262</v>
      </c>
      <c r="BT402" s="37">
        <v>8808451254.1233349</v>
      </c>
      <c r="BU402" s="37">
        <v>10153875926.177336</v>
      </c>
      <c r="BV402" s="37">
        <v>6757435823.6889086</v>
      </c>
      <c r="BW402" s="37">
        <v>1724370349.6966667</v>
      </c>
      <c r="BX402" s="37">
        <v>5173111049.0900002</v>
      </c>
      <c r="BY402" s="37">
        <v>6680194498.4066668</v>
      </c>
      <c r="BZ402" s="37">
        <v>8016233398.0879993</v>
      </c>
      <c r="CA402" s="37">
        <v>5634016633.8948956</v>
      </c>
      <c r="CB402" s="37">
        <v>7803613688.2006798</v>
      </c>
      <c r="CC402" s="37">
        <v>7395559030.8857117</v>
      </c>
      <c r="CD402" s="37">
        <v>165795575874.90921</v>
      </c>
      <c r="CE402" s="37">
        <v>165795575875.62766</v>
      </c>
      <c r="CG402" s="37">
        <v>13756689850.558941</v>
      </c>
      <c r="CH402" s="37">
        <v>13229573475.749065</v>
      </c>
      <c r="CI402" s="37">
        <v>13533535016.424055</v>
      </c>
      <c r="CJ402" s="37">
        <v>14435431342.413155</v>
      </c>
      <c r="CK402" s="37">
        <v>12989664827.342541</v>
      </c>
      <c r="CL402" s="37">
        <v>13944706019.050188</v>
      </c>
      <c r="CM402" s="37">
        <v>13663550764.087759</v>
      </c>
      <c r="CN402" s="37">
        <v>14118542516.53227</v>
      </c>
      <c r="CO402" s="37">
        <v>13801017396.944248</v>
      </c>
      <c r="CP402" s="37">
        <v>14053815420.496641</v>
      </c>
      <c r="CQ402" s="37">
        <v>14680740828.593159</v>
      </c>
      <c r="CR402" s="37">
        <v>13588308417.435644</v>
      </c>
    </row>
    <row r="403" spans="11:96" x14ac:dyDescent="0.25">
      <c r="K403" s="145" t="s">
        <v>316</v>
      </c>
      <c r="N403" s="37" t="s">
        <v>982</v>
      </c>
      <c r="V403" s="37" t="s">
        <v>975</v>
      </c>
      <c r="W403" s="37" t="s">
        <v>980</v>
      </c>
      <c r="X403" s="37">
        <v>420</v>
      </c>
      <c r="AB403" s="206" t="s">
        <v>348</v>
      </c>
      <c r="AC403" s="173">
        <v>811304</v>
      </c>
      <c r="AD403" s="174" t="s">
        <v>983</v>
      </c>
      <c r="AE403" s="149">
        <v>0</v>
      </c>
      <c r="AF403" s="17">
        <v>332</v>
      </c>
      <c r="AG403" s="17">
        <v>2243</v>
      </c>
      <c r="AH403" s="151">
        <v>1943.7235528720435</v>
      </c>
      <c r="AI403" s="150">
        <v>756</v>
      </c>
      <c r="AJ403" s="266">
        <v>2268</v>
      </c>
      <c r="AK403" s="138">
        <v>1863</v>
      </c>
      <c r="AL403" s="266">
        <v>2235.6000000000004</v>
      </c>
      <c r="AM403" s="175">
        <v>1622.07968127</v>
      </c>
      <c r="AN403" s="150">
        <v>2184.6438716020434</v>
      </c>
      <c r="AO403" s="151">
        <v>2237.142857142861</v>
      </c>
      <c r="AP403" s="151">
        <v>2247.564851346498</v>
      </c>
      <c r="AQ403" s="151">
        <v>2247.5648513464971</v>
      </c>
      <c r="AR403" s="266">
        <v>-20.435148653502893</v>
      </c>
      <c r="AS403" s="267">
        <v>-9.0102066373469545E-3</v>
      </c>
      <c r="AT403" s="266">
        <v>303.84129847445365</v>
      </c>
      <c r="AU403" s="267">
        <v>0.15631919365565033</v>
      </c>
      <c r="AV403" s="266">
        <v>4.5648513464971074</v>
      </c>
      <c r="AW403" s="267">
        <v>2.0351544121699097E-3</v>
      </c>
      <c r="AX403" s="266">
        <v>-20.435148653501983</v>
      </c>
      <c r="AY403" s="267">
        <v>-9.0102066373465538E-3</v>
      </c>
      <c r="AZ403" s="266">
        <v>303.84129847445456</v>
      </c>
      <c r="BA403" s="267">
        <v>0.15631919365565081</v>
      </c>
      <c r="BB403" s="266">
        <v>-9.0949470177292824E-13</v>
      </c>
      <c r="BC403" s="267">
        <v>-4.0465782387905616E-16</v>
      </c>
      <c r="BE403" s="149">
        <v>192.39042835000001</v>
      </c>
      <c r="BF403" s="149">
        <v>186.43226487999999</v>
      </c>
      <c r="BG403" s="149">
        <v>184.04024802999999</v>
      </c>
      <c r="BH403" s="149">
        <v>191.13995130999999</v>
      </c>
      <c r="BI403" s="149">
        <v>175.4452541</v>
      </c>
      <c r="BJ403" s="149">
        <v>194.46772362999999</v>
      </c>
      <c r="BK403" s="149">
        <v>186.30926711999999</v>
      </c>
      <c r="BL403" s="149">
        <v>189.60247946999999</v>
      </c>
      <c r="BM403" s="149">
        <v>183.35048800000001</v>
      </c>
      <c r="BN403" s="149">
        <v>187.83267850999999</v>
      </c>
      <c r="BO403" s="149">
        <v>191.67977475000001</v>
      </c>
      <c r="BP403" s="149">
        <v>184.87429319649689</v>
      </c>
      <c r="BQ403" s="268">
        <v>2247.5648513464971</v>
      </c>
    </row>
    <row r="404" spans="11:96" x14ac:dyDescent="0.25">
      <c r="K404" s="145" t="s">
        <v>316</v>
      </c>
      <c r="N404" s="37" t="s">
        <v>984</v>
      </c>
      <c r="V404" s="37" t="s">
        <v>975</v>
      </c>
      <c r="W404" s="37" t="s">
        <v>980</v>
      </c>
      <c r="X404" s="37">
        <v>420</v>
      </c>
      <c r="AB404" s="206" t="s">
        <v>348</v>
      </c>
      <c r="AC404" s="173">
        <v>821106</v>
      </c>
      <c r="AD404" s="174" t="s">
        <v>768</v>
      </c>
      <c r="AE404" s="149">
        <v>44</v>
      </c>
      <c r="AF404" s="17">
        <v>42</v>
      </c>
      <c r="AG404" s="17">
        <v>35</v>
      </c>
      <c r="AH404" s="151">
        <v>37.933648919883261</v>
      </c>
      <c r="AI404" s="150">
        <v>12</v>
      </c>
      <c r="AJ404" s="266">
        <v>36</v>
      </c>
      <c r="AK404" s="138">
        <v>43</v>
      </c>
      <c r="AL404" s="266">
        <v>51.599999999999994</v>
      </c>
      <c r="AM404" s="175">
        <v>31.66310996</v>
      </c>
      <c r="AN404" s="150">
        <v>49.270538959883261</v>
      </c>
      <c r="AO404" s="151">
        <v>46.285714285714299</v>
      </c>
      <c r="AP404" s="151">
        <v>34.708308780000003</v>
      </c>
      <c r="AQ404" s="151">
        <v>34.708308779999967</v>
      </c>
      <c r="AR404" s="266">
        <v>-1.2916912200000326</v>
      </c>
      <c r="AS404" s="267">
        <v>-3.5880311666667573E-2</v>
      </c>
      <c r="AT404" s="266">
        <v>-3.2253401398832935</v>
      </c>
      <c r="AU404" s="267">
        <v>-8.5025834100359979E-2</v>
      </c>
      <c r="AV404" s="266">
        <v>-0.29169122000003256</v>
      </c>
      <c r="AW404" s="267">
        <v>-8.3340348571437871E-3</v>
      </c>
      <c r="AX404" s="266">
        <v>-1.291691219999997</v>
      </c>
      <c r="AY404" s="267">
        <v>-3.5880311666666581E-2</v>
      </c>
      <c r="AZ404" s="266">
        <v>-3.225340139883258</v>
      </c>
      <c r="BA404" s="267">
        <v>-8.5025834100359035E-2</v>
      </c>
      <c r="BB404" s="266">
        <v>-3.5527136788005009E-14</v>
      </c>
      <c r="BC404" s="267">
        <v>-1.0235916999930817E-15</v>
      </c>
      <c r="BE404" s="149">
        <v>2.97390599</v>
      </c>
      <c r="BF404" s="149">
        <v>2.88228068</v>
      </c>
      <c r="BG404" s="149">
        <v>2.8288721400000001</v>
      </c>
      <c r="BH404" s="149">
        <v>2.9521865200000001</v>
      </c>
      <c r="BI404" s="149">
        <v>2.7151713000000002</v>
      </c>
      <c r="BJ404" s="149">
        <v>3.0099864200000002</v>
      </c>
      <c r="BK404" s="149">
        <v>2.8801443299999998</v>
      </c>
      <c r="BL404" s="149">
        <v>2.92548225</v>
      </c>
      <c r="BM404" s="149">
        <v>2.8287534499999998</v>
      </c>
      <c r="BN404" s="149">
        <v>2.8947426699999999</v>
      </c>
      <c r="BO404" s="149">
        <v>2.9615626800000001</v>
      </c>
      <c r="BP404" s="149">
        <v>2.85522034999997</v>
      </c>
      <c r="BQ404" s="268">
        <v>34.708308779999967</v>
      </c>
    </row>
    <row r="405" spans="11:96" x14ac:dyDescent="0.25">
      <c r="K405" s="145" t="s">
        <v>316</v>
      </c>
      <c r="N405" s="37" t="s">
        <v>985</v>
      </c>
      <c r="V405" s="37" t="s">
        <v>975</v>
      </c>
      <c r="W405" s="37" t="s">
        <v>980</v>
      </c>
      <c r="X405" s="37">
        <v>420</v>
      </c>
      <c r="AB405" s="206" t="s">
        <v>348</v>
      </c>
      <c r="AC405" s="173">
        <v>821127</v>
      </c>
      <c r="AD405" s="174" t="s">
        <v>776</v>
      </c>
      <c r="AE405" s="149">
        <v>190</v>
      </c>
      <c r="AF405" s="17">
        <v>112</v>
      </c>
      <c r="AG405" s="17">
        <v>169</v>
      </c>
      <c r="AH405" s="151">
        <v>0.12580093636510201</v>
      </c>
      <c r="AI405" s="150">
        <v>44</v>
      </c>
      <c r="AJ405" s="266">
        <v>132</v>
      </c>
      <c r="AK405" s="138">
        <v>124</v>
      </c>
      <c r="AL405" s="266">
        <v>148.80000000000001</v>
      </c>
      <c r="AM405" s="175">
        <v>0.10395559</v>
      </c>
      <c r="AN405" s="150">
        <v>124.0218453463651</v>
      </c>
      <c r="AO405" s="151">
        <v>131.99999999999991</v>
      </c>
      <c r="AP405" s="151">
        <v>-8.3911856322117007E-2</v>
      </c>
      <c r="AQ405" s="151">
        <v>-8.3911856322117007E-2</v>
      </c>
      <c r="AR405" s="266">
        <v>-132.08391185632212</v>
      </c>
      <c r="AS405" s="267">
        <v>-1.0006356958812281</v>
      </c>
      <c r="AT405" s="266">
        <v>-0.20971279268721901</v>
      </c>
      <c r="AU405" s="267">
        <v>-1.667020920087481</v>
      </c>
      <c r="AV405" s="266">
        <v>-169.08391185632212</v>
      </c>
      <c r="AW405" s="267">
        <v>-1.0004965198598943</v>
      </c>
      <c r="AX405" s="266">
        <v>-132.08391185632212</v>
      </c>
      <c r="AY405" s="267">
        <v>-1.0006356958812281</v>
      </c>
      <c r="AZ405" s="266">
        <v>-0.20971279268721901</v>
      </c>
      <c r="BA405" s="267">
        <v>-1.667020920087481</v>
      </c>
      <c r="BB405" s="266">
        <v>0</v>
      </c>
      <c r="BC405" s="267">
        <v>0</v>
      </c>
      <c r="BE405" s="149">
        <v>-7.1914199999999996E-3</v>
      </c>
      <c r="BF405" s="149">
        <v>-6.9584E-3</v>
      </c>
      <c r="BG405" s="149">
        <v>-6.8345899999999998E-3</v>
      </c>
      <c r="BH405" s="149">
        <v>-7.1426900000000002E-3</v>
      </c>
      <c r="BI405" s="149">
        <v>-6.5536400000000003E-3</v>
      </c>
      <c r="BJ405" s="149">
        <v>-7.28102E-3</v>
      </c>
      <c r="BK405" s="149">
        <v>-6.9632100000000001E-3</v>
      </c>
      <c r="BL405" s="149">
        <v>-7.08079E-3</v>
      </c>
      <c r="BM405" s="149">
        <v>-6.8348599999999999E-3</v>
      </c>
      <c r="BN405" s="149">
        <v>-7.0035599999999998E-3</v>
      </c>
      <c r="BO405" s="149">
        <v>-7.1704000000000004E-3</v>
      </c>
      <c r="BP405" s="149">
        <v>-6.8972763221169997E-3</v>
      </c>
      <c r="BQ405" s="268">
        <v>-8.3911856322116993E-2</v>
      </c>
    </row>
    <row r="406" spans="11:96" x14ac:dyDescent="0.25">
      <c r="K406" s="145" t="s">
        <v>316</v>
      </c>
      <c r="N406" s="37" t="s">
        <v>986</v>
      </c>
      <c r="V406" s="37" t="s">
        <v>975</v>
      </c>
      <c r="W406" s="37" t="s">
        <v>980</v>
      </c>
      <c r="X406" s="37">
        <v>420</v>
      </c>
      <c r="AB406" s="206" t="s">
        <v>348</v>
      </c>
      <c r="AC406" s="173">
        <v>821135</v>
      </c>
      <c r="AD406" s="174" t="s">
        <v>987</v>
      </c>
      <c r="AE406" s="149">
        <v>2107</v>
      </c>
      <c r="AF406" s="17">
        <v>2282</v>
      </c>
      <c r="AG406" s="17">
        <v>2213</v>
      </c>
      <c r="AH406" s="151">
        <v>2296.2724951346459</v>
      </c>
      <c r="AI406" s="150">
        <v>728</v>
      </c>
      <c r="AJ406" s="266">
        <v>2184</v>
      </c>
      <c r="AK406" s="138">
        <v>1872</v>
      </c>
      <c r="AL406" s="266">
        <v>2246.3999999999996</v>
      </c>
      <c r="AM406" s="175">
        <v>1916.6921872099999</v>
      </c>
      <c r="AN406" s="150">
        <v>2251.5803079246461</v>
      </c>
      <c r="AO406" s="151">
        <v>2194.2857142857142</v>
      </c>
      <c r="AP406" s="151">
        <v>2094.4210114292787</v>
      </c>
      <c r="AQ406" s="151">
        <v>2094.4210114292778</v>
      </c>
      <c r="AR406" s="266">
        <v>-89.578988570722231</v>
      </c>
      <c r="AS406" s="267">
        <v>-4.1016020407839852E-2</v>
      </c>
      <c r="AT406" s="266">
        <v>-201.85148370536808</v>
      </c>
      <c r="AU406" s="267">
        <v>-8.7903976611248033E-2</v>
      </c>
      <c r="AV406" s="266">
        <v>-118.57898857072223</v>
      </c>
      <c r="AW406" s="267">
        <v>-5.3582913949716329E-2</v>
      </c>
      <c r="AX406" s="266">
        <v>-89.578988570721322</v>
      </c>
      <c r="AY406" s="267">
        <v>-4.1016020407839436E-2</v>
      </c>
      <c r="AZ406" s="266">
        <v>-201.85148370536717</v>
      </c>
      <c r="BA406" s="267">
        <v>-8.7903976611247645E-2</v>
      </c>
      <c r="BB406" s="266">
        <v>-9.0949470177292824E-13</v>
      </c>
      <c r="BC406" s="267">
        <v>-4.3424636059789584E-16</v>
      </c>
      <c r="BE406" s="149">
        <v>179.45591113</v>
      </c>
      <c r="BF406" s="149">
        <v>173.92692087</v>
      </c>
      <c r="BG406" s="149">
        <v>170.70406156999999</v>
      </c>
      <c r="BH406" s="149">
        <v>178.14528136000001</v>
      </c>
      <c r="BI406" s="149">
        <v>163.84295552</v>
      </c>
      <c r="BJ406" s="149">
        <v>181.63313049999999</v>
      </c>
      <c r="BK406" s="149">
        <v>173.79800463999999</v>
      </c>
      <c r="BL406" s="149">
        <v>176.53385170999999</v>
      </c>
      <c r="BM406" s="149">
        <v>170.69689955999999</v>
      </c>
      <c r="BN406" s="149">
        <v>174.67891828</v>
      </c>
      <c r="BO406" s="149">
        <v>178.71107108999999</v>
      </c>
      <c r="BP406" s="149">
        <v>172.29400519927785</v>
      </c>
      <c r="BQ406" s="268">
        <v>2094.4210114292778</v>
      </c>
    </row>
    <row r="407" spans="11:96" x14ac:dyDescent="0.25">
      <c r="K407" s="145" t="s">
        <v>316</v>
      </c>
      <c r="N407" s="37" t="s">
        <v>988</v>
      </c>
      <c r="V407" s="37" t="s">
        <v>975</v>
      </c>
      <c r="W407" s="37" t="s">
        <v>980</v>
      </c>
      <c r="X407" s="37">
        <v>420</v>
      </c>
      <c r="AB407" s="206" t="s">
        <v>348</v>
      </c>
      <c r="AC407" s="173">
        <v>821140</v>
      </c>
      <c r="AD407" s="174" t="s">
        <v>778</v>
      </c>
      <c r="AE407" s="149">
        <v>0</v>
      </c>
      <c r="AF407" s="17">
        <v>0</v>
      </c>
      <c r="AG407" s="17">
        <v>3902</v>
      </c>
      <c r="AH407" s="151">
        <v>4277.4927928812767</v>
      </c>
      <c r="AI407" s="150">
        <v>1270</v>
      </c>
      <c r="AJ407" s="266">
        <v>3810</v>
      </c>
      <c r="AK407" s="138">
        <v>3103</v>
      </c>
      <c r="AL407" s="266">
        <v>3723.6000000000004</v>
      </c>
      <c r="AM407" s="175">
        <v>3570.4110373998556</v>
      </c>
      <c r="AN407" s="150">
        <v>3810.0817554814212</v>
      </c>
      <c r="AO407" s="151">
        <v>3757.7142857142862</v>
      </c>
      <c r="AP407" s="151">
        <v>3995.8134913754438</v>
      </c>
      <c r="AQ407" s="151">
        <v>3995.8134913754457</v>
      </c>
      <c r="AR407" s="266">
        <v>185.81349137544566</v>
      </c>
      <c r="AS407" s="267">
        <v>4.8769945242899126E-2</v>
      </c>
      <c r="AT407" s="266">
        <v>-281.67930150583106</v>
      </c>
      <c r="AU407" s="267">
        <v>-6.5851496459470291E-2</v>
      </c>
      <c r="AV407" s="266">
        <v>93.813491375445665</v>
      </c>
      <c r="AW407" s="267">
        <v>2.4042411936300787E-2</v>
      </c>
      <c r="AX407" s="266">
        <v>185.81349137544385</v>
      </c>
      <c r="AY407" s="267">
        <v>4.8769945242898648E-2</v>
      </c>
      <c r="AZ407" s="266">
        <v>-281.67930150583288</v>
      </c>
      <c r="BA407" s="267">
        <v>-6.5851496459470707E-2</v>
      </c>
      <c r="BB407" s="266">
        <v>1.8189894035458565E-12</v>
      </c>
      <c r="BC407" s="267">
        <v>4.5522380047816541E-16</v>
      </c>
      <c r="BE407" s="149">
        <v>342.39842541365277</v>
      </c>
      <c r="BF407" s="149">
        <v>331.8209875557643</v>
      </c>
      <c r="BG407" s="149">
        <v>325.65537918971506</v>
      </c>
      <c r="BH407" s="149">
        <v>339.89107755946895</v>
      </c>
      <c r="BI407" s="149">
        <v>312.52948895046632</v>
      </c>
      <c r="BJ407" s="149">
        <v>346.5636347159197</v>
      </c>
      <c r="BK407" s="149">
        <v>331.5743604667357</v>
      </c>
      <c r="BL407" s="149">
        <v>336.80827337891202</v>
      </c>
      <c r="BM407" s="149">
        <v>325.64167768778492</v>
      </c>
      <c r="BN407" s="149">
        <v>333.25962491374349</v>
      </c>
      <c r="BO407" s="149">
        <v>340.97348267624352</v>
      </c>
      <c r="BP407" s="149">
        <v>328.69707886703873</v>
      </c>
      <c r="BQ407" s="268">
        <v>3995.8134913754457</v>
      </c>
    </row>
    <row r="408" spans="11:96" x14ac:dyDescent="0.25">
      <c r="K408" s="145" t="s">
        <v>316</v>
      </c>
      <c r="N408" s="37" t="s">
        <v>989</v>
      </c>
      <c r="V408" s="37" t="s">
        <v>975</v>
      </c>
      <c r="W408" s="37" t="s">
        <v>980</v>
      </c>
      <c r="X408" s="37">
        <v>420</v>
      </c>
      <c r="AB408" s="206" t="s">
        <v>348</v>
      </c>
      <c r="AC408" s="173">
        <v>821141</v>
      </c>
      <c r="AD408" s="174" t="s">
        <v>990</v>
      </c>
      <c r="AE408" s="149">
        <v>0</v>
      </c>
      <c r="AF408" s="17">
        <v>0</v>
      </c>
      <c r="AG408" s="17">
        <v>1394</v>
      </c>
      <c r="AH408" s="151">
        <v>1067.1059758919371</v>
      </c>
      <c r="AI408" s="150">
        <v>482</v>
      </c>
      <c r="AJ408" s="266">
        <v>1446</v>
      </c>
      <c r="AK408" s="138">
        <v>1226</v>
      </c>
      <c r="AL408" s="266">
        <v>1471.1999999999998</v>
      </c>
      <c r="AM408" s="175">
        <v>890.71031533720793</v>
      </c>
      <c r="AN408" s="150">
        <v>1402.3956605547291</v>
      </c>
      <c r="AO408" s="151">
        <v>1403.9999999999989</v>
      </c>
      <c r="AP408" s="151">
        <v>1516.5213408212319</v>
      </c>
      <c r="AQ408" s="151">
        <v>1516.5213408212319</v>
      </c>
      <c r="AR408" s="266">
        <v>70.521340821231888</v>
      </c>
      <c r="AS408" s="267">
        <v>4.8769945242898953E-2</v>
      </c>
      <c r="AT408" s="266">
        <v>449.41536492929481</v>
      </c>
      <c r="AU408" s="267">
        <v>0.42115345156197109</v>
      </c>
      <c r="AV408" s="266">
        <v>122.52134082123189</v>
      </c>
      <c r="AW408" s="267">
        <v>8.7891923114226611E-2</v>
      </c>
      <c r="AX408" s="266">
        <v>70.521340821231888</v>
      </c>
      <c r="AY408" s="267">
        <v>4.8769945242898953E-2</v>
      </c>
      <c r="AZ408" s="266">
        <v>449.41536492929481</v>
      </c>
      <c r="BA408" s="267">
        <v>0.42115345156197109</v>
      </c>
      <c r="BB408" s="266">
        <v>0</v>
      </c>
      <c r="BC408" s="267">
        <v>0</v>
      </c>
      <c r="BE408" s="149">
        <v>129.94963862155947</v>
      </c>
      <c r="BF408" s="149">
        <v>125.93520945029793</v>
      </c>
      <c r="BG408" s="149">
        <v>123.59519115704146</v>
      </c>
      <c r="BH408" s="149">
        <v>128.99803101075909</v>
      </c>
      <c r="BI408" s="149">
        <v>118.61355407411398</v>
      </c>
      <c r="BJ408" s="149">
        <v>131.53045034100265</v>
      </c>
      <c r="BK408" s="149">
        <v>125.84160767320206</v>
      </c>
      <c r="BL408" s="149">
        <v>127.82802186506746</v>
      </c>
      <c r="BM408" s="149">
        <v>123.58999105945854</v>
      </c>
      <c r="BN408" s="149">
        <v>126.48121197513723</v>
      </c>
      <c r="BO408" s="149">
        <v>129.40883358263724</v>
      </c>
      <c r="BP408" s="149">
        <v>124.74960001095484</v>
      </c>
      <c r="BQ408" s="268">
        <v>1516.5213408212317</v>
      </c>
    </row>
    <row r="409" spans="11:96" x14ac:dyDescent="0.25">
      <c r="K409" s="145" t="s">
        <v>316</v>
      </c>
      <c r="N409" s="37" t="s">
        <v>991</v>
      </c>
      <c r="V409" s="37" t="s">
        <v>975</v>
      </c>
      <c r="W409" s="37" t="s">
        <v>980</v>
      </c>
      <c r="X409" s="37">
        <v>420</v>
      </c>
      <c r="AB409" s="206" t="s">
        <v>348</v>
      </c>
      <c r="AC409" s="173">
        <v>821142</v>
      </c>
      <c r="AD409" s="174" t="s">
        <v>992</v>
      </c>
      <c r="AE409" s="149">
        <v>0</v>
      </c>
      <c r="AF409" s="17">
        <v>0</v>
      </c>
      <c r="AG409" s="17">
        <v>823</v>
      </c>
      <c r="AH409" s="151">
        <v>858.5215216807652</v>
      </c>
      <c r="AI409" s="150">
        <v>294</v>
      </c>
      <c r="AJ409" s="266">
        <v>882</v>
      </c>
      <c r="AK409" s="138">
        <v>701</v>
      </c>
      <c r="AL409" s="266">
        <v>841.19999999999993</v>
      </c>
      <c r="AM409" s="175">
        <v>716.60546616364604</v>
      </c>
      <c r="AN409" s="150">
        <v>842.91605551711916</v>
      </c>
      <c r="AO409" s="151">
        <v>881.142857142857</v>
      </c>
      <c r="AP409" s="151">
        <v>925.01509170423697</v>
      </c>
      <c r="AQ409" s="151">
        <v>925.01509170423662</v>
      </c>
      <c r="AR409" s="266">
        <v>43.015091704236625</v>
      </c>
      <c r="AS409" s="267">
        <v>4.8769945242898669E-2</v>
      </c>
      <c r="AT409" s="266">
        <v>66.49357002347142</v>
      </c>
      <c r="AU409" s="267">
        <v>7.7451255844226297E-2</v>
      </c>
      <c r="AV409" s="266">
        <v>102.01509170423662</v>
      </c>
      <c r="AW409" s="267">
        <v>0.12395515395411498</v>
      </c>
      <c r="AX409" s="266">
        <v>43.015091704236966</v>
      </c>
      <c r="AY409" s="267">
        <v>4.8769945242899057E-2</v>
      </c>
      <c r="AZ409" s="266">
        <v>66.493570023471761</v>
      </c>
      <c r="BA409" s="267">
        <v>7.7451255844226699E-2</v>
      </c>
      <c r="BB409" s="266">
        <v>-3.4106051316484809E-13</v>
      </c>
      <c r="BC409" s="267">
        <v>-3.687080526832078E-16</v>
      </c>
      <c r="BE409" s="149">
        <v>79.263887457963719</v>
      </c>
      <c r="BF409" s="149">
        <v>76.815252237318603</v>
      </c>
      <c r="BG409" s="149">
        <v>75.387938174626896</v>
      </c>
      <c r="BH409" s="149">
        <v>78.683446301168402</v>
      </c>
      <c r="BI409" s="149">
        <v>72.349346260974102</v>
      </c>
      <c r="BJ409" s="149">
        <v>80.22811701297671</v>
      </c>
      <c r="BK409" s="149">
        <v>76.758159037181301</v>
      </c>
      <c r="BL409" s="149">
        <v>77.969789270393804</v>
      </c>
      <c r="BM409" s="149">
        <v>75.384766330873006</v>
      </c>
      <c r="BN409" s="149">
        <v>77.148291121764203</v>
      </c>
      <c r="BO409" s="149">
        <v>78.934018824264186</v>
      </c>
      <c r="BP409" s="149">
        <v>76.092079674731806</v>
      </c>
      <c r="BQ409" s="268">
        <v>925.01509170423685</v>
      </c>
    </row>
    <row r="410" spans="11:96" x14ac:dyDescent="0.25">
      <c r="K410" s="145" t="s">
        <v>316</v>
      </c>
      <c r="N410" s="37" t="s">
        <v>993</v>
      </c>
      <c r="V410" s="37" t="s">
        <v>975</v>
      </c>
      <c r="W410" s="37" t="s">
        <v>980</v>
      </c>
      <c r="X410" s="37">
        <v>420</v>
      </c>
      <c r="AB410" s="206" t="s">
        <v>348</v>
      </c>
      <c r="AC410" s="173">
        <v>821143</v>
      </c>
      <c r="AD410" s="174" t="s">
        <v>994</v>
      </c>
      <c r="AE410" s="149">
        <v>0</v>
      </c>
      <c r="AF410" s="17">
        <v>0</v>
      </c>
      <c r="AG410" s="17">
        <v>112</v>
      </c>
      <c r="AH410" s="151">
        <v>105.80370865784077</v>
      </c>
      <c r="AI410" s="150">
        <v>58</v>
      </c>
      <c r="AJ410" s="266">
        <v>174</v>
      </c>
      <c r="AK410" s="138">
        <v>172</v>
      </c>
      <c r="AL410" s="266">
        <v>206.39999999999998</v>
      </c>
      <c r="AM410" s="175">
        <v>88.314053928618335</v>
      </c>
      <c r="AN410" s="150">
        <v>189.48965472922242</v>
      </c>
      <c r="AO410" s="151">
        <v>202.28571428571399</v>
      </c>
      <c r="AP410" s="151">
        <v>182.485970472264</v>
      </c>
      <c r="AQ410" s="151">
        <v>182.48597047226437</v>
      </c>
      <c r="AR410" s="266">
        <v>8.4859704722643698</v>
      </c>
      <c r="AS410" s="267">
        <v>4.8769945242898675E-2</v>
      </c>
      <c r="AT410" s="266">
        <v>76.682261814423597</v>
      </c>
      <c r="AU410" s="267">
        <v>0.72475967796560714</v>
      </c>
      <c r="AV410" s="266">
        <v>70.48597047226437</v>
      </c>
      <c r="AW410" s="267">
        <v>0.629339022073789</v>
      </c>
      <c r="AX410" s="266">
        <v>8.4859704722640004</v>
      </c>
      <c r="AY410" s="267">
        <v>4.8769945242896552E-2</v>
      </c>
      <c r="AZ410" s="266">
        <v>76.682261814423228</v>
      </c>
      <c r="BA410" s="267">
        <v>0.72475967796560359</v>
      </c>
      <c r="BB410" s="266">
        <v>3.694822225952521E-13</v>
      </c>
      <c r="BC410" s="267">
        <v>2.0247157720621028E-15</v>
      </c>
      <c r="BE410" s="149">
        <v>15.6370934440881</v>
      </c>
      <c r="BF410" s="149">
        <v>15.1540293529404</v>
      </c>
      <c r="BG410" s="149">
        <v>14.8724503881917</v>
      </c>
      <c r="BH410" s="149">
        <v>15.5225846444482</v>
      </c>
      <c r="BI410" s="149">
        <v>14.2730002827772</v>
      </c>
      <c r="BJ410" s="149">
        <v>15.8273156011995</v>
      </c>
      <c r="BK410" s="149">
        <v>15.142766068559601</v>
      </c>
      <c r="BL410" s="149">
        <v>15.381795162186499</v>
      </c>
      <c r="BM410" s="149">
        <v>14.8718246503083</v>
      </c>
      <c r="BN410" s="149">
        <v>15.2197309015725</v>
      </c>
      <c r="BO410" s="149">
        <v>15.572017319072501</v>
      </c>
      <c r="BP410" s="149">
        <v>15.0113626569199</v>
      </c>
      <c r="BQ410" s="268">
        <v>182.4859704722644</v>
      </c>
    </row>
    <row r="411" spans="11:96" x14ac:dyDescent="0.25">
      <c r="K411" s="145" t="s">
        <v>316</v>
      </c>
      <c r="N411" s="37" t="s">
        <v>995</v>
      </c>
      <c r="V411" s="37" t="s">
        <v>975</v>
      </c>
      <c r="W411" s="37" t="s">
        <v>980</v>
      </c>
      <c r="X411" s="37">
        <v>420</v>
      </c>
      <c r="AB411" s="206" t="s">
        <v>348</v>
      </c>
      <c r="AC411" s="173">
        <v>821145</v>
      </c>
      <c r="AD411" s="174" t="s">
        <v>996</v>
      </c>
      <c r="AE411" s="149">
        <v>0</v>
      </c>
      <c r="AF411" s="17">
        <v>0</v>
      </c>
      <c r="AG411" s="17">
        <v>2342</v>
      </c>
      <c r="AH411" s="151">
        <v>2291.4060332183799</v>
      </c>
      <c r="AI411" s="150">
        <v>793</v>
      </c>
      <c r="AJ411" s="266">
        <v>2379</v>
      </c>
      <c r="AK411" s="138">
        <v>2008</v>
      </c>
      <c r="AL411" s="266">
        <v>2409.6000000000004</v>
      </c>
      <c r="AM411" s="175">
        <v>1912.6300822255062</v>
      </c>
      <c r="AN411" s="150">
        <v>2386.7759509928737</v>
      </c>
      <c r="AO411" s="151">
        <v>2372.5714285714316</v>
      </c>
      <c r="AP411" s="151">
        <v>2495.0236997328593</v>
      </c>
      <c r="AQ411" s="151">
        <v>2495.0236997328561</v>
      </c>
      <c r="AR411" s="266">
        <v>116.02369973285613</v>
      </c>
      <c r="AS411" s="267">
        <v>4.8769945242898752E-2</v>
      </c>
      <c r="AT411" s="266">
        <v>203.61766651447624</v>
      </c>
      <c r="AU411" s="267">
        <v>8.8861451686275933E-2</v>
      </c>
      <c r="AV411" s="266">
        <v>153.02369973285613</v>
      </c>
      <c r="AW411" s="267">
        <v>6.5338898263388609E-2</v>
      </c>
      <c r="AX411" s="266">
        <v>116.02369973285931</v>
      </c>
      <c r="AY411" s="267">
        <v>4.8769945242900091E-2</v>
      </c>
      <c r="AZ411" s="266">
        <v>203.61766651447942</v>
      </c>
      <c r="BA411" s="267">
        <v>8.8861451686277321E-2</v>
      </c>
      <c r="BB411" s="266">
        <v>-3.1832314562052488E-12</v>
      </c>
      <c r="BC411" s="267">
        <v>-1.2758321520336963E-15</v>
      </c>
      <c r="BE411" s="149">
        <v>213.79681208899768</v>
      </c>
      <c r="BF411" s="149">
        <v>207.1921599462375</v>
      </c>
      <c r="BG411" s="149">
        <v>203.34229582475905</v>
      </c>
      <c r="BH411" s="149">
        <v>212.23120039736884</v>
      </c>
      <c r="BI411" s="149">
        <v>195.14636593521263</v>
      </c>
      <c r="BJ411" s="149">
        <v>216.39760813364137</v>
      </c>
      <c r="BK411" s="149">
        <v>207.0381636615125</v>
      </c>
      <c r="BL411" s="149">
        <v>210.30626833817084</v>
      </c>
      <c r="BM411" s="149">
        <v>203.33374047749095</v>
      </c>
      <c r="BN411" s="149">
        <v>208.09045870598305</v>
      </c>
      <c r="BO411" s="149">
        <v>212.90706437973301</v>
      </c>
      <c r="BP411" s="149">
        <v>205.24156184374914</v>
      </c>
      <c r="BQ411" s="268">
        <v>2495.0236997328566</v>
      </c>
    </row>
    <row r="412" spans="11:96" x14ac:dyDescent="0.25">
      <c r="K412" s="145" t="s">
        <v>316</v>
      </c>
      <c r="N412" s="37" t="s">
        <v>997</v>
      </c>
      <c r="V412" s="37" t="s">
        <v>975</v>
      </c>
      <c r="W412" s="37" t="s">
        <v>980</v>
      </c>
      <c r="X412" s="37">
        <v>420</v>
      </c>
      <c r="AB412" s="206" t="s">
        <v>348</v>
      </c>
      <c r="AC412" s="173">
        <v>821148</v>
      </c>
      <c r="AD412" s="174" t="s">
        <v>998</v>
      </c>
      <c r="AE412" s="149">
        <v>0</v>
      </c>
      <c r="AF412" s="17">
        <v>0</v>
      </c>
      <c r="AG412" s="17">
        <v>2162</v>
      </c>
      <c r="AH412" s="151">
        <v>2100.9593576342663</v>
      </c>
      <c r="AI412" s="150">
        <v>715</v>
      </c>
      <c r="AJ412" s="266">
        <v>2145</v>
      </c>
      <c r="AK412" s="138">
        <v>1833</v>
      </c>
      <c r="AL412" s="266">
        <v>2199.6000000000004</v>
      </c>
      <c r="AM412" s="175">
        <v>1753.6647851539924</v>
      </c>
      <c r="AN412" s="150">
        <v>2180.2945724802739</v>
      </c>
      <c r="AO412" s="151">
        <v>2139.4285714285702</v>
      </c>
      <c r="AP412" s="151">
        <v>2249.61153254602</v>
      </c>
      <c r="AQ412" s="151">
        <v>2249.6115325460191</v>
      </c>
      <c r="AR412" s="266">
        <v>104.61153254601913</v>
      </c>
      <c r="AS412" s="267">
        <v>4.8769945242899362E-2</v>
      </c>
      <c r="AT412" s="266">
        <v>148.65217491175281</v>
      </c>
      <c r="AU412" s="267">
        <v>7.0754426720152711E-2</v>
      </c>
      <c r="AV412" s="266">
        <v>87.611532546019134</v>
      </c>
      <c r="AW412" s="267">
        <v>4.0523373055513012E-2</v>
      </c>
      <c r="AX412" s="266">
        <v>104.61153254602004</v>
      </c>
      <c r="AY412" s="267">
        <v>4.8769945242899786E-2</v>
      </c>
      <c r="AZ412" s="266">
        <v>148.65217491175372</v>
      </c>
      <c r="BA412" s="267">
        <v>7.0754426720153141E-2</v>
      </c>
      <c r="BB412" s="266">
        <v>-9.0949470177292824E-13</v>
      </c>
      <c r="BC412" s="267">
        <v>-4.0428966895613248E-16</v>
      </c>
      <c r="BE412" s="149">
        <v>192.767617457293</v>
      </c>
      <c r="BF412" s="149">
        <v>186.81260323021399</v>
      </c>
      <c r="BG412" s="149">
        <v>183.34141426822504</v>
      </c>
      <c r="BH412" s="149">
        <v>191.35600035828401</v>
      </c>
      <c r="BI412" s="149">
        <v>175.95164141699499</v>
      </c>
      <c r="BJ412" s="149">
        <v>195.11259749754501</v>
      </c>
      <c r="BK412" s="149">
        <v>186.67375412103601</v>
      </c>
      <c r="BL412" s="149">
        <v>189.62040587867901</v>
      </c>
      <c r="BM412" s="149">
        <v>183.333700430525</v>
      </c>
      <c r="BN412" s="149">
        <v>187.62254473490299</v>
      </c>
      <c r="BO412" s="149">
        <v>191.965385916153</v>
      </c>
      <c r="BP412" s="149">
        <v>185.05386723616701</v>
      </c>
      <c r="BQ412" s="268">
        <v>2249.6115325460191</v>
      </c>
    </row>
    <row r="413" spans="11:96" x14ac:dyDescent="0.25">
      <c r="K413" s="145" t="s">
        <v>316</v>
      </c>
      <c r="N413" s="37" t="s">
        <v>999</v>
      </c>
      <c r="V413" s="37" t="s">
        <v>975</v>
      </c>
      <c r="W413" s="37" t="s">
        <v>980</v>
      </c>
      <c r="X413" s="37">
        <v>420</v>
      </c>
      <c r="AB413" s="206" t="s">
        <v>348</v>
      </c>
      <c r="AC413" s="173">
        <v>821149</v>
      </c>
      <c r="AD413" s="174" t="s">
        <v>1000</v>
      </c>
      <c r="AE413" s="149">
        <v>0</v>
      </c>
      <c r="AF413" s="17">
        <v>0</v>
      </c>
      <c r="AG413" s="17">
        <v>12275</v>
      </c>
      <c r="AH413" s="151">
        <v>12315.551687772666</v>
      </c>
      <c r="AI413" s="150">
        <v>4108</v>
      </c>
      <c r="AJ413" s="266">
        <v>12324</v>
      </c>
      <c r="AK413" s="138">
        <v>10468</v>
      </c>
      <c r="AL413" s="266">
        <v>12561.599999999999</v>
      </c>
      <c r="AM413" s="175">
        <v>10279.755877291174</v>
      </c>
      <c r="AN413" s="150">
        <v>12503.795810481492</v>
      </c>
      <c r="AO413" s="151">
        <v>12306.857142857147</v>
      </c>
      <c r="AP413" s="151">
        <v>12925.040805173494</v>
      </c>
      <c r="AQ413" s="151">
        <v>12925.040805173485</v>
      </c>
      <c r="AR413" s="266">
        <v>601.04080517348484</v>
      </c>
      <c r="AS413" s="267">
        <v>4.87699452428988E-2</v>
      </c>
      <c r="AT413" s="266">
        <v>609.48911740081894</v>
      </c>
      <c r="AU413" s="267">
        <v>4.9489388121032547E-2</v>
      </c>
      <c r="AV413" s="266">
        <v>650.04080517348484</v>
      </c>
      <c r="AW413" s="267">
        <v>5.2956481073196324E-2</v>
      </c>
      <c r="AX413" s="266">
        <v>601.04080517349394</v>
      </c>
      <c r="AY413" s="267">
        <v>4.8769945242899543E-2</v>
      </c>
      <c r="AZ413" s="266">
        <v>609.48911740082804</v>
      </c>
      <c r="BA413" s="267">
        <v>4.948938812103329E-2</v>
      </c>
      <c r="BB413" s="266">
        <v>-9.0949470177292824E-12</v>
      </c>
      <c r="BC413" s="267">
        <v>-7.036687276135218E-16</v>
      </c>
      <c r="BE413" s="149">
        <v>1107.5375839364453</v>
      </c>
      <c r="BF413" s="149">
        <v>1073.3233203772288</v>
      </c>
      <c r="BG413" s="149">
        <v>1053.3797619774402</v>
      </c>
      <c r="BH413" s="149">
        <v>1099.4272020585024</v>
      </c>
      <c r="BI413" s="149">
        <v>1010.9221579594616</v>
      </c>
      <c r="BJ413" s="149">
        <v>1121.0105601677149</v>
      </c>
      <c r="BK413" s="149">
        <v>1072.5255691317711</v>
      </c>
      <c r="BL413" s="149">
        <v>1089.4554228665904</v>
      </c>
      <c r="BM413" s="149">
        <v>1053.3354424735596</v>
      </c>
      <c r="BN413" s="149">
        <v>1077.9768024768969</v>
      </c>
      <c r="BO413" s="149">
        <v>1102.9283990818967</v>
      </c>
      <c r="BP413" s="149">
        <v>1063.2185826659804</v>
      </c>
      <c r="BQ413" s="268">
        <v>12925.040805173488</v>
      </c>
    </row>
    <row r="414" spans="11:96" x14ac:dyDescent="0.25">
      <c r="K414" s="145" t="s">
        <v>316</v>
      </c>
      <c r="N414" s="37" t="s">
        <v>1001</v>
      </c>
      <c r="V414" s="37" t="s">
        <v>975</v>
      </c>
      <c r="W414" s="37" t="s">
        <v>980</v>
      </c>
      <c r="X414" s="37">
        <v>420</v>
      </c>
      <c r="AB414" s="206" t="s">
        <v>348</v>
      </c>
      <c r="AC414" s="173">
        <v>821151</v>
      </c>
      <c r="AD414" s="174" t="s">
        <v>1002</v>
      </c>
      <c r="AE414" s="149">
        <v>100103</v>
      </c>
      <c r="AF414" s="17">
        <v>104007</v>
      </c>
      <c r="AG414" s="17">
        <v>104919</v>
      </c>
      <c r="AH414" s="151">
        <v>101127.0106471211</v>
      </c>
      <c r="AI414" s="150">
        <v>34374</v>
      </c>
      <c r="AJ414" s="266">
        <v>103122</v>
      </c>
      <c r="AK414" s="138">
        <v>86482</v>
      </c>
      <c r="AL414" s="266">
        <v>103778.40000000001</v>
      </c>
      <c r="AM414" s="175">
        <v>84410.43036742782</v>
      </c>
      <c r="AN414" s="150">
        <v>103198.58027969328</v>
      </c>
      <c r="AO414" s="151">
        <v>101921.14285714286</v>
      </c>
      <c r="AP414" s="151">
        <v>105284.03236896178</v>
      </c>
      <c r="AQ414" s="151">
        <v>105284.03236896166</v>
      </c>
      <c r="AR414" s="266">
        <v>2162.0323689616635</v>
      </c>
      <c r="AS414" s="267">
        <v>2.0965772279064248E-2</v>
      </c>
      <c r="AT414" s="266">
        <v>4157.0217218405596</v>
      </c>
      <c r="AU414" s="267">
        <v>4.1106937654335797E-2</v>
      </c>
      <c r="AV414" s="266">
        <v>365.03236896166345</v>
      </c>
      <c r="AW414" s="267">
        <v>3.479182692950404E-3</v>
      </c>
      <c r="AX414" s="266">
        <v>2162.0323689617799</v>
      </c>
      <c r="AY414" s="267">
        <v>2.0965772279065379E-2</v>
      </c>
      <c r="AZ414" s="266">
        <v>4157.021721840676</v>
      </c>
      <c r="BA414" s="267">
        <v>4.1106937654336949E-2</v>
      </c>
      <c r="BB414" s="266">
        <v>-1.1641532182693481E-10</v>
      </c>
      <c r="BC414" s="267">
        <v>-1.1057262835352285E-15</v>
      </c>
      <c r="BE414" s="149">
        <v>9021.025401231982</v>
      </c>
      <c r="BF414" s="149">
        <v>8743.0876933405452</v>
      </c>
      <c r="BG414" s="149">
        <v>8581.0886082410707</v>
      </c>
      <c r="BH414" s="149">
        <v>8955.1559874757022</v>
      </c>
      <c r="BI414" s="149">
        <v>8236.1886585019311</v>
      </c>
      <c r="BJ414" s="149">
        <v>9130.4720164235077</v>
      </c>
      <c r="BK414" s="149">
        <v>8736.6154848975857</v>
      </c>
      <c r="BL414" s="149">
        <v>8874.1478177845602</v>
      </c>
      <c r="BM414" s="149">
        <v>8580.7335203919683</v>
      </c>
      <c r="BN414" s="149">
        <v>8780.9039389599602</v>
      </c>
      <c r="BO414" s="149">
        <v>8983.6013182724892</v>
      </c>
      <c r="BP414" s="149">
        <v>8661.011923440361</v>
      </c>
      <c r="BQ414" s="268">
        <v>105284.03236896166</v>
      </c>
    </row>
    <row r="415" spans="11:96" x14ac:dyDescent="0.25">
      <c r="K415" s="145" t="s">
        <v>316</v>
      </c>
      <c r="N415" s="37" t="s">
        <v>1003</v>
      </c>
      <c r="V415" s="37" t="s">
        <v>975</v>
      </c>
      <c r="W415" s="37" t="s">
        <v>980</v>
      </c>
      <c r="X415" s="37">
        <v>420</v>
      </c>
      <c r="AB415" s="206" t="s">
        <v>348</v>
      </c>
      <c r="AC415" s="173">
        <v>821152</v>
      </c>
      <c r="AD415" s="174" t="s">
        <v>1004</v>
      </c>
      <c r="AE415" s="149">
        <v>4044</v>
      </c>
      <c r="AF415" s="17">
        <v>4648</v>
      </c>
      <c r="AG415" s="17">
        <v>4164</v>
      </c>
      <c r="AH415" s="151">
        <v>3778.2938550845106</v>
      </c>
      <c r="AI415" s="150">
        <v>1434</v>
      </c>
      <c r="AJ415" s="266">
        <v>4302</v>
      </c>
      <c r="AK415" s="138">
        <v>3371</v>
      </c>
      <c r="AL415" s="266">
        <v>4045.2000000000003</v>
      </c>
      <c r="AM415" s="175">
        <v>3153.7312170254568</v>
      </c>
      <c r="AN415" s="150">
        <v>3995.5626380590538</v>
      </c>
      <c r="AO415" s="151">
        <v>4165.7142857142899</v>
      </c>
      <c r="AP415" s="151">
        <v>4392.0714675401205</v>
      </c>
      <c r="AQ415" s="151">
        <v>4392.0714675401259</v>
      </c>
      <c r="AR415" s="266">
        <v>90.071467540125923</v>
      </c>
      <c r="AS415" s="267">
        <v>2.0937114723413742E-2</v>
      </c>
      <c r="AT415" s="266">
        <v>613.77761245561533</v>
      </c>
      <c r="AU415" s="267">
        <v>0.16244835261546556</v>
      </c>
      <c r="AV415" s="266">
        <v>228.07146754012592</v>
      </c>
      <c r="AW415" s="267">
        <v>5.4772206421740133E-2</v>
      </c>
      <c r="AX415" s="266">
        <v>90.071467540120466</v>
      </c>
      <c r="AY415" s="267">
        <v>2.0937114723412475E-2</v>
      </c>
      <c r="AZ415" s="266">
        <v>613.77761245560987</v>
      </c>
      <c r="BA415" s="267">
        <v>0.16244835261546411</v>
      </c>
      <c r="BB415" s="266">
        <v>5.4569682106375694E-12</v>
      </c>
      <c r="BC415" s="267">
        <v>1.2424588832325783E-15</v>
      </c>
      <c r="BE415" s="149">
        <v>376.32509599668401</v>
      </c>
      <c r="BF415" s="149">
        <v>364.73061279434495</v>
      </c>
      <c r="BG415" s="149">
        <v>357.972170156826</v>
      </c>
      <c r="BH415" s="149">
        <v>373.576662609511</v>
      </c>
      <c r="BI415" s="149">
        <v>343.58419723479301</v>
      </c>
      <c r="BJ415" s="149">
        <v>380.89079929053599</v>
      </c>
      <c r="BK415" s="149">
        <v>364.46027479921497</v>
      </c>
      <c r="BL415" s="149">
        <v>370.19744129060399</v>
      </c>
      <c r="BM415" s="149">
        <v>357.95715137912197</v>
      </c>
      <c r="BN415" s="149">
        <v>366.30758226071202</v>
      </c>
      <c r="BO415" s="149">
        <v>374.76314458415897</v>
      </c>
      <c r="BP415" s="149">
        <v>361.30633514361796</v>
      </c>
      <c r="BQ415" s="268">
        <v>4392.0714675401241</v>
      </c>
    </row>
    <row r="416" spans="11:96" x14ac:dyDescent="0.25">
      <c r="K416" s="145" t="s">
        <v>316</v>
      </c>
      <c r="N416" s="37" t="s">
        <v>1005</v>
      </c>
      <c r="V416" s="37" t="s">
        <v>975</v>
      </c>
      <c r="W416" s="37" t="s">
        <v>980</v>
      </c>
      <c r="X416" s="37">
        <v>420</v>
      </c>
      <c r="AB416" s="206" t="s">
        <v>348</v>
      </c>
      <c r="AC416" s="173">
        <v>821153</v>
      </c>
      <c r="AD416" s="174" t="s">
        <v>1006</v>
      </c>
      <c r="AE416" s="149">
        <v>8571</v>
      </c>
      <c r="AF416" s="17">
        <v>8463</v>
      </c>
      <c r="AG416" s="17">
        <v>9410</v>
      </c>
      <c r="AH416" s="151">
        <v>11311.230273515914</v>
      </c>
      <c r="AI416" s="150">
        <v>3208</v>
      </c>
      <c r="AJ416" s="266">
        <v>9624</v>
      </c>
      <c r="AK416" s="138">
        <v>7144</v>
      </c>
      <c r="AL416" s="266">
        <v>8572.7999999999993</v>
      </c>
      <c r="AM416" s="175">
        <v>9441.4519846161165</v>
      </c>
      <c r="AN416" s="150">
        <v>9013.7782888997972</v>
      </c>
      <c r="AO416" s="151">
        <v>8592</v>
      </c>
      <c r="AP416" s="151">
        <v>9825.4987920981275</v>
      </c>
      <c r="AQ416" s="151">
        <v>9825.4987920981275</v>
      </c>
      <c r="AR416" s="266">
        <v>201.49879209812752</v>
      </c>
      <c r="AS416" s="267">
        <v>2.0937114723413083E-2</v>
      </c>
      <c r="AT416" s="266">
        <v>-1485.7314814177862</v>
      </c>
      <c r="AU416" s="267">
        <v>-0.13135012244392852</v>
      </c>
      <c r="AV416" s="266">
        <v>415.49879209812752</v>
      </c>
      <c r="AW416" s="267">
        <v>4.415502572775E-2</v>
      </c>
      <c r="AX416" s="266">
        <v>201.49879209812752</v>
      </c>
      <c r="AY416" s="267">
        <v>2.0937114723413083E-2</v>
      </c>
      <c r="AZ416" s="266">
        <v>-1485.7314814177862</v>
      </c>
      <c r="BA416" s="267">
        <v>-0.13135012244392852</v>
      </c>
      <c r="BB416" s="266">
        <v>0</v>
      </c>
      <c r="BC416" s="267">
        <v>0</v>
      </c>
      <c r="BE416" s="149">
        <v>841.87650485171605</v>
      </c>
      <c r="BF416" s="149">
        <v>815.93849779934203</v>
      </c>
      <c r="BG416" s="149">
        <v>800.81919237315196</v>
      </c>
      <c r="BH416" s="149">
        <v>835.72798720454102</v>
      </c>
      <c r="BI416" s="149">
        <v>768.63187219610597</v>
      </c>
      <c r="BJ416" s="149">
        <v>852.09043523294088</v>
      </c>
      <c r="BK416" s="149">
        <v>815.33372493436798</v>
      </c>
      <c r="BL416" s="149">
        <v>828.16833449111402</v>
      </c>
      <c r="BM416" s="149">
        <v>800.78559388021097</v>
      </c>
      <c r="BN416" s="149">
        <v>819.46633465297202</v>
      </c>
      <c r="BO416" s="149">
        <v>838.38226487167606</v>
      </c>
      <c r="BP416" s="149">
        <v>808.27804960999003</v>
      </c>
      <c r="BQ416" s="268">
        <v>9825.4987920981293</v>
      </c>
    </row>
    <row r="417" spans="11:69" x14ac:dyDescent="0.25">
      <c r="K417" s="145" t="s">
        <v>316</v>
      </c>
      <c r="N417" s="37" t="s">
        <v>1007</v>
      </c>
      <c r="V417" s="37" t="s">
        <v>975</v>
      </c>
      <c r="W417" s="37" t="s">
        <v>980</v>
      </c>
      <c r="X417" s="37">
        <v>420</v>
      </c>
      <c r="AB417" s="206" t="s">
        <v>348</v>
      </c>
      <c r="AC417" s="173">
        <v>821154</v>
      </c>
      <c r="AD417" s="174" t="s">
        <v>1008</v>
      </c>
      <c r="AE417" s="149">
        <v>573</v>
      </c>
      <c r="AF417" s="17">
        <v>4163</v>
      </c>
      <c r="AG417" s="17">
        <v>6257</v>
      </c>
      <c r="AH417" s="151">
        <v>6492.2795819761996</v>
      </c>
      <c r="AI417" s="150">
        <v>2206</v>
      </c>
      <c r="AJ417" s="266">
        <v>6618</v>
      </c>
      <c r="AK417" s="138">
        <v>5322</v>
      </c>
      <c r="AL417" s="266">
        <v>6386.4000000000005</v>
      </c>
      <c r="AM417" s="175">
        <v>5419.0874433395156</v>
      </c>
      <c r="AN417" s="150">
        <v>6395.1921386366839</v>
      </c>
      <c r="AO417" s="151">
        <v>6528</v>
      </c>
      <c r="AP417" s="151">
        <v>6756.5618252395498</v>
      </c>
      <c r="AQ417" s="151">
        <v>6756.5618252395479</v>
      </c>
      <c r="AR417" s="266">
        <v>138.56182523954794</v>
      </c>
      <c r="AS417" s="267">
        <v>2.0937114723413107E-2</v>
      </c>
      <c r="AT417" s="266">
        <v>264.28224326334839</v>
      </c>
      <c r="AU417" s="267">
        <v>4.0707156850891955E-2</v>
      </c>
      <c r="AV417" s="266">
        <v>499.56182523954794</v>
      </c>
      <c r="AW417" s="267">
        <v>7.9840470711131206E-2</v>
      </c>
      <c r="AX417" s="266">
        <v>138.56182523954976</v>
      </c>
      <c r="AY417" s="267">
        <v>2.0937114723413381E-2</v>
      </c>
      <c r="AZ417" s="266">
        <v>264.28224326335021</v>
      </c>
      <c r="BA417" s="267">
        <v>4.0707156850892233E-2</v>
      </c>
      <c r="BB417" s="266">
        <v>-1.8189894035458565E-12</v>
      </c>
      <c r="BC417" s="267">
        <v>-2.6921819863335084E-16</v>
      </c>
      <c r="BE417" s="149">
        <v>578.92131225152298</v>
      </c>
      <c r="BF417" s="149">
        <v>561.08488969618099</v>
      </c>
      <c r="BG417" s="149">
        <v>550.68801071545295</v>
      </c>
      <c r="BH417" s="149">
        <v>574.69324805898304</v>
      </c>
      <c r="BI417" s="149">
        <v>528.55421136677296</v>
      </c>
      <c r="BJ417" s="149">
        <v>585.94498133537002</v>
      </c>
      <c r="BK417" s="149">
        <v>560.66901409140098</v>
      </c>
      <c r="BL417" s="149">
        <v>569.49480856839102</v>
      </c>
      <c r="BM417" s="149">
        <v>550.664906514883</v>
      </c>
      <c r="BN417" s="149">
        <v>563.51082738293599</v>
      </c>
      <c r="BO417" s="149">
        <v>576.51847765178184</v>
      </c>
      <c r="BP417" s="149">
        <v>555.81713760587195</v>
      </c>
      <c r="BQ417" s="268">
        <v>6756.5618252395479</v>
      </c>
    </row>
    <row r="418" spans="11:69" x14ac:dyDescent="0.25">
      <c r="K418" s="145" t="s">
        <v>316</v>
      </c>
      <c r="N418" s="37" t="s">
        <v>1009</v>
      </c>
      <c r="V418" s="37" t="s">
        <v>975</v>
      </c>
      <c r="W418" s="37" t="s">
        <v>980</v>
      </c>
      <c r="X418" s="37">
        <v>420</v>
      </c>
      <c r="AB418" s="206" t="s">
        <v>348</v>
      </c>
      <c r="AC418" s="173">
        <v>821155</v>
      </c>
      <c r="AD418" s="174" t="s">
        <v>1010</v>
      </c>
      <c r="AE418" s="149">
        <v>6605</v>
      </c>
      <c r="AF418" s="17">
        <v>6905</v>
      </c>
      <c r="AG418" s="17">
        <v>6926</v>
      </c>
      <c r="AH418" s="151">
        <v>7086.5182868838574</v>
      </c>
      <c r="AI418" s="150">
        <v>2341</v>
      </c>
      <c r="AJ418" s="266">
        <v>7023</v>
      </c>
      <c r="AK418" s="138">
        <v>6053</v>
      </c>
      <c r="AL418" s="266">
        <v>7263.5999999999995</v>
      </c>
      <c r="AM418" s="175">
        <v>5915.0968131533791</v>
      </c>
      <c r="AN418" s="150">
        <v>7224.4214737304783</v>
      </c>
      <c r="AO418" s="151">
        <v>7061.1428571428587</v>
      </c>
      <c r="AP418" s="151">
        <v>7170.0413567025334</v>
      </c>
      <c r="AQ418" s="151">
        <v>7170.0413567025307</v>
      </c>
      <c r="AR418" s="266">
        <v>147.04135670253072</v>
      </c>
      <c r="AS418" s="267">
        <v>2.0937114723413173E-2</v>
      </c>
      <c r="AT418" s="266">
        <v>83.523069818673321</v>
      </c>
      <c r="AU418" s="267">
        <v>1.1786192660119526E-2</v>
      </c>
      <c r="AV418" s="266">
        <v>244.04135670253072</v>
      </c>
      <c r="AW418" s="267">
        <v>3.523554096195939E-2</v>
      </c>
      <c r="AX418" s="266">
        <v>147.04135670253345</v>
      </c>
      <c r="AY418" s="267">
        <v>2.0937114723413561E-2</v>
      </c>
      <c r="AZ418" s="266">
        <v>83.523069818676049</v>
      </c>
      <c r="BA418" s="267">
        <v>1.1786192660119911E-2</v>
      </c>
      <c r="BB418" s="266">
        <v>-2.7284841053187847E-12</v>
      </c>
      <c r="BC418" s="267">
        <v>-3.8053952126345906E-16</v>
      </c>
      <c r="BE418" s="149">
        <v>614.34940706292605</v>
      </c>
      <c r="BF418" s="149">
        <v>595.42145366217596</v>
      </c>
      <c r="BG418" s="149">
        <v>584.3883196214299</v>
      </c>
      <c r="BH418" s="149">
        <v>609.86259914146774</v>
      </c>
      <c r="BI418" s="149">
        <v>560.90000399347946</v>
      </c>
      <c r="BJ418" s="149">
        <v>621.80290177067184</v>
      </c>
      <c r="BK418" s="149">
        <v>594.98012782772901</v>
      </c>
      <c r="BL418" s="149">
        <v>604.34603212085358</v>
      </c>
      <c r="BM418" s="149">
        <v>584.363801519194</v>
      </c>
      <c r="BN418" s="149">
        <v>597.9958508175215</v>
      </c>
      <c r="BO418" s="149">
        <v>611.79952682811506</v>
      </c>
      <c r="BP418" s="149">
        <v>589.8313323369656</v>
      </c>
      <c r="BQ418" s="268">
        <v>7170.041356702528</v>
      </c>
    </row>
    <row r="419" spans="11:69" x14ac:dyDescent="0.25">
      <c r="K419" s="145" t="s">
        <v>316</v>
      </c>
      <c r="N419" s="37" t="s">
        <v>1011</v>
      </c>
      <c r="V419" s="37" t="s">
        <v>975</v>
      </c>
      <c r="W419" s="37" t="s">
        <v>980</v>
      </c>
      <c r="X419" s="37">
        <v>420</v>
      </c>
      <c r="AB419" s="206" t="s">
        <v>348</v>
      </c>
      <c r="AC419" s="173">
        <v>821156</v>
      </c>
      <c r="AD419" s="174" t="s">
        <v>1012</v>
      </c>
      <c r="AE419" s="149">
        <v>3562</v>
      </c>
      <c r="AF419" s="17">
        <v>4425</v>
      </c>
      <c r="AG419" s="17">
        <v>3616</v>
      </c>
      <c r="AH419" s="151">
        <v>4138.9760540831894</v>
      </c>
      <c r="AI419" s="150">
        <v>1125</v>
      </c>
      <c r="AJ419" s="266">
        <v>3375</v>
      </c>
      <c r="AK419" s="138">
        <v>2801</v>
      </c>
      <c r="AL419" s="266">
        <v>3361.2000000000003</v>
      </c>
      <c r="AM419" s="175">
        <v>3454.7916305443191</v>
      </c>
      <c r="AN419" s="150">
        <v>3485.1844235388703</v>
      </c>
      <c r="AO419" s="151">
        <v>3385.7142857142899</v>
      </c>
      <c r="AP419" s="151">
        <v>3445.66276219152</v>
      </c>
      <c r="AQ419" s="151">
        <v>3445.6627621915186</v>
      </c>
      <c r="AR419" s="266">
        <v>70.662762191518596</v>
      </c>
      <c r="AS419" s="267">
        <v>2.0937114723412916E-2</v>
      </c>
      <c r="AT419" s="266">
        <v>-693.31329189167081</v>
      </c>
      <c r="AU419" s="267">
        <v>-0.16750840856102617</v>
      </c>
      <c r="AV419" s="266">
        <v>-170.3372378084814</v>
      </c>
      <c r="AW419" s="267">
        <v>-4.7106537004557913E-2</v>
      </c>
      <c r="AX419" s="266">
        <v>70.66276219151996</v>
      </c>
      <c r="AY419" s="267">
        <v>2.0937114723413322E-2</v>
      </c>
      <c r="AZ419" s="266">
        <v>-693.31329189166945</v>
      </c>
      <c r="BA419" s="267">
        <v>-0.16750840856102583</v>
      </c>
      <c r="BB419" s="266">
        <v>-1.3642420526593924E-12</v>
      </c>
      <c r="BC419" s="267">
        <v>-3.9593023079011462E-16</v>
      </c>
      <c r="BE419" s="149">
        <v>295.23412342836099</v>
      </c>
      <c r="BF419" s="149">
        <v>286.13803304995599</v>
      </c>
      <c r="BG419" s="149">
        <v>280.83590754981202</v>
      </c>
      <c r="BH419" s="149">
        <v>293.07792568737796</v>
      </c>
      <c r="BI419" s="149">
        <v>269.54827188922002</v>
      </c>
      <c r="BJ419" s="149">
        <v>298.81600362751198</v>
      </c>
      <c r="BK419" s="149">
        <v>285.92594780273203</v>
      </c>
      <c r="BL419" s="149">
        <v>290.42686293718901</v>
      </c>
      <c r="BM419" s="149">
        <v>280.82412503592201</v>
      </c>
      <c r="BN419" s="149">
        <v>287.37519528821502</v>
      </c>
      <c r="BO419" s="149">
        <v>294.00874313610802</v>
      </c>
      <c r="BP419" s="149">
        <v>283.451622759114</v>
      </c>
      <c r="BQ419" s="268">
        <v>3445.6627621915186</v>
      </c>
    </row>
    <row r="420" spans="11:69" x14ac:dyDescent="0.25">
      <c r="K420" s="145" t="s">
        <v>316</v>
      </c>
      <c r="N420" s="37" t="s">
        <v>1013</v>
      </c>
      <c r="V420" s="37" t="s">
        <v>975</v>
      </c>
      <c r="W420" s="37" t="s">
        <v>980</v>
      </c>
      <c r="X420" s="37">
        <v>420</v>
      </c>
      <c r="AB420" s="206" t="s">
        <v>348</v>
      </c>
      <c r="AC420" s="173">
        <v>821157</v>
      </c>
      <c r="AD420" s="174" t="s">
        <v>1014</v>
      </c>
      <c r="AE420" s="149">
        <v>5287</v>
      </c>
      <c r="AF420" s="17">
        <v>6191</v>
      </c>
      <c r="AG420" s="17">
        <v>6876</v>
      </c>
      <c r="AH420" s="151">
        <v>7201.8183341047443</v>
      </c>
      <c r="AI420" s="150">
        <v>2052</v>
      </c>
      <c r="AJ420" s="266">
        <v>6156</v>
      </c>
      <c r="AK420" s="138">
        <v>4459</v>
      </c>
      <c r="AL420" s="266">
        <v>5350.7999999999993</v>
      </c>
      <c r="AM420" s="175">
        <v>6011.3374371471118</v>
      </c>
      <c r="AN420" s="150">
        <v>5649.4808969576325</v>
      </c>
      <c r="AO420" s="151">
        <v>5352</v>
      </c>
      <c r="AP420" s="151">
        <v>6284.8888782373297</v>
      </c>
      <c r="AQ420" s="151">
        <v>6284.8888782373297</v>
      </c>
      <c r="AR420" s="266">
        <v>128.88887823732966</v>
      </c>
      <c r="AS420" s="267">
        <v>2.0937114723412874E-2</v>
      </c>
      <c r="AT420" s="266">
        <v>-916.92945586741462</v>
      </c>
      <c r="AU420" s="267">
        <v>-0.12731915931914406</v>
      </c>
      <c r="AV420" s="266">
        <v>-591.11112176267034</v>
      </c>
      <c r="AW420" s="267">
        <v>-8.5967295195269106E-2</v>
      </c>
      <c r="AX420" s="266">
        <v>128.88887823732966</v>
      </c>
      <c r="AY420" s="267">
        <v>2.0937114723412874E-2</v>
      </c>
      <c r="AZ420" s="266">
        <v>-916.92945586741462</v>
      </c>
      <c r="BA420" s="267">
        <v>-0.12731915931914406</v>
      </c>
      <c r="BB420" s="266">
        <v>0</v>
      </c>
      <c r="BC420" s="267">
        <v>0</v>
      </c>
      <c r="BE420" s="149">
        <v>538.50704113332995</v>
      </c>
      <c r="BF420" s="149">
        <v>521.91577228311996</v>
      </c>
      <c r="BG420" s="149">
        <v>512.24469537085599</v>
      </c>
      <c r="BH420" s="149">
        <v>534.57413645377699</v>
      </c>
      <c r="BI420" s="149">
        <v>491.65604792593803</v>
      </c>
      <c r="BJ420" s="149">
        <v>545.04039061658204</v>
      </c>
      <c r="BK420" s="149">
        <v>521.52892879218302</v>
      </c>
      <c r="BL420" s="149">
        <v>529.73859799743298</v>
      </c>
      <c r="BM420" s="149">
        <v>512.22320406552103</v>
      </c>
      <c r="BN420" s="149">
        <v>524.17235620570398</v>
      </c>
      <c r="BO420" s="149">
        <v>536.27194748026102</v>
      </c>
      <c r="BP420" s="149">
        <v>517.01575991262496</v>
      </c>
      <c r="BQ420" s="268">
        <v>6284.8888782373297</v>
      </c>
    </row>
    <row r="421" spans="11:69" x14ac:dyDescent="0.25">
      <c r="K421" s="145" t="s">
        <v>316</v>
      </c>
      <c r="N421" s="37" t="s">
        <v>1015</v>
      </c>
      <c r="V421" s="37" t="s">
        <v>975</v>
      </c>
      <c r="W421" s="37" t="s">
        <v>980</v>
      </c>
      <c r="X421" s="37">
        <v>420</v>
      </c>
      <c r="AB421" s="206" t="s">
        <v>348</v>
      </c>
      <c r="AC421" s="173">
        <v>821158</v>
      </c>
      <c r="AD421" s="174" t="s">
        <v>1016</v>
      </c>
      <c r="AE421" s="149">
        <v>4895</v>
      </c>
      <c r="AF421" s="17">
        <v>5050</v>
      </c>
      <c r="AG421" s="17">
        <v>4845</v>
      </c>
      <c r="AH421" s="151">
        <v>4733.2147589908473</v>
      </c>
      <c r="AI421" s="150">
        <v>1549</v>
      </c>
      <c r="AJ421" s="266">
        <v>4647</v>
      </c>
      <c r="AK421" s="138">
        <v>4002</v>
      </c>
      <c r="AL421" s="266">
        <v>4802.3999999999996</v>
      </c>
      <c r="AM421" s="175">
        <v>3950.8010003581817</v>
      </c>
      <c r="AN421" s="150">
        <v>4784.4137586326651</v>
      </c>
      <c r="AO421" s="151">
        <v>4719.4285714285697</v>
      </c>
      <c r="AP421" s="151">
        <v>4744.2947721196997</v>
      </c>
      <c r="AQ421" s="151">
        <v>4744.2947721196997</v>
      </c>
      <c r="AR421" s="266">
        <v>97.294772119699701</v>
      </c>
      <c r="AS421" s="267">
        <v>2.0937114723412892E-2</v>
      </c>
      <c r="AT421" s="266">
        <v>11.080013128852443</v>
      </c>
      <c r="AU421" s="267">
        <v>2.340906485978839E-3</v>
      </c>
      <c r="AV421" s="266">
        <v>-100.7052278803003</v>
      </c>
      <c r="AW421" s="267">
        <v>-2.078539275135197E-2</v>
      </c>
      <c r="AX421" s="266">
        <v>97.294772119699701</v>
      </c>
      <c r="AY421" s="267">
        <v>2.0937114723412892E-2</v>
      </c>
      <c r="AZ421" s="266">
        <v>11.080013128852443</v>
      </c>
      <c r="BA421" s="267">
        <v>2.340906485978839E-3</v>
      </c>
      <c r="BB421" s="266">
        <v>0</v>
      </c>
      <c r="BC421" s="267">
        <v>0</v>
      </c>
      <c r="BE421" s="149">
        <v>406.50458416935999</v>
      </c>
      <c r="BF421" s="149">
        <v>393.980278395006</v>
      </c>
      <c r="BG421" s="149">
        <v>386.679840706363</v>
      </c>
      <c r="BH421" s="149">
        <v>403.53573945755397</v>
      </c>
      <c r="BI421" s="149">
        <v>371.13802058346897</v>
      </c>
      <c r="BJ421" s="149">
        <v>411.43643521690302</v>
      </c>
      <c r="BK421" s="149">
        <v>393.68826057460598</v>
      </c>
      <c r="BL421" s="149">
        <v>399.885520613072</v>
      </c>
      <c r="BM421" s="149">
        <v>386.66361749390501</v>
      </c>
      <c r="BN421" s="149">
        <v>395.68371333461801</v>
      </c>
      <c r="BO421" s="149">
        <v>404.81737166029507</v>
      </c>
      <c r="BP421" s="149">
        <v>390.28138991454898</v>
      </c>
      <c r="BQ421" s="268">
        <v>4744.2947721196997</v>
      </c>
    </row>
    <row r="422" spans="11:69" x14ac:dyDescent="0.25">
      <c r="K422" s="145" t="s">
        <v>316</v>
      </c>
      <c r="N422" s="37" t="s">
        <v>1017</v>
      </c>
      <c r="V422" s="37" t="s">
        <v>975</v>
      </c>
      <c r="W422" s="37" t="s">
        <v>980</v>
      </c>
      <c r="X422" s="37">
        <v>420</v>
      </c>
      <c r="AB422" s="206" t="s">
        <v>348</v>
      </c>
      <c r="AC422" s="173">
        <v>821159</v>
      </c>
      <c r="AD422" s="174" t="s">
        <v>1018</v>
      </c>
      <c r="AE422" s="149">
        <v>190</v>
      </c>
      <c r="AF422" s="17">
        <v>226</v>
      </c>
      <c r="AG422" s="17">
        <v>283</v>
      </c>
      <c r="AH422" s="151">
        <v>289.72832378582325</v>
      </c>
      <c r="AI422" s="150">
        <v>88</v>
      </c>
      <c r="AJ422" s="266">
        <v>264</v>
      </c>
      <c r="AK422" s="138">
        <v>243</v>
      </c>
      <c r="AL422" s="266">
        <v>291.60000000000002</v>
      </c>
      <c r="AM422" s="175">
        <v>241.83541413810238</v>
      </c>
      <c r="AN422" s="150">
        <v>290.8929096477209</v>
      </c>
      <c r="AO422" s="151">
        <v>272.57142857142827</v>
      </c>
      <c r="AP422" s="151">
        <v>269.52739828698122</v>
      </c>
      <c r="AQ422" s="151">
        <v>269.52739828698117</v>
      </c>
      <c r="AR422" s="266">
        <v>5.5273982869811675</v>
      </c>
      <c r="AS422" s="267">
        <v>2.0937114723413513E-2</v>
      </c>
      <c r="AT422" s="266">
        <v>-20.200925498842082</v>
      </c>
      <c r="AU422" s="267">
        <v>-6.9723681947558819E-2</v>
      </c>
      <c r="AV422" s="266">
        <v>-13.472601713018832</v>
      </c>
      <c r="AW422" s="267">
        <v>-4.7606366477098351E-2</v>
      </c>
      <c r="AX422" s="266">
        <v>5.5273982869812244</v>
      </c>
      <c r="AY422" s="267">
        <v>2.0937114723413728E-2</v>
      </c>
      <c r="AZ422" s="266">
        <v>-20.200925498842025</v>
      </c>
      <c r="BA422" s="267">
        <v>-6.9723681947558624E-2</v>
      </c>
      <c r="BB422" s="266">
        <v>-5.6843418860808015E-14</v>
      </c>
      <c r="BC422" s="267">
        <v>-2.10900336003257E-16</v>
      </c>
      <c r="BE422" s="149">
        <v>23.093869210396207</v>
      </c>
      <c r="BF422" s="149">
        <v>22.382352807463231</v>
      </c>
      <c r="BG422" s="149">
        <v>21.967608768340838</v>
      </c>
      <c r="BH422" s="149">
        <v>22.925206631546011</v>
      </c>
      <c r="BI422" s="149">
        <v>21.084664823334567</v>
      </c>
      <c r="BJ422" s="149">
        <v>23.374051839307619</v>
      </c>
      <c r="BK422" s="149">
        <v>22.365763028124778</v>
      </c>
      <c r="BL422" s="149">
        <v>22.717834611975722</v>
      </c>
      <c r="BM422" s="149">
        <v>21.966687113921061</v>
      </c>
      <c r="BN422" s="149">
        <v>22.479126386989272</v>
      </c>
      <c r="BO422" s="149">
        <v>22.998017240868919</v>
      </c>
      <c r="BP422" s="149">
        <v>22.172215824712953</v>
      </c>
      <c r="BQ422" s="268">
        <v>269.52739828698117</v>
      </c>
    </row>
    <row r="423" spans="11:69" x14ac:dyDescent="0.25">
      <c r="K423" s="145" t="s">
        <v>316</v>
      </c>
      <c r="N423" s="37" t="s">
        <v>1019</v>
      </c>
      <c r="V423" s="37" t="s">
        <v>975</v>
      </c>
      <c r="W423" s="37" t="s">
        <v>980</v>
      </c>
      <c r="X423" s="37">
        <v>420</v>
      </c>
      <c r="AB423" s="206" t="s">
        <v>348</v>
      </c>
      <c r="AC423" s="173">
        <v>821170</v>
      </c>
      <c r="AD423" s="174" t="s">
        <v>1020</v>
      </c>
      <c r="AE423" s="149">
        <v>0</v>
      </c>
      <c r="AF423" s="17">
        <v>0</v>
      </c>
      <c r="AG423" s="17">
        <v>1</v>
      </c>
      <c r="AH423" s="151">
        <v>-3.1461408008184998E-2</v>
      </c>
      <c r="AI423" s="150">
        <v>3</v>
      </c>
      <c r="AJ423" s="266">
        <v>9</v>
      </c>
      <c r="AK423" s="138">
        <v>4</v>
      </c>
      <c r="AL423" s="266">
        <v>4.8000000000000007</v>
      </c>
      <c r="AM423" s="175">
        <v>-2.6260749999999999E-2</v>
      </c>
      <c r="AN423" s="150">
        <v>3.9947993419918149</v>
      </c>
      <c r="AO423" s="151">
        <v>6.8571428571428603</v>
      </c>
      <c r="AP423" s="151">
        <v>0</v>
      </c>
      <c r="AQ423" s="151">
        <v>0</v>
      </c>
      <c r="AR423" s="266">
        <v>-9</v>
      </c>
      <c r="AS423" s="267">
        <v>-1</v>
      </c>
      <c r="AT423" s="266">
        <v>3.1461408008184998E-2</v>
      </c>
      <c r="AU423" s="267">
        <v>1</v>
      </c>
      <c r="AV423" s="266">
        <v>-1</v>
      </c>
      <c r="AW423" s="267">
        <v>-1</v>
      </c>
      <c r="AX423" s="266">
        <v>-9</v>
      </c>
      <c r="AY423" s="267">
        <v>-1</v>
      </c>
      <c r="AZ423" s="266">
        <v>3.1461408008184998E-2</v>
      </c>
      <c r="BA423" s="267">
        <v>1</v>
      </c>
      <c r="BB423" s="266">
        <v>0</v>
      </c>
      <c r="BC423" s="267">
        <v>0</v>
      </c>
      <c r="BE423" s="149">
        <v>0</v>
      </c>
      <c r="BF423" s="149">
        <v>0</v>
      </c>
      <c r="BG423" s="149">
        <v>0</v>
      </c>
      <c r="BH423" s="149">
        <v>0</v>
      </c>
      <c r="BI423" s="149">
        <v>0</v>
      </c>
      <c r="BJ423" s="149">
        <v>0</v>
      </c>
      <c r="BK423" s="149">
        <v>0</v>
      </c>
      <c r="BL423" s="149">
        <v>0</v>
      </c>
      <c r="BM423" s="149">
        <v>0</v>
      </c>
      <c r="BN423" s="149">
        <v>0</v>
      </c>
      <c r="BO423" s="149">
        <v>0</v>
      </c>
      <c r="BP423" s="149">
        <v>0</v>
      </c>
      <c r="BQ423" s="268">
        <v>0</v>
      </c>
    </row>
    <row r="424" spans="11:69" x14ac:dyDescent="0.25">
      <c r="K424" s="145" t="s">
        <v>316</v>
      </c>
      <c r="N424" s="37" t="s">
        <v>1021</v>
      </c>
      <c r="V424" s="37" t="s">
        <v>975</v>
      </c>
      <c r="W424" s="37" t="s">
        <v>980</v>
      </c>
      <c r="X424" s="37">
        <v>420</v>
      </c>
      <c r="AB424" s="206" t="s">
        <v>348</v>
      </c>
      <c r="AC424" s="173">
        <v>821171</v>
      </c>
      <c r="AD424" s="174" t="s">
        <v>1022</v>
      </c>
      <c r="AE424" s="149">
        <v>15389</v>
      </c>
      <c r="AF424" s="17">
        <v>15028</v>
      </c>
      <c r="AG424" s="17">
        <v>15464</v>
      </c>
      <c r="AH424" s="151">
        <v>15389.667903175083</v>
      </c>
      <c r="AI424" s="150">
        <v>5165</v>
      </c>
      <c r="AJ424" s="266">
        <v>15495</v>
      </c>
      <c r="AK424" s="138">
        <v>13094</v>
      </c>
      <c r="AL424" s="266">
        <v>15712.800000000001</v>
      </c>
      <c r="AM424" s="175">
        <v>12845.712473699999</v>
      </c>
      <c r="AN424" s="150">
        <v>15637.955429475083</v>
      </c>
      <c r="AO424" s="151">
        <v>15432.000000000005</v>
      </c>
      <c r="AP424" s="151">
        <v>16913.78596490822</v>
      </c>
      <c r="AQ424" s="151">
        <v>16913.785964908224</v>
      </c>
      <c r="AR424" s="266">
        <v>1418.7859649082238</v>
      </c>
      <c r="AS424" s="267">
        <v>9.1564115192528162E-2</v>
      </c>
      <c r="AT424" s="266">
        <v>1524.1180617331411</v>
      </c>
      <c r="AU424" s="267">
        <v>9.9035149512140958E-2</v>
      </c>
      <c r="AV424" s="266">
        <v>1449.7859649082238</v>
      </c>
      <c r="AW424" s="267">
        <v>9.3752325718327978E-2</v>
      </c>
      <c r="AX424" s="266">
        <v>1418.7859649082202</v>
      </c>
      <c r="AY424" s="267">
        <v>9.1564115192527926E-2</v>
      </c>
      <c r="AZ424" s="266">
        <v>1524.1180617331374</v>
      </c>
      <c r="BA424" s="267">
        <v>9.9035149512140722E-2</v>
      </c>
      <c r="BB424" s="266">
        <v>3.637978807091713E-12</v>
      </c>
      <c r="BC424" s="267">
        <v>2.1508956153516359E-16</v>
      </c>
      <c r="BE424" s="149">
        <v>1449.3704166</v>
      </c>
      <c r="BF424" s="149">
        <v>1404.5523724</v>
      </c>
      <c r="BG424" s="149">
        <v>1378.4278647399999</v>
      </c>
      <c r="BH424" s="149">
        <v>1438.7464501699999</v>
      </c>
      <c r="BI424" s="149">
        <v>1322.8116907199999</v>
      </c>
      <c r="BJ424" s="149">
        <v>1467.01897287</v>
      </c>
      <c r="BK424" s="149">
        <v>1403.5073921000001</v>
      </c>
      <c r="BL424" s="149">
        <v>1425.68419636</v>
      </c>
      <c r="BM424" s="149">
        <v>1378.36981029</v>
      </c>
      <c r="BN424" s="149">
        <v>1410.6480908399999</v>
      </c>
      <c r="BO424" s="149">
        <v>1443.3327526100002</v>
      </c>
      <c r="BP424" s="149">
        <v>1391.3159552082238</v>
      </c>
      <c r="BQ424" s="268">
        <v>16913.785964908224</v>
      </c>
    </row>
    <row r="425" spans="11:69" x14ac:dyDescent="0.25">
      <c r="K425" s="145" t="s">
        <v>316</v>
      </c>
      <c r="N425" s="37" t="s">
        <v>1023</v>
      </c>
      <c r="V425" s="37" t="s">
        <v>975</v>
      </c>
      <c r="W425" s="37" t="s">
        <v>980</v>
      </c>
      <c r="X425" s="37">
        <v>420</v>
      </c>
      <c r="AB425" s="206" t="s">
        <v>348</v>
      </c>
      <c r="AC425" s="173">
        <v>821172</v>
      </c>
      <c r="AD425" s="174" t="s">
        <v>1024</v>
      </c>
      <c r="AE425" s="149">
        <v>750</v>
      </c>
      <c r="AF425" s="17">
        <v>845</v>
      </c>
      <c r="AG425" s="17">
        <v>929</v>
      </c>
      <c r="AH425" s="151">
        <v>873.74780656866164</v>
      </c>
      <c r="AI425" s="150">
        <v>315</v>
      </c>
      <c r="AJ425" s="266">
        <v>945</v>
      </c>
      <c r="AK425" s="138">
        <v>756</v>
      </c>
      <c r="AL425" s="266">
        <v>907.19999999999993</v>
      </c>
      <c r="AM425" s="175">
        <v>729.31483434999996</v>
      </c>
      <c r="AN425" s="150">
        <v>900.43297221866169</v>
      </c>
      <c r="AO425" s="151">
        <v>927.42857142857201</v>
      </c>
      <c r="AP425" s="151">
        <v>912.15982093388004</v>
      </c>
      <c r="AQ425" s="151">
        <v>912.15982093387981</v>
      </c>
      <c r="AR425" s="266">
        <v>-32.840179066120186</v>
      </c>
      <c r="AS425" s="267">
        <v>-3.4751512239280621E-2</v>
      </c>
      <c r="AT425" s="266">
        <v>38.41201436521817</v>
      </c>
      <c r="AU425" s="267">
        <v>4.3962358562098021E-2</v>
      </c>
      <c r="AV425" s="266">
        <v>-16.840179066120186</v>
      </c>
      <c r="AW425" s="267">
        <v>-1.8127211050721407E-2</v>
      </c>
      <c r="AX425" s="266">
        <v>-32.840179066119958</v>
      </c>
      <c r="AY425" s="267">
        <v>-3.4751512239280379E-2</v>
      </c>
      <c r="AZ425" s="266">
        <v>38.412014365218397</v>
      </c>
      <c r="BA425" s="267">
        <v>4.3962358562098285E-2</v>
      </c>
      <c r="BB425" s="266">
        <v>-2.2737367544323206E-13</v>
      </c>
      <c r="BC425" s="267">
        <v>-2.4926955805885439E-16</v>
      </c>
      <c r="BE425" s="149">
        <v>78.16403013</v>
      </c>
      <c r="BF425" s="149">
        <v>75.747511840000001</v>
      </c>
      <c r="BG425" s="149">
        <v>74.338919559999994</v>
      </c>
      <c r="BH425" s="149">
        <v>77.591202600000003</v>
      </c>
      <c r="BI425" s="149">
        <v>71.340183120000006</v>
      </c>
      <c r="BJ425" s="149">
        <v>79.115612459999994</v>
      </c>
      <c r="BK425" s="149">
        <v>75.691168140000002</v>
      </c>
      <c r="BL425" s="149">
        <v>76.88690647</v>
      </c>
      <c r="BM425" s="149">
        <v>74.335789360000007</v>
      </c>
      <c r="BN425" s="149">
        <v>76.076183360000002</v>
      </c>
      <c r="BO425" s="149">
        <v>77.838488799999993</v>
      </c>
      <c r="BP425" s="149">
        <v>75.033825093879798</v>
      </c>
      <c r="BQ425" s="268">
        <v>912.15982093387993</v>
      </c>
    </row>
    <row r="426" spans="11:69" x14ac:dyDescent="0.25">
      <c r="K426" s="145" t="s">
        <v>316</v>
      </c>
      <c r="N426" s="37" t="s">
        <v>1025</v>
      </c>
      <c r="V426" s="37" t="s">
        <v>975</v>
      </c>
      <c r="W426" s="37" t="s">
        <v>980</v>
      </c>
      <c r="X426" s="37">
        <v>420</v>
      </c>
      <c r="AB426" s="206" t="s">
        <v>348</v>
      </c>
      <c r="AC426" s="173">
        <v>821173</v>
      </c>
      <c r="AD426" s="174" t="s">
        <v>1026</v>
      </c>
      <c r="AE426" s="149">
        <v>537</v>
      </c>
      <c r="AF426" s="17">
        <v>555</v>
      </c>
      <c r="AG426" s="17">
        <v>513</v>
      </c>
      <c r="AH426" s="151">
        <v>500.43066760374984</v>
      </c>
      <c r="AI426" s="150">
        <v>187</v>
      </c>
      <c r="AJ426" s="266">
        <v>561</v>
      </c>
      <c r="AK426" s="138">
        <v>483</v>
      </c>
      <c r="AL426" s="266">
        <v>579.59999999999991</v>
      </c>
      <c r="AM426" s="175">
        <v>417.70806943999997</v>
      </c>
      <c r="AN426" s="150">
        <v>565.72259816374981</v>
      </c>
      <c r="AO426" s="151">
        <v>550.28571428571399</v>
      </c>
      <c r="AP426" s="151">
        <v>527.67950962999998</v>
      </c>
      <c r="AQ426" s="151">
        <v>527.67950962999998</v>
      </c>
      <c r="AR426" s="266">
        <v>-33.320490370000016</v>
      </c>
      <c r="AS426" s="267">
        <v>-5.9394813493761169E-2</v>
      </c>
      <c r="AT426" s="266">
        <v>27.248842026250145</v>
      </c>
      <c r="AU426" s="267">
        <v>5.4450783675444682E-2</v>
      </c>
      <c r="AV426" s="266">
        <v>14.679509629999984</v>
      </c>
      <c r="AW426" s="267">
        <v>2.8615028518518489E-2</v>
      </c>
      <c r="AX426" s="266">
        <v>-33.320490370000016</v>
      </c>
      <c r="AY426" s="267">
        <v>-5.9394813493761169E-2</v>
      </c>
      <c r="AZ426" s="266">
        <v>27.248842026250145</v>
      </c>
      <c r="BA426" s="267">
        <v>5.4450783675444682E-2</v>
      </c>
      <c r="BB426" s="266">
        <v>0</v>
      </c>
      <c r="BC426" s="267">
        <v>0</v>
      </c>
      <c r="BE426" s="149">
        <v>45.21307169</v>
      </c>
      <c r="BF426" s="149">
        <v>43.820068089999999</v>
      </c>
      <c r="BG426" s="149">
        <v>43.008084119999999</v>
      </c>
      <c r="BH426" s="149">
        <v>44.88286488</v>
      </c>
      <c r="BI426" s="149">
        <v>41.279460469999997</v>
      </c>
      <c r="BJ426" s="149">
        <v>45.761611969999997</v>
      </c>
      <c r="BK426" s="149">
        <v>43.787588730000003</v>
      </c>
      <c r="BL426" s="149">
        <v>44.476872899999996</v>
      </c>
      <c r="BM426" s="149">
        <v>43.006279710000001</v>
      </c>
      <c r="BN426" s="149">
        <v>44.009531010000003</v>
      </c>
      <c r="BO426" s="149">
        <v>45.025413180000001</v>
      </c>
      <c r="BP426" s="149">
        <v>43.408662880000001</v>
      </c>
      <c r="BQ426" s="268">
        <v>527.67950962999998</v>
      </c>
    </row>
    <row r="427" spans="11:69" x14ac:dyDescent="0.25">
      <c r="K427" s="145" t="s">
        <v>316</v>
      </c>
      <c r="N427" s="37" t="s">
        <v>1027</v>
      </c>
      <c r="V427" s="37" t="s">
        <v>975</v>
      </c>
      <c r="W427" s="37" t="s">
        <v>980</v>
      </c>
      <c r="X427" s="37">
        <v>420</v>
      </c>
      <c r="AB427" s="206" t="s">
        <v>348</v>
      </c>
      <c r="AC427" s="173">
        <v>821174</v>
      </c>
      <c r="AD427" s="174" t="s">
        <v>1028</v>
      </c>
      <c r="AE427" s="149">
        <v>29</v>
      </c>
      <c r="AF427" s="17">
        <v>277</v>
      </c>
      <c r="AG427" s="17">
        <v>391</v>
      </c>
      <c r="AH427" s="151">
        <v>366.5103191663332</v>
      </c>
      <c r="AI427" s="150">
        <v>139</v>
      </c>
      <c r="AJ427" s="266">
        <v>417</v>
      </c>
      <c r="AK427" s="138">
        <v>357</v>
      </c>
      <c r="AL427" s="266">
        <v>428.40000000000003</v>
      </c>
      <c r="AM427" s="175">
        <v>305.92513159999999</v>
      </c>
      <c r="AN427" s="150">
        <v>417.58518756633322</v>
      </c>
      <c r="AO427" s="151">
        <v>433.71428571428601</v>
      </c>
      <c r="AP427" s="151">
        <v>403.36668218</v>
      </c>
      <c r="AQ427" s="151">
        <v>403.36668218</v>
      </c>
      <c r="AR427" s="266">
        <v>-13.633317820000002</v>
      </c>
      <c r="AS427" s="267">
        <v>-3.2693807721822545E-2</v>
      </c>
      <c r="AT427" s="266">
        <v>36.856363013666794</v>
      </c>
      <c r="AU427" s="267">
        <v>0.1005602327855339</v>
      </c>
      <c r="AV427" s="266">
        <v>12.366682179999998</v>
      </c>
      <c r="AW427" s="267">
        <v>3.1628343171355496E-2</v>
      </c>
      <c r="AX427" s="266">
        <v>-13.633317820000002</v>
      </c>
      <c r="AY427" s="267">
        <v>-3.2693807721822545E-2</v>
      </c>
      <c r="AZ427" s="266">
        <v>36.856363013666794</v>
      </c>
      <c r="BA427" s="267">
        <v>0.1005602327855339</v>
      </c>
      <c r="BB427" s="266">
        <v>0</v>
      </c>
      <c r="BC427" s="267">
        <v>0</v>
      </c>
      <c r="BE427" s="149">
        <v>34.561597310000003</v>
      </c>
      <c r="BF427" s="149">
        <v>33.496763010000002</v>
      </c>
      <c r="BG427" s="149">
        <v>32.876069440000002</v>
      </c>
      <c r="BH427" s="149">
        <v>34.30918192</v>
      </c>
      <c r="BI427" s="149">
        <v>31.55468179</v>
      </c>
      <c r="BJ427" s="149">
        <v>34.980910299999998</v>
      </c>
      <c r="BK427" s="149">
        <v>33.471935260000002</v>
      </c>
      <c r="BL427" s="149">
        <v>33.998835139999997</v>
      </c>
      <c r="BM427" s="149">
        <v>32.874690119999997</v>
      </c>
      <c r="BN427" s="149">
        <v>33.641591509999998</v>
      </c>
      <c r="BO427" s="149">
        <v>34.418148129999999</v>
      </c>
      <c r="BP427" s="149">
        <v>33.182278249999897</v>
      </c>
      <c r="BQ427" s="268">
        <v>403.36668218</v>
      </c>
    </row>
    <row r="428" spans="11:69" x14ac:dyDescent="0.25">
      <c r="K428" s="145" t="s">
        <v>316</v>
      </c>
      <c r="N428" s="37" t="s">
        <v>1029</v>
      </c>
      <c r="V428" s="37" t="s">
        <v>975</v>
      </c>
      <c r="W428" s="37" t="s">
        <v>980</v>
      </c>
      <c r="X428" s="37">
        <v>420</v>
      </c>
      <c r="AB428" s="206" t="s">
        <v>348</v>
      </c>
      <c r="AC428" s="173">
        <v>821175</v>
      </c>
      <c r="AD428" s="174" t="s">
        <v>1030</v>
      </c>
      <c r="AE428" s="149">
        <v>2358</v>
      </c>
      <c r="AF428" s="17">
        <v>2393</v>
      </c>
      <c r="AG428" s="17">
        <v>2342</v>
      </c>
      <c r="AH428" s="151">
        <v>2325.3532927943393</v>
      </c>
      <c r="AI428" s="150">
        <v>787</v>
      </c>
      <c r="AJ428" s="266">
        <v>2361</v>
      </c>
      <c r="AK428" s="138">
        <v>1998</v>
      </c>
      <c r="AL428" s="266">
        <v>2397.6000000000004</v>
      </c>
      <c r="AM428" s="175">
        <v>1940.9658471299999</v>
      </c>
      <c r="AN428" s="150">
        <v>2382.3874456643393</v>
      </c>
      <c r="AO428" s="151">
        <v>2369.1428571428532</v>
      </c>
      <c r="AP428" s="151">
        <v>2372.4671200599996</v>
      </c>
      <c r="AQ428" s="151">
        <v>2372.467120060001</v>
      </c>
      <c r="AR428" s="266">
        <v>11.46712006000098</v>
      </c>
      <c r="AS428" s="267">
        <v>4.8568911732320965E-3</v>
      </c>
      <c r="AT428" s="266">
        <v>47.113827265661712</v>
      </c>
      <c r="AU428" s="267">
        <v>2.0260932999581233E-2</v>
      </c>
      <c r="AV428" s="266">
        <v>30.46712006000098</v>
      </c>
      <c r="AW428" s="267">
        <v>1.3009017959009812E-2</v>
      </c>
      <c r="AX428" s="266">
        <v>11.467120059999615</v>
      </c>
      <c r="AY428" s="267">
        <v>4.8568911732315189E-3</v>
      </c>
      <c r="AZ428" s="266">
        <v>47.113827265660348</v>
      </c>
      <c r="BA428" s="267">
        <v>2.0260932999580646E-2</v>
      </c>
      <c r="BB428" s="266">
        <v>1.3642420526593924E-12</v>
      </c>
      <c r="BC428" s="267">
        <v>5.7503096296857876E-16</v>
      </c>
      <c r="BE428" s="149">
        <v>203.27968781999999</v>
      </c>
      <c r="BF428" s="149">
        <v>197.01669068999999</v>
      </c>
      <c r="BG428" s="149">
        <v>193.36597993999999</v>
      </c>
      <c r="BH428" s="149">
        <v>201.79506545000001</v>
      </c>
      <c r="BI428" s="149">
        <v>185.59402236</v>
      </c>
      <c r="BJ428" s="149">
        <v>205.74594576000001</v>
      </c>
      <c r="BK428" s="149">
        <v>196.87066227</v>
      </c>
      <c r="BL428" s="149">
        <v>199.96971006000001</v>
      </c>
      <c r="BM428" s="149">
        <v>193.35786725</v>
      </c>
      <c r="BN428" s="149">
        <v>197.86852321000001</v>
      </c>
      <c r="BO428" s="149">
        <v>202.435968</v>
      </c>
      <c r="BP428" s="149">
        <v>195.166997250001</v>
      </c>
      <c r="BQ428" s="268">
        <v>2372.467120060001</v>
      </c>
    </row>
    <row r="429" spans="11:69" x14ac:dyDescent="0.25">
      <c r="K429" s="145" t="s">
        <v>316</v>
      </c>
      <c r="N429" s="37" t="s">
        <v>1031</v>
      </c>
      <c r="V429" s="37" t="s">
        <v>975</v>
      </c>
      <c r="W429" s="37" t="s">
        <v>980</v>
      </c>
      <c r="X429" s="37">
        <v>420</v>
      </c>
      <c r="AB429" s="206" t="s">
        <v>348</v>
      </c>
      <c r="AC429" s="173">
        <v>821176</v>
      </c>
      <c r="AD429" s="174" t="s">
        <v>1032</v>
      </c>
      <c r="AE429" s="149">
        <v>813</v>
      </c>
      <c r="AF429" s="17">
        <v>816</v>
      </c>
      <c r="AG429" s="17">
        <v>816</v>
      </c>
      <c r="AH429" s="151">
        <v>1003.2323995907471</v>
      </c>
      <c r="AI429" s="150">
        <v>238</v>
      </c>
      <c r="AJ429" s="266">
        <v>714</v>
      </c>
      <c r="AK429" s="138">
        <v>621</v>
      </c>
      <c r="AL429" s="266">
        <v>745.2</v>
      </c>
      <c r="AM429" s="175">
        <v>837.39525963000006</v>
      </c>
      <c r="AN429" s="150">
        <v>786.83713996074709</v>
      </c>
      <c r="AO429" s="151">
        <v>762.857142857143</v>
      </c>
      <c r="AP429" s="151">
        <v>799.96943231</v>
      </c>
      <c r="AQ429" s="151">
        <v>799.96943230999989</v>
      </c>
      <c r="AR429" s="266">
        <v>85.969432309999888</v>
      </c>
      <c r="AS429" s="267">
        <v>0.12040536738095223</v>
      </c>
      <c r="AT429" s="266">
        <v>-203.26296728074726</v>
      </c>
      <c r="AU429" s="267">
        <v>-0.20260805707995994</v>
      </c>
      <c r="AV429" s="266">
        <v>-16.030567690000112</v>
      </c>
      <c r="AW429" s="267">
        <v>-1.9645303541666805E-2</v>
      </c>
      <c r="AX429" s="266">
        <v>85.969432310000002</v>
      </c>
      <c r="AY429" s="267">
        <v>0.12040536738095238</v>
      </c>
      <c r="AZ429" s="266">
        <v>-203.26296728074715</v>
      </c>
      <c r="BA429" s="267">
        <v>-0.2026080570799598</v>
      </c>
      <c r="BB429" s="266">
        <v>-1.1368683772161603E-13</v>
      </c>
      <c r="BC429" s="267">
        <v>-1.4211397727202243E-16</v>
      </c>
      <c r="BE429" s="149">
        <v>68.543641800000003</v>
      </c>
      <c r="BF429" s="149">
        <v>66.43182908</v>
      </c>
      <c r="BG429" s="149">
        <v>65.200850160000002</v>
      </c>
      <c r="BH429" s="149">
        <v>68.043043710000006</v>
      </c>
      <c r="BI429" s="149">
        <v>62.580232809999998</v>
      </c>
      <c r="BJ429" s="149">
        <v>69.375236450000003</v>
      </c>
      <c r="BK429" s="149">
        <v>66.382589920000001</v>
      </c>
      <c r="BL429" s="149">
        <v>67.42755425</v>
      </c>
      <c r="BM429" s="149">
        <v>65.198114649999994</v>
      </c>
      <c r="BN429" s="149">
        <v>66.719057489999997</v>
      </c>
      <c r="BO429" s="149">
        <v>68.2591489</v>
      </c>
      <c r="BP429" s="149">
        <v>65.808133089999998</v>
      </c>
      <c r="BQ429" s="268">
        <v>799.96943230999989</v>
      </c>
    </row>
    <row r="430" spans="11:69" x14ac:dyDescent="0.25">
      <c r="K430" s="145" t="s">
        <v>316</v>
      </c>
      <c r="N430" s="37" t="s">
        <v>1033</v>
      </c>
      <c r="V430" s="37" t="s">
        <v>975</v>
      </c>
      <c r="W430" s="37" t="s">
        <v>980</v>
      </c>
      <c r="X430" s="37">
        <v>420</v>
      </c>
      <c r="AB430" s="206" t="s">
        <v>348</v>
      </c>
      <c r="AC430" s="173">
        <v>821177</v>
      </c>
      <c r="AD430" s="174" t="s">
        <v>1034</v>
      </c>
      <c r="AE430" s="149">
        <v>225</v>
      </c>
      <c r="AF430" s="17">
        <v>234</v>
      </c>
      <c r="AG430" s="17">
        <v>268</v>
      </c>
      <c r="AH430" s="151">
        <v>266.08947338604133</v>
      </c>
      <c r="AI430" s="150">
        <v>91</v>
      </c>
      <c r="AJ430" s="266">
        <v>273</v>
      </c>
      <c r="AK430" s="138">
        <v>205</v>
      </c>
      <c r="AL430" s="266">
        <v>246</v>
      </c>
      <c r="AM430" s="175">
        <v>222.10413431999999</v>
      </c>
      <c r="AN430" s="150">
        <v>248.98533906604135</v>
      </c>
      <c r="AO430" s="151">
        <v>250.28571428571399</v>
      </c>
      <c r="AP430" s="151">
        <v>262.66929864999997</v>
      </c>
      <c r="AQ430" s="151">
        <v>262.66929864999997</v>
      </c>
      <c r="AR430" s="266">
        <v>-10.330701350000027</v>
      </c>
      <c r="AS430" s="267">
        <v>-3.7841396886446985E-2</v>
      </c>
      <c r="AT430" s="266">
        <v>-3.4201747360413606</v>
      </c>
      <c r="AU430" s="267">
        <v>-1.2853476285698034E-2</v>
      </c>
      <c r="AV430" s="266">
        <v>-5.3307013500000267</v>
      </c>
      <c r="AW430" s="267">
        <v>-1.9890676679104578E-2</v>
      </c>
      <c r="AX430" s="266">
        <v>-10.330701350000027</v>
      </c>
      <c r="AY430" s="267">
        <v>-3.7841396886446985E-2</v>
      </c>
      <c r="AZ430" s="266">
        <v>-3.4201747360413606</v>
      </c>
      <c r="BA430" s="267">
        <v>-1.2853476285698034E-2</v>
      </c>
      <c r="BB430" s="266">
        <v>0</v>
      </c>
      <c r="BC430" s="267">
        <v>0</v>
      </c>
      <c r="BE430" s="149">
        <v>22.506247850000001</v>
      </c>
      <c r="BF430" s="149">
        <v>21.8128359</v>
      </c>
      <c r="BG430" s="149">
        <v>21.408644989999999</v>
      </c>
      <c r="BH430" s="149">
        <v>22.341876890000002</v>
      </c>
      <c r="BI430" s="149">
        <v>20.548167459999998</v>
      </c>
      <c r="BJ430" s="149">
        <v>22.779301270000001</v>
      </c>
      <c r="BK430" s="149">
        <v>21.796668260000001</v>
      </c>
      <c r="BL430" s="149">
        <v>22.139781429999999</v>
      </c>
      <c r="BM430" s="149">
        <v>21.407746790000001</v>
      </c>
      <c r="BN430" s="149">
        <v>21.90714711</v>
      </c>
      <c r="BO430" s="149">
        <v>22.412834839999999</v>
      </c>
      <c r="BP430" s="149">
        <v>21.608045860000001</v>
      </c>
      <c r="BQ430" s="268">
        <v>262.66929864999997</v>
      </c>
    </row>
    <row r="431" spans="11:69" x14ac:dyDescent="0.25">
      <c r="K431" s="145" t="s">
        <v>316</v>
      </c>
      <c r="N431" s="37" t="s">
        <v>1035</v>
      </c>
      <c r="V431" s="37" t="s">
        <v>975</v>
      </c>
      <c r="W431" s="37" t="s">
        <v>980</v>
      </c>
      <c r="X431" s="37">
        <v>420</v>
      </c>
      <c r="AB431" s="206" t="s">
        <v>348</v>
      </c>
      <c r="AC431" s="173">
        <v>821178</v>
      </c>
      <c r="AD431" s="174" t="s">
        <v>1036</v>
      </c>
      <c r="AE431" s="149">
        <v>2066</v>
      </c>
      <c r="AF431" s="17">
        <v>2133</v>
      </c>
      <c r="AG431" s="17">
        <v>2082</v>
      </c>
      <c r="AH431" s="151">
        <v>2176.8526894790784</v>
      </c>
      <c r="AI431" s="150">
        <v>691</v>
      </c>
      <c r="AJ431" s="266">
        <v>2073</v>
      </c>
      <c r="AK431" s="138">
        <v>1774</v>
      </c>
      <c r="AL431" s="266">
        <v>2128.8000000000002</v>
      </c>
      <c r="AM431" s="175">
        <v>1817.0128116200003</v>
      </c>
      <c r="AN431" s="150">
        <v>2133.8398778590781</v>
      </c>
      <c r="AO431" s="151">
        <v>2086.2857142857101</v>
      </c>
      <c r="AP431" s="151">
        <v>2097.3375086999999</v>
      </c>
      <c r="AQ431" s="151">
        <v>2097.3375087000004</v>
      </c>
      <c r="AR431" s="266">
        <v>24.337508700000399</v>
      </c>
      <c r="AS431" s="267">
        <v>1.1740235745296864E-2</v>
      </c>
      <c r="AT431" s="266">
        <v>-79.515180779078037</v>
      </c>
      <c r="AU431" s="267">
        <v>-3.6527589194887619E-2</v>
      </c>
      <c r="AV431" s="266">
        <v>15.337508700000399</v>
      </c>
      <c r="AW431" s="267">
        <v>7.3667188760808827E-3</v>
      </c>
      <c r="AX431" s="266">
        <v>24.337508699999944</v>
      </c>
      <c r="AY431" s="267">
        <v>1.1740235745296644E-2</v>
      </c>
      <c r="AZ431" s="266">
        <v>-79.515180779078491</v>
      </c>
      <c r="BA431" s="267">
        <v>-3.6527589194887827E-2</v>
      </c>
      <c r="BB431" s="266">
        <v>4.5474735088646412E-13</v>
      </c>
      <c r="BC431" s="267">
        <v>2.1682125504365377E-16</v>
      </c>
      <c r="BE431" s="149">
        <v>179.70580516000001</v>
      </c>
      <c r="BF431" s="149">
        <v>174.16911354999999</v>
      </c>
      <c r="BG431" s="149">
        <v>170.94176741000001</v>
      </c>
      <c r="BH431" s="149">
        <v>178.39335105999999</v>
      </c>
      <c r="BI431" s="149">
        <v>164.07110606000001</v>
      </c>
      <c r="BJ431" s="149">
        <v>181.88605677999999</v>
      </c>
      <c r="BK431" s="149">
        <v>174.04001971</v>
      </c>
      <c r="BL431" s="149">
        <v>176.77967799000001</v>
      </c>
      <c r="BM431" s="149">
        <v>170.93459553</v>
      </c>
      <c r="BN431" s="149">
        <v>174.92216099000001</v>
      </c>
      <c r="BO431" s="149">
        <v>178.95992960999999</v>
      </c>
      <c r="BP431" s="149">
        <v>172.53392485000001</v>
      </c>
      <c r="BQ431" s="268">
        <v>2097.3375087000004</v>
      </c>
    </row>
    <row r="432" spans="11:69" x14ac:dyDescent="0.25">
      <c r="K432" s="145" t="s">
        <v>316</v>
      </c>
      <c r="N432" s="37" t="s">
        <v>1037</v>
      </c>
      <c r="V432" s="37" t="s">
        <v>975</v>
      </c>
      <c r="W432" s="37" t="s">
        <v>980</v>
      </c>
      <c r="X432" s="37">
        <v>420</v>
      </c>
      <c r="AB432" s="206" t="s">
        <v>348</v>
      </c>
      <c r="AC432" s="173">
        <v>821179</v>
      </c>
      <c r="AD432" s="174" t="s">
        <v>1038</v>
      </c>
      <c r="AE432" s="149">
        <v>132</v>
      </c>
      <c r="AF432" s="17">
        <v>157</v>
      </c>
      <c r="AG432" s="17">
        <v>192</v>
      </c>
      <c r="AH432" s="151">
        <v>114.98798738110803</v>
      </c>
      <c r="AI432" s="150">
        <v>59</v>
      </c>
      <c r="AJ432" s="266">
        <v>177</v>
      </c>
      <c r="AK432" s="138">
        <v>158</v>
      </c>
      <c r="AL432" s="266">
        <v>189.60000000000002</v>
      </c>
      <c r="AM432" s="175">
        <v>95.979316460000007</v>
      </c>
      <c r="AN432" s="150">
        <v>177.00867092110803</v>
      </c>
      <c r="AO432" s="151">
        <v>185.14285714285759</v>
      </c>
      <c r="AP432" s="151">
        <v>7.6594453437494006E-2</v>
      </c>
      <c r="AQ432" s="151">
        <v>7.6594453437494006E-2</v>
      </c>
      <c r="AR432" s="266">
        <v>-176.92340554656249</v>
      </c>
      <c r="AS432" s="267">
        <v>-0.99956726297492937</v>
      </c>
      <c r="AT432" s="266">
        <v>-114.91139292767053</v>
      </c>
      <c r="AU432" s="267">
        <v>-0.99933389169441122</v>
      </c>
      <c r="AV432" s="266">
        <v>-191.92340554656249</v>
      </c>
      <c r="AW432" s="267">
        <v>-0.99960107055501302</v>
      </c>
      <c r="AX432" s="266">
        <v>-176.92340554656249</v>
      </c>
      <c r="AY432" s="267">
        <v>-0.99956726297492937</v>
      </c>
      <c r="AZ432" s="266">
        <v>-114.91139292767053</v>
      </c>
      <c r="BA432" s="267">
        <v>-0.99933389169441122</v>
      </c>
      <c r="BB432" s="266">
        <v>0</v>
      </c>
      <c r="BC432" s="267">
        <v>0</v>
      </c>
      <c r="BE432" s="149">
        <v>6.5600600000000004E-3</v>
      </c>
      <c r="BF432" s="149">
        <v>6.3775899999999998E-3</v>
      </c>
      <c r="BG432" s="149">
        <v>6.2506200000000001E-3</v>
      </c>
      <c r="BH432" s="149">
        <v>6.50565E-3</v>
      </c>
      <c r="BI432" s="149">
        <v>6.0100900000000001E-3</v>
      </c>
      <c r="BJ432" s="149">
        <v>6.6356100000000001E-3</v>
      </c>
      <c r="BK432" s="149">
        <v>6.3557700000000002E-3</v>
      </c>
      <c r="BL432" s="149">
        <v>6.4421599999999997E-3</v>
      </c>
      <c r="BM432" s="149">
        <v>6.2494100000000004E-3</v>
      </c>
      <c r="BN432" s="149">
        <v>6.37931E-3</v>
      </c>
      <c r="BO432" s="149">
        <v>6.5177100000000003E-3</v>
      </c>
      <c r="BP432" s="149">
        <v>6.3104734374939998E-3</v>
      </c>
      <c r="BQ432" s="268">
        <v>7.6594453437493992E-2</v>
      </c>
    </row>
    <row r="433" spans="11:69" x14ac:dyDescent="0.25">
      <c r="K433" s="145" t="s">
        <v>316</v>
      </c>
      <c r="N433" s="37" t="s">
        <v>1039</v>
      </c>
      <c r="V433" s="37" t="s">
        <v>975</v>
      </c>
      <c r="W433" s="37" t="s">
        <v>980</v>
      </c>
      <c r="X433" s="37">
        <v>420</v>
      </c>
      <c r="AB433" s="206" t="s">
        <v>348</v>
      </c>
      <c r="AC433" s="173">
        <v>821201</v>
      </c>
      <c r="AD433" s="174" t="s">
        <v>1040</v>
      </c>
      <c r="AE433" s="149">
        <v>9879</v>
      </c>
      <c r="AF433" s="17">
        <v>10389</v>
      </c>
      <c r="AG433" s="17">
        <v>10921</v>
      </c>
      <c r="AH433" s="151">
        <v>11028.163796017358</v>
      </c>
      <c r="AI433" s="150">
        <v>3512</v>
      </c>
      <c r="AJ433" s="266">
        <v>10536</v>
      </c>
      <c r="AK433" s="138">
        <v>8909</v>
      </c>
      <c r="AL433" s="266">
        <v>10690.8</v>
      </c>
      <c r="AM433" s="175">
        <v>9205.1772740199995</v>
      </c>
      <c r="AN433" s="150">
        <v>10731.986521997358</v>
      </c>
      <c r="AO433" s="151">
        <v>10472.5714285714</v>
      </c>
      <c r="AP433" s="151">
        <v>11588.29728825</v>
      </c>
      <c r="AQ433" s="151">
        <v>11588.29728825</v>
      </c>
      <c r="AR433" s="266">
        <v>1052.2972882499998</v>
      </c>
      <c r="AS433" s="267">
        <v>9.9876356136104766E-2</v>
      </c>
      <c r="AT433" s="266">
        <v>560.13349223264231</v>
      </c>
      <c r="AU433" s="267">
        <v>5.079118360890917E-2</v>
      </c>
      <c r="AV433" s="266">
        <v>667.29728824999984</v>
      </c>
      <c r="AW433" s="267">
        <v>6.1102214838384745E-2</v>
      </c>
      <c r="AX433" s="266">
        <v>1052.2972882499998</v>
      </c>
      <c r="AY433" s="267">
        <v>9.9876356136104766E-2</v>
      </c>
      <c r="AZ433" s="266">
        <v>560.13349223264231</v>
      </c>
      <c r="BA433" s="267">
        <v>5.079118360890917E-2</v>
      </c>
      <c r="BB433" s="266">
        <v>0</v>
      </c>
      <c r="BC433" s="267">
        <v>0</v>
      </c>
      <c r="BE433" s="149">
        <v>992.91806206000001</v>
      </c>
      <c r="BF433" s="149">
        <v>962.32650106999995</v>
      </c>
      <c r="BG433" s="149">
        <v>944.49463261000005</v>
      </c>
      <c r="BH433" s="149">
        <v>985.66643555999997</v>
      </c>
      <c r="BI433" s="149">
        <v>906.53256597999996</v>
      </c>
      <c r="BJ433" s="149">
        <v>1004.96447987</v>
      </c>
      <c r="BK433" s="149">
        <v>961.61322632999997</v>
      </c>
      <c r="BL433" s="149">
        <v>976.75050133000002</v>
      </c>
      <c r="BM433" s="149">
        <v>944.45500622999998</v>
      </c>
      <c r="BN433" s="149">
        <v>966.48727037000003</v>
      </c>
      <c r="BO433" s="149">
        <v>988.79691912999999</v>
      </c>
      <c r="BP433" s="149">
        <v>953.29168771000002</v>
      </c>
      <c r="BQ433" s="268">
        <v>11588.29728825</v>
      </c>
    </row>
    <row r="434" spans="11:69" x14ac:dyDescent="0.25">
      <c r="K434" s="145" t="s">
        <v>316</v>
      </c>
      <c r="N434" s="37" t="s">
        <v>1041</v>
      </c>
      <c r="V434" s="37" t="s">
        <v>975</v>
      </c>
      <c r="W434" s="37" t="s">
        <v>980</v>
      </c>
      <c r="X434" s="37">
        <v>420</v>
      </c>
      <c r="AB434" s="206" t="s">
        <v>348</v>
      </c>
      <c r="AC434" s="173">
        <v>821299</v>
      </c>
      <c r="AD434" s="174" t="s">
        <v>806</v>
      </c>
      <c r="AE434" s="149">
        <v>0</v>
      </c>
      <c r="AF434" s="17">
        <v>0</v>
      </c>
      <c r="AG434" s="17">
        <v>0</v>
      </c>
      <c r="AH434" s="151">
        <v>0</v>
      </c>
      <c r="AI434" s="150">
        <v>0</v>
      </c>
      <c r="AJ434" s="266">
        <v>0</v>
      </c>
      <c r="AK434" s="138">
        <v>764</v>
      </c>
      <c r="AL434" s="266">
        <v>916.80000000000007</v>
      </c>
      <c r="AM434" s="175">
        <v>0</v>
      </c>
      <c r="AN434" s="150">
        <v>764</v>
      </c>
      <c r="AO434" s="151">
        <v>598.28571428571399</v>
      </c>
      <c r="AP434" s="151">
        <v>0</v>
      </c>
      <c r="AQ434" s="151">
        <v>0</v>
      </c>
      <c r="AR434" s="266">
        <v>0</v>
      </c>
      <c r="AS434" s="267">
        <v>0</v>
      </c>
      <c r="AT434" s="266">
        <v>0</v>
      </c>
      <c r="AU434" s="267">
        <v>0</v>
      </c>
      <c r="AV434" s="266">
        <v>0</v>
      </c>
      <c r="AW434" s="267">
        <v>0</v>
      </c>
      <c r="AX434" s="266">
        <v>0</v>
      </c>
      <c r="AY434" s="267">
        <v>0</v>
      </c>
      <c r="AZ434" s="266">
        <v>0</v>
      </c>
      <c r="BA434" s="267">
        <v>0</v>
      </c>
      <c r="BB434" s="266">
        <v>0</v>
      </c>
      <c r="BC434" s="267">
        <v>0</v>
      </c>
      <c r="BE434" s="149">
        <v>0</v>
      </c>
      <c r="BF434" s="149">
        <v>0</v>
      </c>
      <c r="BG434" s="149">
        <v>0</v>
      </c>
      <c r="BH434" s="149">
        <v>0</v>
      </c>
      <c r="BI434" s="149">
        <v>0</v>
      </c>
      <c r="BJ434" s="149">
        <v>0</v>
      </c>
      <c r="BK434" s="149">
        <v>0</v>
      </c>
      <c r="BL434" s="149">
        <v>0</v>
      </c>
      <c r="BM434" s="149">
        <v>0</v>
      </c>
      <c r="BN434" s="149">
        <v>0</v>
      </c>
      <c r="BO434" s="149">
        <v>0</v>
      </c>
      <c r="BP434" s="149">
        <v>0</v>
      </c>
      <c r="BQ434" s="268">
        <v>0</v>
      </c>
    </row>
    <row r="435" spans="11:69" x14ac:dyDescent="0.25">
      <c r="K435" s="145" t="s">
        <v>316</v>
      </c>
      <c r="N435" s="37" t="s">
        <v>1042</v>
      </c>
      <c r="V435" s="37" t="s">
        <v>975</v>
      </c>
      <c r="W435" s="37" t="s">
        <v>980</v>
      </c>
      <c r="X435" s="37">
        <v>420</v>
      </c>
      <c r="AB435" s="206" t="s">
        <v>348</v>
      </c>
      <c r="AC435" s="173">
        <v>821302</v>
      </c>
      <c r="AD435" s="174" t="s">
        <v>1043</v>
      </c>
      <c r="AE435" s="149">
        <v>8052.42</v>
      </c>
      <c r="AF435" s="17">
        <v>8831.39</v>
      </c>
      <c r="AG435" s="17">
        <v>8983.67</v>
      </c>
      <c r="AH435" s="151">
        <v>9251.5823220505881</v>
      </c>
      <c r="AI435" s="150">
        <v>3012.01</v>
      </c>
      <c r="AJ435" s="266">
        <v>9036.0300000000007</v>
      </c>
      <c r="AK435" s="138">
        <v>7709.76</v>
      </c>
      <c r="AL435" s="266">
        <v>9251.7119999999995</v>
      </c>
      <c r="AM435" s="175">
        <v>7722.2697191200004</v>
      </c>
      <c r="AN435" s="150">
        <v>9239.0726029305879</v>
      </c>
      <c r="AO435" s="151">
        <v>9280.731428571431</v>
      </c>
      <c r="AP435" s="151">
        <v>9071.8665853142902</v>
      </c>
      <c r="AQ435" s="151">
        <v>9071.8665853142884</v>
      </c>
      <c r="AR435" s="266">
        <v>35.836585314287731</v>
      </c>
      <c r="AS435" s="267">
        <v>3.965965729893297E-3</v>
      </c>
      <c r="AT435" s="266">
        <v>-179.71573673629973</v>
      </c>
      <c r="AU435" s="267">
        <v>-1.9425405350170004E-2</v>
      </c>
      <c r="AV435" s="266">
        <v>88.196585314288313</v>
      </c>
      <c r="AW435" s="267">
        <v>9.8174337786548615E-3</v>
      </c>
      <c r="AX435" s="266">
        <v>35.83658531428955</v>
      </c>
      <c r="AY435" s="267">
        <v>3.9659657298934982E-3</v>
      </c>
      <c r="AZ435" s="266">
        <v>-179.71573673629791</v>
      </c>
      <c r="BA435" s="267">
        <v>-1.942540535016981E-2</v>
      </c>
      <c r="BB435" s="266">
        <v>-1.8189894035458565E-12</v>
      </c>
      <c r="BC435" s="267">
        <v>-2.0050883535814681E-16</v>
      </c>
      <c r="BE435" s="149">
        <v>777.30316759000004</v>
      </c>
      <c r="BF435" s="149">
        <v>753.35464839999997</v>
      </c>
      <c r="BG435" s="149">
        <v>739.39501933999998</v>
      </c>
      <c r="BH435" s="149">
        <v>771.62625176999995</v>
      </c>
      <c r="BI435" s="149">
        <v>709.67652012999997</v>
      </c>
      <c r="BJ435" s="149">
        <v>786.73367255999995</v>
      </c>
      <c r="BK435" s="149">
        <v>752.79626325000004</v>
      </c>
      <c r="BL435" s="149">
        <v>764.64643723999995</v>
      </c>
      <c r="BM435" s="149">
        <v>739.36399795</v>
      </c>
      <c r="BN435" s="149">
        <v>756.61189518000003</v>
      </c>
      <c r="BO435" s="149">
        <v>774.07694220999997</v>
      </c>
      <c r="BP435" s="149">
        <v>746.28176969428898</v>
      </c>
      <c r="BQ435" s="268">
        <v>9071.8665853142902</v>
      </c>
    </row>
    <row r="436" spans="11:69" x14ac:dyDescent="0.25">
      <c r="K436" s="145" t="s">
        <v>316</v>
      </c>
      <c r="N436" s="37" t="s">
        <v>1044</v>
      </c>
      <c r="V436" s="37" t="s">
        <v>975</v>
      </c>
      <c r="W436" s="37" t="s">
        <v>980</v>
      </c>
      <c r="X436" s="37">
        <v>420</v>
      </c>
      <c r="AB436" s="206" t="s">
        <v>348</v>
      </c>
      <c r="AC436" s="173">
        <v>821306</v>
      </c>
      <c r="AD436" s="174" t="s">
        <v>1045</v>
      </c>
      <c r="AE436" s="149">
        <v>19378.403326666674</v>
      </c>
      <c r="AF436" s="17">
        <v>18820.683333333323</v>
      </c>
      <c r="AG436" s="17">
        <v>19433.29733666667</v>
      </c>
      <c r="AH436" s="151">
        <v>19586.597706876946</v>
      </c>
      <c r="AI436" s="150">
        <v>6688.6666666666606</v>
      </c>
      <c r="AJ436" s="266">
        <v>20065.999999999982</v>
      </c>
      <c r="AK436" s="138">
        <v>16710.066666666651</v>
      </c>
      <c r="AL436" s="266">
        <v>20052.07999999998</v>
      </c>
      <c r="AM436" s="175">
        <v>16243.37</v>
      </c>
      <c r="AN436" s="150">
        <v>20053.294373543598</v>
      </c>
      <c r="AO436" s="151">
        <v>19943.400000000001</v>
      </c>
      <c r="AP436" s="151">
        <v>21447.203341377</v>
      </c>
      <c r="AQ436" s="151">
        <v>21447.203341376964</v>
      </c>
      <c r="AR436" s="266">
        <v>1381.2033413769823</v>
      </c>
      <c r="AS436" s="267">
        <v>6.8833018109089178E-2</v>
      </c>
      <c r="AT436" s="266">
        <v>1860.6056345000179</v>
      </c>
      <c r="AU436" s="267">
        <v>9.4993814767878271E-2</v>
      </c>
      <c r="AV436" s="266">
        <v>2013.9060047102939</v>
      </c>
      <c r="AW436" s="267">
        <v>0.10363171878765338</v>
      </c>
      <c r="AX436" s="266">
        <v>1381.2033413770187</v>
      </c>
      <c r="AY436" s="267">
        <v>6.8833018109090996E-2</v>
      </c>
      <c r="AZ436" s="266">
        <v>1860.6056345000543</v>
      </c>
      <c r="BA436" s="267">
        <v>9.499381476788013E-2</v>
      </c>
      <c r="BB436" s="266">
        <v>-3.637978807091713E-11</v>
      </c>
      <c r="BC436" s="267">
        <v>-1.696248573385391E-15</v>
      </c>
      <c r="BE436" s="149">
        <v>1837.87</v>
      </c>
      <c r="BF436" s="149">
        <v>1779.73</v>
      </c>
      <c r="BG436" s="149">
        <v>1747.43</v>
      </c>
      <c r="BH436" s="149">
        <v>1824.95</v>
      </c>
      <c r="BI436" s="149">
        <v>1676.37</v>
      </c>
      <c r="BJ436" s="149">
        <v>1860.48</v>
      </c>
      <c r="BK436" s="149">
        <v>1779.73</v>
      </c>
      <c r="BL436" s="149">
        <v>1808.8</v>
      </c>
      <c r="BM436" s="149">
        <v>1747.43</v>
      </c>
      <c r="BN436" s="149">
        <v>1789.42</v>
      </c>
      <c r="BO436" s="149">
        <v>1831.41</v>
      </c>
      <c r="BP436" s="149">
        <v>1763.5833413769601</v>
      </c>
      <c r="BQ436" s="268">
        <v>21447.20334137696</v>
      </c>
    </row>
    <row r="437" spans="11:69" x14ac:dyDescent="0.25">
      <c r="K437" s="145" t="s">
        <v>316</v>
      </c>
      <c r="N437" s="37" t="s">
        <v>1046</v>
      </c>
      <c r="V437" s="37" t="s">
        <v>975</v>
      </c>
      <c r="W437" s="37" t="s">
        <v>980</v>
      </c>
      <c r="X437" s="37">
        <v>420</v>
      </c>
      <c r="AB437" s="206" t="s">
        <v>348</v>
      </c>
      <c r="AC437" s="173">
        <v>821337</v>
      </c>
      <c r="AD437" s="174" t="s">
        <v>1047</v>
      </c>
      <c r="AE437" s="149">
        <v>10517950</v>
      </c>
      <c r="AF437" s="17">
        <v>0</v>
      </c>
      <c r="AG437" s="17">
        <v>14763329</v>
      </c>
      <c r="AH437" s="151">
        <v>14371036.89740647</v>
      </c>
      <c r="AI437" s="150">
        <v>5452883</v>
      </c>
      <c r="AJ437" s="266">
        <v>16358649</v>
      </c>
      <c r="AK437" s="138">
        <v>13929734</v>
      </c>
      <c r="AL437" s="266">
        <v>16715680.799999999</v>
      </c>
      <c r="AM437" s="175">
        <v>11995464.040868768</v>
      </c>
      <c r="AN437" s="150">
        <v>16305306.856537702</v>
      </c>
      <c r="AO437" s="151">
        <v>16716855.428571399</v>
      </c>
      <c r="AP437" s="151">
        <v>16257082.1145864</v>
      </c>
      <c r="AQ437" s="151">
        <v>16257082.114586428</v>
      </c>
      <c r="AR437" s="266">
        <v>-101566.88541357219</v>
      </c>
      <c r="AS437" s="267">
        <v>-6.2087575455388889E-3</v>
      </c>
      <c r="AT437" s="266">
        <v>1886045.2171799578</v>
      </c>
      <c r="AU437" s="267">
        <v>0.13123932745036171</v>
      </c>
      <c r="AV437" s="266">
        <v>1493753.1145864278</v>
      </c>
      <c r="AW437" s="267">
        <v>0.10117996520882437</v>
      </c>
      <c r="AX437" s="266">
        <v>-101566.88541360013</v>
      </c>
      <c r="AY437" s="267">
        <v>-6.2087575455405967E-3</v>
      </c>
      <c r="AZ437" s="266">
        <v>1886045.2171799298</v>
      </c>
      <c r="BA437" s="267">
        <v>0.13123932745035977</v>
      </c>
      <c r="BB437" s="266">
        <v>2.7939677238464355E-8</v>
      </c>
      <c r="BC437" s="267">
        <v>1.7186157418369647E-15</v>
      </c>
      <c r="BE437" s="149">
        <v>1380738.4809648702</v>
      </c>
      <c r="BF437" s="149">
        <v>1336198.52996601</v>
      </c>
      <c r="BG437" s="149">
        <v>1380738.4809648702</v>
      </c>
      <c r="BH437" s="149">
        <v>1380738.4809648702</v>
      </c>
      <c r="BI437" s="149">
        <v>1247118.6279682701</v>
      </c>
      <c r="BJ437" s="149">
        <v>1380738.4809648702</v>
      </c>
      <c r="BK437" s="149">
        <v>1336198.52996601</v>
      </c>
      <c r="BL437" s="149">
        <v>1380738.4809648702</v>
      </c>
      <c r="BM437" s="149">
        <v>1336198.52996601</v>
      </c>
      <c r="BN437" s="149">
        <v>1380738.4809648702</v>
      </c>
      <c r="BO437" s="149">
        <v>1380738.4809648702</v>
      </c>
      <c r="BP437" s="149">
        <v>1336198.52996604</v>
      </c>
      <c r="BQ437" s="268">
        <v>16257082.11458643</v>
      </c>
    </row>
    <row r="438" spans="11:69" x14ac:dyDescent="0.25">
      <c r="K438" s="145" t="s">
        <v>316</v>
      </c>
      <c r="N438" s="37" t="s">
        <v>1048</v>
      </c>
      <c r="V438" s="37" t="s">
        <v>975</v>
      </c>
      <c r="W438" s="37" t="s">
        <v>980</v>
      </c>
      <c r="X438" s="37">
        <v>420</v>
      </c>
      <c r="AB438" s="206" t="s">
        <v>348</v>
      </c>
      <c r="AC438" s="173">
        <v>821338</v>
      </c>
      <c r="AD438" s="174" t="s">
        <v>1049</v>
      </c>
      <c r="AE438" s="149">
        <v>3085499</v>
      </c>
      <c r="AF438" s="17">
        <v>3529498</v>
      </c>
      <c r="AG438" s="17">
        <v>3682492</v>
      </c>
      <c r="AH438" s="151">
        <v>3708128.8055506167</v>
      </c>
      <c r="AI438" s="150">
        <v>1252093</v>
      </c>
      <c r="AJ438" s="266">
        <v>3756279</v>
      </c>
      <c r="AK438" s="138">
        <v>3142555</v>
      </c>
      <c r="AL438" s="266">
        <v>3771066</v>
      </c>
      <c r="AM438" s="175">
        <v>3095164.6748551396</v>
      </c>
      <c r="AN438" s="150">
        <v>3755519.1306954771</v>
      </c>
      <c r="AO438" s="151">
        <v>3745529.1428571399</v>
      </c>
      <c r="AP438" s="151">
        <v>3732957.1744155898</v>
      </c>
      <c r="AQ438" s="151">
        <v>3732957.1744155916</v>
      </c>
      <c r="AR438" s="266">
        <v>-23321.825584408361</v>
      </c>
      <c r="AS438" s="267">
        <v>-6.2087575455413088E-3</v>
      </c>
      <c r="AT438" s="266">
        <v>24828.368864974938</v>
      </c>
      <c r="AU438" s="267">
        <v>6.6956597699114164E-3</v>
      </c>
      <c r="AV438" s="266">
        <v>50465.174415591639</v>
      </c>
      <c r="AW438" s="267">
        <v>1.3704082565716813E-2</v>
      </c>
      <c r="AX438" s="266">
        <v>-23321.825584410224</v>
      </c>
      <c r="AY438" s="267">
        <v>-6.208757545541805E-3</v>
      </c>
      <c r="AZ438" s="266">
        <v>24828.368864973076</v>
      </c>
      <c r="BA438" s="267">
        <v>6.6956597699109142E-3</v>
      </c>
      <c r="BB438" s="266">
        <v>1.862645149230957E-9</v>
      </c>
      <c r="BC438" s="267">
        <v>4.9897308278725752E-16</v>
      </c>
      <c r="BE438" s="149">
        <v>317045.67782708001</v>
      </c>
      <c r="BF438" s="149">
        <v>306818.39789716998</v>
      </c>
      <c r="BG438" s="149">
        <v>317045.67782708001</v>
      </c>
      <c r="BH438" s="149">
        <v>317045.67782708001</v>
      </c>
      <c r="BI438" s="149">
        <v>286363.83803735999</v>
      </c>
      <c r="BJ438" s="149">
        <v>317045.67782708001</v>
      </c>
      <c r="BK438" s="149">
        <v>306818.39789716998</v>
      </c>
      <c r="BL438" s="149">
        <v>317045.67782708001</v>
      </c>
      <c r="BM438" s="149">
        <v>306818.39789716998</v>
      </c>
      <c r="BN438" s="149">
        <v>317045.67782708001</v>
      </c>
      <c r="BO438" s="149">
        <v>317045.67782708001</v>
      </c>
      <c r="BP438" s="149">
        <v>306818.39789716201</v>
      </c>
      <c r="BQ438" s="268">
        <v>3732957.1744155916</v>
      </c>
    </row>
    <row r="439" spans="11:69" x14ac:dyDescent="0.25">
      <c r="K439" s="145" t="s">
        <v>316</v>
      </c>
      <c r="N439" s="37" t="s">
        <v>1050</v>
      </c>
      <c r="V439" s="37" t="s">
        <v>975</v>
      </c>
      <c r="W439" s="37" t="s">
        <v>980</v>
      </c>
      <c r="X439" s="37">
        <v>420</v>
      </c>
      <c r="AB439" s="206" t="s">
        <v>348</v>
      </c>
      <c r="AC439" s="173">
        <v>821431</v>
      </c>
      <c r="AD439" s="174" t="s">
        <v>1051</v>
      </c>
      <c r="AE439" s="149">
        <v>3468</v>
      </c>
      <c r="AF439" s="17">
        <v>3468</v>
      </c>
      <c r="AG439" s="17">
        <v>3468</v>
      </c>
      <c r="AH439" s="151">
        <v>3468</v>
      </c>
      <c r="AI439" s="150">
        <v>1176</v>
      </c>
      <c r="AJ439" s="266">
        <v>3528</v>
      </c>
      <c r="AK439" s="138">
        <v>3030</v>
      </c>
      <c r="AL439" s="266">
        <v>3636</v>
      </c>
      <c r="AM439" s="175">
        <v>2890</v>
      </c>
      <c r="AN439" s="150">
        <v>3608</v>
      </c>
      <c r="AO439" s="151">
        <v>3648</v>
      </c>
      <c r="AP439" s="151">
        <v>3708</v>
      </c>
      <c r="AQ439" s="151">
        <v>3708</v>
      </c>
      <c r="AR439" s="266">
        <v>180</v>
      </c>
      <c r="AS439" s="267">
        <v>5.1020408163265307E-2</v>
      </c>
      <c r="AT439" s="266">
        <v>240</v>
      </c>
      <c r="AU439" s="267">
        <v>6.9204152249134954E-2</v>
      </c>
      <c r="AV439" s="266">
        <v>240</v>
      </c>
      <c r="AW439" s="267">
        <v>6.9204152249134954E-2</v>
      </c>
      <c r="AX439" s="266">
        <v>180</v>
      </c>
      <c r="AY439" s="267">
        <v>5.1020408163265307E-2</v>
      </c>
      <c r="AZ439" s="266">
        <v>240</v>
      </c>
      <c r="BA439" s="267">
        <v>6.9204152249134954E-2</v>
      </c>
      <c r="BB439" s="266">
        <v>0</v>
      </c>
      <c r="BC439" s="267">
        <v>0</v>
      </c>
      <c r="BE439" s="149">
        <v>309</v>
      </c>
      <c r="BF439" s="149">
        <v>309</v>
      </c>
      <c r="BG439" s="149">
        <v>309</v>
      </c>
      <c r="BH439" s="149">
        <v>309</v>
      </c>
      <c r="BI439" s="149">
        <v>309</v>
      </c>
      <c r="BJ439" s="149">
        <v>309</v>
      </c>
      <c r="BK439" s="149">
        <v>309</v>
      </c>
      <c r="BL439" s="149">
        <v>309</v>
      </c>
      <c r="BM439" s="149">
        <v>309</v>
      </c>
      <c r="BN439" s="149">
        <v>309</v>
      </c>
      <c r="BO439" s="149">
        <v>309</v>
      </c>
      <c r="BP439" s="149">
        <v>309</v>
      </c>
      <c r="BQ439" s="268">
        <v>3708</v>
      </c>
    </row>
    <row r="440" spans="11:69" x14ac:dyDescent="0.25">
      <c r="K440" s="145" t="s">
        <v>316</v>
      </c>
      <c r="N440" s="37" t="s">
        <v>1052</v>
      </c>
      <c r="V440" s="37" t="s">
        <v>975</v>
      </c>
      <c r="W440" s="37" t="s">
        <v>980</v>
      </c>
      <c r="X440" s="37">
        <v>420</v>
      </c>
      <c r="AB440" s="206" t="s">
        <v>348</v>
      </c>
      <c r="AC440" s="173">
        <v>821432</v>
      </c>
      <c r="AD440" s="174" t="s">
        <v>1053</v>
      </c>
      <c r="AE440" s="149">
        <v>552</v>
      </c>
      <c r="AF440" s="17">
        <v>552</v>
      </c>
      <c r="AG440" s="17">
        <v>552</v>
      </c>
      <c r="AH440" s="151">
        <v>552</v>
      </c>
      <c r="AI440" s="150">
        <v>184</v>
      </c>
      <c r="AJ440" s="266">
        <v>552</v>
      </c>
      <c r="AK440" s="138">
        <v>460</v>
      </c>
      <c r="AL440" s="266">
        <v>552</v>
      </c>
      <c r="AM440" s="175">
        <v>460</v>
      </c>
      <c r="AN440" s="150">
        <v>552</v>
      </c>
      <c r="AO440" s="151">
        <v>552</v>
      </c>
      <c r="AP440" s="151">
        <v>552</v>
      </c>
      <c r="AQ440" s="151">
        <v>552</v>
      </c>
      <c r="AR440" s="266">
        <v>0</v>
      </c>
      <c r="AS440" s="267">
        <v>0</v>
      </c>
      <c r="AT440" s="266">
        <v>0</v>
      </c>
      <c r="AU440" s="267">
        <v>0</v>
      </c>
      <c r="AV440" s="266">
        <v>0</v>
      </c>
      <c r="AW440" s="267">
        <v>0</v>
      </c>
      <c r="AX440" s="266">
        <v>0</v>
      </c>
      <c r="AY440" s="267">
        <v>0</v>
      </c>
      <c r="AZ440" s="266">
        <v>0</v>
      </c>
      <c r="BA440" s="267">
        <v>0</v>
      </c>
      <c r="BB440" s="266">
        <v>0</v>
      </c>
      <c r="BC440" s="267">
        <v>0</v>
      </c>
      <c r="BE440" s="149">
        <v>46</v>
      </c>
      <c r="BF440" s="149">
        <v>46</v>
      </c>
      <c r="BG440" s="149">
        <v>46</v>
      </c>
      <c r="BH440" s="149">
        <v>46</v>
      </c>
      <c r="BI440" s="149">
        <v>46</v>
      </c>
      <c r="BJ440" s="149">
        <v>46</v>
      </c>
      <c r="BK440" s="149">
        <v>46</v>
      </c>
      <c r="BL440" s="149">
        <v>46</v>
      </c>
      <c r="BM440" s="149">
        <v>46</v>
      </c>
      <c r="BN440" s="149">
        <v>46</v>
      </c>
      <c r="BO440" s="149">
        <v>46</v>
      </c>
      <c r="BP440" s="149">
        <v>46</v>
      </c>
      <c r="BQ440" s="268">
        <v>552</v>
      </c>
    </row>
    <row r="441" spans="11:69" x14ac:dyDescent="0.25">
      <c r="K441" s="145" t="s">
        <v>316</v>
      </c>
      <c r="N441" s="37" t="s">
        <v>1054</v>
      </c>
      <c r="V441" s="37" t="s">
        <v>975</v>
      </c>
      <c r="W441" s="37" t="s">
        <v>980</v>
      </c>
      <c r="X441" s="37">
        <v>420</v>
      </c>
      <c r="AB441" s="206" t="s">
        <v>348</v>
      </c>
      <c r="AC441" s="173">
        <v>821433</v>
      </c>
      <c r="AD441" s="174" t="s">
        <v>1055</v>
      </c>
      <c r="AE441" s="149">
        <v>336</v>
      </c>
      <c r="AF441" s="17">
        <v>336</v>
      </c>
      <c r="AG441" s="17">
        <v>336</v>
      </c>
      <c r="AH441" s="151">
        <v>336</v>
      </c>
      <c r="AI441" s="150">
        <v>112</v>
      </c>
      <c r="AJ441" s="266">
        <v>336</v>
      </c>
      <c r="AK441" s="138">
        <v>280</v>
      </c>
      <c r="AL441" s="266">
        <v>336</v>
      </c>
      <c r="AM441" s="175">
        <v>280</v>
      </c>
      <c r="AN441" s="150">
        <v>336</v>
      </c>
      <c r="AO441" s="151">
        <v>336</v>
      </c>
      <c r="AP441" s="151">
        <v>336</v>
      </c>
      <c r="AQ441" s="151">
        <v>336</v>
      </c>
      <c r="AR441" s="266">
        <v>0</v>
      </c>
      <c r="AS441" s="267">
        <v>0</v>
      </c>
      <c r="AT441" s="266">
        <v>0</v>
      </c>
      <c r="AU441" s="267">
        <v>0</v>
      </c>
      <c r="AV441" s="266">
        <v>0</v>
      </c>
      <c r="AW441" s="267">
        <v>0</v>
      </c>
      <c r="AX441" s="266">
        <v>0</v>
      </c>
      <c r="AY441" s="267">
        <v>0</v>
      </c>
      <c r="AZ441" s="266">
        <v>0</v>
      </c>
      <c r="BA441" s="267">
        <v>0</v>
      </c>
      <c r="BB441" s="266">
        <v>0</v>
      </c>
      <c r="BC441" s="267">
        <v>0</v>
      </c>
      <c r="BE441" s="149">
        <v>28</v>
      </c>
      <c r="BF441" s="149">
        <v>28</v>
      </c>
      <c r="BG441" s="149">
        <v>28</v>
      </c>
      <c r="BH441" s="149">
        <v>28</v>
      </c>
      <c r="BI441" s="149">
        <v>28</v>
      </c>
      <c r="BJ441" s="149">
        <v>28</v>
      </c>
      <c r="BK441" s="149">
        <v>28</v>
      </c>
      <c r="BL441" s="149">
        <v>28</v>
      </c>
      <c r="BM441" s="149">
        <v>28</v>
      </c>
      <c r="BN441" s="149">
        <v>28</v>
      </c>
      <c r="BO441" s="149">
        <v>28</v>
      </c>
      <c r="BP441" s="149">
        <v>28</v>
      </c>
      <c r="BQ441" s="268">
        <v>336</v>
      </c>
    </row>
    <row r="442" spans="11:69" x14ac:dyDescent="0.25">
      <c r="K442" s="145" t="s">
        <v>316</v>
      </c>
      <c r="N442" s="37" t="s">
        <v>1056</v>
      </c>
      <c r="V442" s="37" t="s">
        <v>975</v>
      </c>
      <c r="W442" s="37" t="s">
        <v>980</v>
      </c>
      <c r="X442" s="37">
        <v>420</v>
      </c>
      <c r="AB442" s="206" t="s">
        <v>348</v>
      </c>
      <c r="AC442" s="173">
        <v>821434</v>
      </c>
      <c r="AD442" s="174" t="s">
        <v>1057</v>
      </c>
      <c r="AE442" s="149">
        <v>420</v>
      </c>
      <c r="AF442" s="17">
        <v>420</v>
      </c>
      <c r="AG442" s="17">
        <v>420</v>
      </c>
      <c r="AH442" s="151">
        <v>420</v>
      </c>
      <c r="AI442" s="150">
        <v>140</v>
      </c>
      <c r="AJ442" s="266">
        <v>420</v>
      </c>
      <c r="AK442" s="138">
        <v>350</v>
      </c>
      <c r="AL442" s="266">
        <v>420</v>
      </c>
      <c r="AM442" s="175">
        <v>350</v>
      </c>
      <c r="AN442" s="150">
        <v>420</v>
      </c>
      <c r="AO442" s="151">
        <v>420</v>
      </c>
      <c r="AP442" s="151">
        <v>420</v>
      </c>
      <c r="AQ442" s="151">
        <v>420</v>
      </c>
      <c r="AR442" s="266">
        <v>0</v>
      </c>
      <c r="AS442" s="267">
        <v>0</v>
      </c>
      <c r="AT442" s="266">
        <v>0</v>
      </c>
      <c r="AU442" s="267">
        <v>0</v>
      </c>
      <c r="AV442" s="266">
        <v>0</v>
      </c>
      <c r="AW442" s="267">
        <v>0</v>
      </c>
      <c r="AX442" s="266">
        <v>0</v>
      </c>
      <c r="AY442" s="267">
        <v>0</v>
      </c>
      <c r="AZ442" s="266">
        <v>0</v>
      </c>
      <c r="BA442" s="267">
        <v>0</v>
      </c>
      <c r="BB442" s="266">
        <v>0</v>
      </c>
      <c r="BC442" s="267">
        <v>0</v>
      </c>
      <c r="BE442" s="149">
        <v>35</v>
      </c>
      <c r="BF442" s="149">
        <v>35</v>
      </c>
      <c r="BG442" s="149">
        <v>35</v>
      </c>
      <c r="BH442" s="149">
        <v>35</v>
      </c>
      <c r="BI442" s="149">
        <v>35</v>
      </c>
      <c r="BJ442" s="149">
        <v>35</v>
      </c>
      <c r="BK442" s="149">
        <v>35</v>
      </c>
      <c r="BL442" s="149">
        <v>35</v>
      </c>
      <c r="BM442" s="149">
        <v>35</v>
      </c>
      <c r="BN442" s="149">
        <v>35</v>
      </c>
      <c r="BO442" s="149">
        <v>35</v>
      </c>
      <c r="BP442" s="149">
        <v>35</v>
      </c>
      <c r="BQ442" s="268">
        <v>420</v>
      </c>
    </row>
    <row r="443" spans="11:69" x14ac:dyDescent="0.25">
      <c r="K443" s="145" t="s">
        <v>316</v>
      </c>
      <c r="N443" s="37" t="s">
        <v>1058</v>
      </c>
      <c r="V443" s="37" t="s">
        <v>975</v>
      </c>
      <c r="W443" s="37" t="s">
        <v>980</v>
      </c>
      <c r="X443" s="37">
        <v>420</v>
      </c>
      <c r="AB443" s="206" t="s">
        <v>348</v>
      </c>
      <c r="AC443" s="173">
        <v>821435</v>
      </c>
      <c r="AD443" s="174" t="s">
        <v>1059</v>
      </c>
      <c r="AE443" s="149">
        <v>456</v>
      </c>
      <c r="AF443" s="17">
        <v>456</v>
      </c>
      <c r="AG443" s="17">
        <v>456</v>
      </c>
      <c r="AH443" s="151">
        <v>456</v>
      </c>
      <c r="AI443" s="150">
        <v>152</v>
      </c>
      <c r="AJ443" s="266">
        <v>456</v>
      </c>
      <c r="AK443" s="138">
        <v>380</v>
      </c>
      <c r="AL443" s="266">
        <v>456</v>
      </c>
      <c r="AM443" s="175">
        <v>380</v>
      </c>
      <c r="AN443" s="150">
        <v>456</v>
      </c>
      <c r="AO443" s="151">
        <v>456</v>
      </c>
      <c r="AP443" s="151">
        <v>456</v>
      </c>
      <c r="AQ443" s="151">
        <v>456</v>
      </c>
      <c r="AR443" s="266">
        <v>0</v>
      </c>
      <c r="AS443" s="267">
        <v>0</v>
      </c>
      <c r="AT443" s="266">
        <v>0</v>
      </c>
      <c r="AU443" s="267">
        <v>0</v>
      </c>
      <c r="AV443" s="266">
        <v>0</v>
      </c>
      <c r="AW443" s="267">
        <v>0</v>
      </c>
      <c r="AX443" s="266">
        <v>0</v>
      </c>
      <c r="AY443" s="267">
        <v>0</v>
      </c>
      <c r="AZ443" s="266">
        <v>0</v>
      </c>
      <c r="BA443" s="267">
        <v>0</v>
      </c>
      <c r="BB443" s="266">
        <v>0</v>
      </c>
      <c r="BC443" s="267">
        <v>0</v>
      </c>
      <c r="BE443" s="149">
        <v>38</v>
      </c>
      <c r="BF443" s="149">
        <v>38</v>
      </c>
      <c r="BG443" s="149">
        <v>38</v>
      </c>
      <c r="BH443" s="149">
        <v>38</v>
      </c>
      <c r="BI443" s="149">
        <v>38</v>
      </c>
      <c r="BJ443" s="149">
        <v>38</v>
      </c>
      <c r="BK443" s="149">
        <v>38</v>
      </c>
      <c r="BL443" s="149">
        <v>38</v>
      </c>
      <c r="BM443" s="149">
        <v>38</v>
      </c>
      <c r="BN443" s="149">
        <v>38</v>
      </c>
      <c r="BO443" s="149">
        <v>38</v>
      </c>
      <c r="BP443" s="149">
        <v>38</v>
      </c>
      <c r="BQ443" s="268">
        <v>456</v>
      </c>
    </row>
    <row r="444" spans="11:69" x14ac:dyDescent="0.25">
      <c r="K444" s="145" t="s">
        <v>316</v>
      </c>
      <c r="N444" s="37" t="s">
        <v>1060</v>
      </c>
      <c r="V444" s="37" t="s">
        <v>975</v>
      </c>
      <c r="W444" s="37" t="s">
        <v>980</v>
      </c>
      <c r="X444" s="37">
        <v>420</v>
      </c>
      <c r="AB444" s="206" t="s">
        <v>348</v>
      </c>
      <c r="AC444" s="173">
        <v>821436</v>
      </c>
      <c r="AD444" s="174" t="s">
        <v>1061</v>
      </c>
      <c r="AE444" s="149">
        <v>240</v>
      </c>
      <c r="AF444" s="17">
        <v>240</v>
      </c>
      <c r="AG444" s="17">
        <v>240</v>
      </c>
      <c r="AH444" s="151">
        <v>240</v>
      </c>
      <c r="AI444" s="150">
        <v>80</v>
      </c>
      <c r="AJ444" s="266">
        <v>240</v>
      </c>
      <c r="AK444" s="138">
        <v>200</v>
      </c>
      <c r="AL444" s="266">
        <v>240</v>
      </c>
      <c r="AM444" s="175">
        <v>200</v>
      </c>
      <c r="AN444" s="150">
        <v>240</v>
      </c>
      <c r="AO444" s="151">
        <v>240</v>
      </c>
      <c r="AP444" s="151">
        <v>240</v>
      </c>
      <c r="AQ444" s="151">
        <v>240</v>
      </c>
      <c r="AR444" s="266">
        <v>0</v>
      </c>
      <c r="AS444" s="267">
        <v>0</v>
      </c>
      <c r="AT444" s="266">
        <v>0</v>
      </c>
      <c r="AU444" s="267">
        <v>0</v>
      </c>
      <c r="AV444" s="266">
        <v>0</v>
      </c>
      <c r="AW444" s="267">
        <v>0</v>
      </c>
      <c r="AX444" s="266">
        <v>0</v>
      </c>
      <c r="AY444" s="267">
        <v>0</v>
      </c>
      <c r="AZ444" s="266">
        <v>0</v>
      </c>
      <c r="BA444" s="267">
        <v>0</v>
      </c>
      <c r="BB444" s="266">
        <v>0</v>
      </c>
      <c r="BC444" s="267">
        <v>0</v>
      </c>
      <c r="BE444" s="149">
        <v>20</v>
      </c>
      <c r="BF444" s="149">
        <v>20</v>
      </c>
      <c r="BG444" s="149">
        <v>20</v>
      </c>
      <c r="BH444" s="149">
        <v>20</v>
      </c>
      <c r="BI444" s="149">
        <v>20</v>
      </c>
      <c r="BJ444" s="149">
        <v>20</v>
      </c>
      <c r="BK444" s="149">
        <v>20</v>
      </c>
      <c r="BL444" s="149">
        <v>20</v>
      </c>
      <c r="BM444" s="149">
        <v>20</v>
      </c>
      <c r="BN444" s="149">
        <v>20</v>
      </c>
      <c r="BO444" s="149">
        <v>20</v>
      </c>
      <c r="BP444" s="149">
        <v>20</v>
      </c>
      <c r="BQ444" s="268">
        <v>240</v>
      </c>
    </row>
    <row r="445" spans="11:69" x14ac:dyDescent="0.25">
      <c r="K445" s="145" t="s">
        <v>316</v>
      </c>
      <c r="N445" s="37" t="s">
        <v>1062</v>
      </c>
      <c r="V445" s="37" t="s">
        <v>975</v>
      </c>
      <c r="W445" s="37" t="s">
        <v>980</v>
      </c>
      <c r="X445" s="37">
        <v>420</v>
      </c>
      <c r="AB445" s="206" t="s">
        <v>348</v>
      </c>
      <c r="AC445" s="173">
        <v>821437</v>
      </c>
      <c r="AD445" s="174" t="s">
        <v>1063</v>
      </c>
      <c r="AE445" s="149">
        <v>348</v>
      </c>
      <c r="AF445" s="17">
        <v>348</v>
      </c>
      <c r="AG445" s="17">
        <v>348</v>
      </c>
      <c r="AH445" s="151">
        <v>348</v>
      </c>
      <c r="AI445" s="150">
        <v>116</v>
      </c>
      <c r="AJ445" s="266">
        <v>348</v>
      </c>
      <c r="AK445" s="138">
        <v>290</v>
      </c>
      <c r="AL445" s="266">
        <v>348</v>
      </c>
      <c r="AM445" s="175">
        <v>290</v>
      </c>
      <c r="AN445" s="150">
        <v>348</v>
      </c>
      <c r="AO445" s="151">
        <v>348</v>
      </c>
      <c r="AP445" s="151">
        <v>348</v>
      </c>
      <c r="AQ445" s="151">
        <v>348</v>
      </c>
      <c r="AR445" s="266">
        <v>0</v>
      </c>
      <c r="AS445" s="267">
        <v>0</v>
      </c>
      <c r="AT445" s="266">
        <v>0</v>
      </c>
      <c r="AU445" s="267">
        <v>0</v>
      </c>
      <c r="AV445" s="266">
        <v>0</v>
      </c>
      <c r="AW445" s="267">
        <v>0</v>
      </c>
      <c r="AX445" s="266">
        <v>0</v>
      </c>
      <c r="AY445" s="267">
        <v>0</v>
      </c>
      <c r="AZ445" s="266">
        <v>0</v>
      </c>
      <c r="BA445" s="267">
        <v>0</v>
      </c>
      <c r="BB445" s="266">
        <v>0</v>
      </c>
      <c r="BC445" s="267">
        <v>0</v>
      </c>
      <c r="BE445" s="149">
        <v>29</v>
      </c>
      <c r="BF445" s="149">
        <v>29</v>
      </c>
      <c r="BG445" s="149">
        <v>29</v>
      </c>
      <c r="BH445" s="149">
        <v>29</v>
      </c>
      <c r="BI445" s="149">
        <v>29</v>
      </c>
      <c r="BJ445" s="149">
        <v>29</v>
      </c>
      <c r="BK445" s="149">
        <v>29</v>
      </c>
      <c r="BL445" s="149">
        <v>29</v>
      </c>
      <c r="BM445" s="149">
        <v>29</v>
      </c>
      <c r="BN445" s="149">
        <v>29</v>
      </c>
      <c r="BO445" s="149">
        <v>29</v>
      </c>
      <c r="BP445" s="149">
        <v>29</v>
      </c>
      <c r="BQ445" s="268">
        <v>348</v>
      </c>
    </row>
    <row r="446" spans="11:69" x14ac:dyDescent="0.25">
      <c r="K446" s="145" t="s">
        <v>316</v>
      </c>
      <c r="N446" s="37" t="s">
        <v>1064</v>
      </c>
      <c r="V446" s="37" t="s">
        <v>975</v>
      </c>
      <c r="W446" s="37" t="s">
        <v>980</v>
      </c>
      <c r="X446" s="37">
        <v>420</v>
      </c>
      <c r="AB446" s="206" t="s">
        <v>348</v>
      </c>
      <c r="AC446" s="173">
        <v>821438</v>
      </c>
      <c r="AD446" s="174" t="s">
        <v>1065</v>
      </c>
      <c r="AE446" s="149">
        <v>372</v>
      </c>
      <c r="AF446" s="17">
        <v>372</v>
      </c>
      <c r="AG446" s="17">
        <v>372</v>
      </c>
      <c r="AH446" s="151">
        <v>372</v>
      </c>
      <c r="AI446" s="150">
        <v>124</v>
      </c>
      <c r="AJ446" s="266">
        <v>372</v>
      </c>
      <c r="AK446" s="138">
        <v>310</v>
      </c>
      <c r="AL446" s="266">
        <v>372</v>
      </c>
      <c r="AM446" s="175">
        <v>310</v>
      </c>
      <c r="AN446" s="150">
        <v>372</v>
      </c>
      <c r="AO446" s="151">
        <v>372</v>
      </c>
      <c r="AP446" s="151">
        <v>372</v>
      </c>
      <c r="AQ446" s="151">
        <v>372</v>
      </c>
      <c r="AR446" s="266">
        <v>0</v>
      </c>
      <c r="AS446" s="267">
        <v>0</v>
      </c>
      <c r="AT446" s="266">
        <v>0</v>
      </c>
      <c r="AU446" s="267">
        <v>0</v>
      </c>
      <c r="AV446" s="266">
        <v>0</v>
      </c>
      <c r="AW446" s="267">
        <v>0</v>
      </c>
      <c r="AX446" s="266">
        <v>0</v>
      </c>
      <c r="AY446" s="267">
        <v>0</v>
      </c>
      <c r="AZ446" s="266">
        <v>0</v>
      </c>
      <c r="BA446" s="267">
        <v>0</v>
      </c>
      <c r="BB446" s="266">
        <v>0</v>
      </c>
      <c r="BC446" s="267">
        <v>0</v>
      </c>
      <c r="BE446" s="149">
        <v>31</v>
      </c>
      <c r="BF446" s="149">
        <v>31</v>
      </c>
      <c r="BG446" s="149">
        <v>31</v>
      </c>
      <c r="BH446" s="149">
        <v>31</v>
      </c>
      <c r="BI446" s="149">
        <v>31</v>
      </c>
      <c r="BJ446" s="149">
        <v>31</v>
      </c>
      <c r="BK446" s="149">
        <v>31</v>
      </c>
      <c r="BL446" s="149">
        <v>31</v>
      </c>
      <c r="BM446" s="149">
        <v>31</v>
      </c>
      <c r="BN446" s="149">
        <v>31</v>
      </c>
      <c r="BO446" s="149">
        <v>31</v>
      </c>
      <c r="BP446" s="149">
        <v>31</v>
      </c>
      <c r="BQ446" s="268">
        <v>372</v>
      </c>
    </row>
    <row r="447" spans="11:69" x14ac:dyDescent="0.25">
      <c r="K447" s="145" t="s">
        <v>316</v>
      </c>
      <c r="N447" s="37" t="s">
        <v>1066</v>
      </c>
      <c r="V447" s="37" t="s">
        <v>975</v>
      </c>
      <c r="W447" s="37" t="s">
        <v>980</v>
      </c>
      <c r="X447" s="37">
        <v>420</v>
      </c>
      <c r="AB447" s="206" t="s">
        <v>348</v>
      </c>
      <c r="AC447" s="173">
        <v>821440</v>
      </c>
      <c r="AD447" s="174" t="s">
        <v>826</v>
      </c>
      <c r="AE447" s="149">
        <v>0</v>
      </c>
      <c r="AF447" s="17">
        <v>0</v>
      </c>
      <c r="AG447" s="17">
        <v>191</v>
      </c>
      <c r="AH447" s="151">
        <v>0</v>
      </c>
      <c r="AI447" s="150">
        <v>764</v>
      </c>
      <c r="AJ447" s="266">
        <v>2292</v>
      </c>
      <c r="AK447" s="138">
        <v>2000</v>
      </c>
      <c r="AL447" s="266">
        <v>2400</v>
      </c>
      <c r="AM447" s="175">
        <v>0</v>
      </c>
      <c r="AN447" s="150">
        <v>2000</v>
      </c>
      <c r="AO447" s="151">
        <v>2418.8571428571418</v>
      </c>
      <c r="AP447" s="151">
        <v>4857.9023863651082</v>
      </c>
      <c r="AQ447" s="151">
        <v>4857.9023863651082</v>
      </c>
      <c r="AR447" s="266">
        <v>2565.9023863651082</v>
      </c>
      <c r="AS447" s="267">
        <v>1.1195036589725602</v>
      </c>
      <c r="AT447" s="266">
        <v>4857.9023863651082</v>
      </c>
      <c r="AU447" s="267">
        <v>0</v>
      </c>
      <c r="AV447" s="266">
        <v>4666.9023863651082</v>
      </c>
      <c r="AW447" s="267">
        <v>24.434043907670723</v>
      </c>
      <c r="AX447" s="266">
        <v>2565.9023863651082</v>
      </c>
      <c r="AY447" s="267">
        <v>1.1195036589725602</v>
      </c>
      <c r="AZ447" s="266">
        <v>4857.9023863651082</v>
      </c>
      <c r="BA447" s="267">
        <v>0</v>
      </c>
      <c r="BB447" s="266">
        <v>0</v>
      </c>
      <c r="BC447" s="267">
        <v>0</v>
      </c>
      <c r="BE447" s="149">
        <v>416.270211684</v>
      </c>
      <c r="BF447" s="149">
        <v>403.41071242999999</v>
      </c>
      <c r="BG447" s="149">
        <v>395.914886196</v>
      </c>
      <c r="BH447" s="149">
        <v>413.221908466</v>
      </c>
      <c r="BI447" s="149">
        <v>379.95711097600002</v>
      </c>
      <c r="BJ447" s="149">
        <v>421.33405669400003</v>
      </c>
      <c r="BK447" s="149">
        <v>403.11087603200002</v>
      </c>
      <c r="BL447" s="149">
        <v>409.47399535199997</v>
      </c>
      <c r="BM447" s="149">
        <v>395.89822862199998</v>
      </c>
      <c r="BN447" s="149">
        <v>405.15973296599998</v>
      </c>
      <c r="BO447" s="149">
        <v>414.537840356</v>
      </c>
      <c r="BP447" s="149">
        <v>399.61282659110833</v>
      </c>
      <c r="BQ447" s="268">
        <v>4857.9023863651073</v>
      </c>
    </row>
    <row r="448" spans="11:69" x14ac:dyDescent="0.25">
      <c r="K448" s="145" t="s">
        <v>316</v>
      </c>
      <c r="N448" s="37" t="s">
        <v>1067</v>
      </c>
      <c r="V448" s="37" t="s">
        <v>975</v>
      </c>
      <c r="W448" s="37" t="s">
        <v>980</v>
      </c>
      <c r="X448" s="37">
        <v>420</v>
      </c>
      <c r="AB448" s="206" t="s">
        <v>348</v>
      </c>
      <c r="AC448" s="173">
        <v>821441</v>
      </c>
      <c r="AD448" s="174" t="s">
        <v>828</v>
      </c>
      <c r="AE448" s="149">
        <v>0</v>
      </c>
      <c r="AF448" s="17">
        <v>0</v>
      </c>
      <c r="AG448" s="17">
        <v>1200</v>
      </c>
      <c r="AH448" s="151">
        <v>0</v>
      </c>
      <c r="AI448" s="150">
        <v>4865</v>
      </c>
      <c r="AJ448" s="266">
        <v>14595</v>
      </c>
      <c r="AK448" s="138">
        <v>12409</v>
      </c>
      <c r="AL448" s="266">
        <v>14890.800000000001</v>
      </c>
      <c r="AM448" s="175">
        <v>0</v>
      </c>
      <c r="AN448" s="150">
        <v>12409</v>
      </c>
      <c r="AO448" s="151">
        <v>14708.571428571424</v>
      </c>
      <c r="AP448" s="151">
        <v>17002.658352277878</v>
      </c>
      <c r="AQ448" s="151">
        <v>17002.658352277882</v>
      </c>
      <c r="AR448" s="266">
        <v>2407.6583522778819</v>
      </c>
      <c r="AS448" s="267">
        <v>0.16496460104678876</v>
      </c>
      <c r="AT448" s="266">
        <v>17002.658352277882</v>
      </c>
      <c r="AU448" s="267">
        <v>0</v>
      </c>
      <c r="AV448" s="266">
        <v>15802.658352277882</v>
      </c>
      <c r="AW448" s="267">
        <v>13.168881960231568</v>
      </c>
      <c r="AX448" s="266">
        <v>2407.6583522778783</v>
      </c>
      <c r="AY448" s="267">
        <v>0.16496460104678851</v>
      </c>
      <c r="AZ448" s="266">
        <v>17002.658352277878</v>
      </c>
      <c r="BA448" s="267">
        <v>0</v>
      </c>
      <c r="BB448" s="266">
        <v>3.637978807091713E-12</v>
      </c>
      <c r="BC448" s="267">
        <v>2.139652948213434E-16</v>
      </c>
      <c r="BE448" s="149">
        <v>1456.9457408940002</v>
      </c>
      <c r="BF448" s="149">
        <v>1411.937493505</v>
      </c>
      <c r="BG448" s="149">
        <v>1385.7021016860001</v>
      </c>
      <c r="BH448" s="149">
        <v>1446.276679631</v>
      </c>
      <c r="BI448" s="149">
        <v>1329.8498884160001</v>
      </c>
      <c r="BJ448" s="149">
        <v>1474.6691984289998</v>
      </c>
      <c r="BK448" s="149">
        <v>1410.8880661119999</v>
      </c>
      <c r="BL448" s="149">
        <v>1433.158983732</v>
      </c>
      <c r="BM448" s="149">
        <v>1385.643800177</v>
      </c>
      <c r="BN448" s="149">
        <v>1418.059065381</v>
      </c>
      <c r="BO448" s="149">
        <v>1450.8824412460001</v>
      </c>
      <c r="BP448" s="149">
        <v>1398.6448930688798</v>
      </c>
      <c r="BQ448" s="268">
        <v>17002.658352277878</v>
      </c>
    </row>
    <row r="449" spans="11:69" x14ac:dyDescent="0.25">
      <c r="K449" s="145" t="s">
        <v>316</v>
      </c>
      <c r="N449" s="37" t="s">
        <v>1068</v>
      </c>
      <c r="V449" s="37" t="s">
        <v>975</v>
      </c>
      <c r="W449" s="37" t="s">
        <v>980</v>
      </c>
      <c r="X449" s="37">
        <v>420</v>
      </c>
      <c r="AB449" s="206" t="s">
        <v>348</v>
      </c>
      <c r="AC449" s="173">
        <v>821452</v>
      </c>
      <c r="AD449" s="174" t="s">
        <v>1069</v>
      </c>
      <c r="AE449" s="149">
        <v>0</v>
      </c>
      <c r="AF449" s="17">
        <v>0</v>
      </c>
      <c r="AG449" s="17">
        <v>0</v>
      </c>
      <c r="AH449" s="151">
        <v>3.1E-2</v>
      </c>
      <c r="AI449" s="150">
        <v>0</v>
      </c>
      <c r="AJ449" s="266">
        <v>0</v>
      </c>
      <c r="AK449" s="138">
        <v>0</v>
      </c>
      <c r="AL449" s="266">
        <v>0</v>
      </c>
      <c r="AM449" s="175">
        <v>3.1E-2</v>
      </c>
      <c r="AN449" s="150">
        <v>0</v>
      </c>
      <c r="AO449" s="151">
        <v>0</v>
      </c>
      <c r="AP449" s="151">
        <v>0</v>
      </c>
      <c r="AQ449" s="151">
        <v>7.9100000000000004E-2</v>
      </c>
      <c r="AR449" s="266">
        <v>7.9100000000000004E-2</v>
      </c>
      <c r="AS449" s="267">
        <v>0</v>
      </c>
      <c r="AT449" s="266">
        <v>4.8100000000000004E-2</v>
      </c>
      <c r="AU449" s="267">
        <v>1.5516129032258066</v>
      </c>
      <c r="AV449" s="266">
        <v>7.9100000000000004E-2</v>
      </c>
      <c r="AW449" s="267">
        <v>0</v>
      </c>
      <c r="AX449" s="266">
        <v>0</v>
      </c>
      <c r="AY449" s="267">
        <v>0</v>
      </c>
      <c r="AZ449" s="266">
        <v>-3.1E-2</v>
      </c>
      <c r="BA449" s="267">
        <v>-1</v>
      </c>
      <c r="BB449" s="266">
        <v>7.9100000000000004E-2</v>
      </c>
      <c r="BC449" s="267">
        <v>0</v>
      </c>
      <c r="BE449" s="149">
        <v>0</v>
      </c>
      <c r="BF449" s="149">
        <v>0</v>
      </c>
      <c r="BG449" s="149">
        <v>0</v>
      </c>
      <c r="BH449" s="149">
        <v>7.9100000000000004E-2</v>
      </c>
      <c r="BI449" s="149">
        <v>0</v>
      </c>
      <c r="BJ449" s="149">
        <v>0</v>
      </c>
      <c r="BK449" s="149">
        <v>0</v>
      </c>
      <c r="BL449" s="149">
        <v>0</v>
      </c>
      <c r="BM449" s="149">
        <v>0</v>
      </c>
      <c r="BN449" s="149">
        <v>0</v>
      </c>
      <c r="BO449" s="149">
        <v>0</v>
      </c>
      <c r="BP449" s="149">
        <v>0</v>
      </c>
      <c r="BQ449" s="268">
        <v>7.9100000000000004E-2</v>
      </c>
    </row>
    <row r="450" spans="11:69" x14ac:dyDescent="0.25">
      <c r="K450" s="145" t="s">
        <v>316</v>
      </c>
      <c r="N450" s="37" t="s">
        <v>1070</v>
      </c>
      <c r="V450" s="37" t="s">
        <v>975</v>
      </c>
      <c r="W450" s="37" t="s">
        <v>980</v>
      </c>
      <c r="X450" s="37">
        <v>420</v>
      </c>
      <c r="AB450" s="206" t="s">
        <v>348</v>
      </c>
      <c r="AC450" s="173">
        <v>821453</v>
      </c>
      <c r="AD450" s="174" t="s">
        <v>1071</v>
      </c>
      <c r="AE450" s="149">
        <v>0</v>
      </c>
      <c r="AF450" s="17">
        <v>0</v>
      </c>
      <c r="AG450" s="17">
        <v>0</v>
      </c>
      <c r="AH450" s="151">
        <v>3.1E-2</v>
      </c>
      <c r="AI450" s="150">
        <v>0</v>
      </c>
      <c r="AJ450" s="266">
        <v>0</v>
      </c>
      <c r="AK450" s="138">
        <v>0</v>
      </c>
      <c r="AL450" s="266">
        <v>0</v>
      </c>
      <c r="AM450" s="175">
        <v>3.1E-2</v>
      </c>
      <c r="AN450" s="150">
        <v>0</v>
      </c>
      <c r="AO450" s="151">
        <v>0</v>
      </c>
      <c r="AP450" s="151">
        <v>0</v>
      </c>
      <c r="AQ450" s="151">
        <v>7.9100000000000004E-2</v>
      </c>
      <c r="AR450" s="266">
        <v>7.9100000000000004E-2</v>
      </c>
      <c r="AS450" s="267">
        <v>0</v>
      </c>
      <c r="AT450" s="266">
        <v>4.8100000000000004E-2</v>
      </c>
      <c r="AU450" s="267">
        <v>1.5516129032258066</v>
      </c>
      <c r="AV450" s="266">
        <v>7.9100000000000004E-2</v>
      </c>
      <c r="AW450" s="267">
        <v>0</v>
      </c>
      <c r="AX450" s="266">
        <v>0</v>
      </c>
      <c r="AY450" s="267">
        <v>0</v>
      </c>
      <c r="AZ450" s="266">
        <v>-3.1E-2</v>
      </c>
      <c r="BA450" s="267">
        <v>-1</v>
      </c>
      <c r="BB450" s="266">
        <v>7.9100000000000004E-2</v>
      </c>
      <c r="BC450" s="267">
        <v>0</v>
      </c>
      <c r="BE450" s="149">
        <v>0</v>
      </c>
      <c r="BF450" s="149">
        <v>0</v>
      </c>
      <c r="BG450" s="149">
        <v>0</v>
      </c>
      <c r="BH450" s="149">
        <v>7.9100000000000004E-2</v>
      </c>
      <c r="BI450" s="149">
        <v>0</v>
      </c>
      <c r="BJ450" s="149">
        <v>0</v>
      </c>
      <c r="BK450" s="149">
        <v>0</v>
      </c>
      <c r="BL450" s="149">
        <v>0</v>
      </c>
      <c r="BM450" s="149">
        <v>0</v>
      </c>
      <c r="BN450" s="149">
        <v>0</v>
      </c>
      <c r="BO450" s="149">
        <v>0</v>
      </c>
      <c r="BP450" s="149">
        <v>0</v>
      </c>
      <c r="BQ450" s="268">
        <v>7.9100000000000004E-2</v>
      </c>
    </row>
    <row r="451" spans="11:69" x14ac:dyDescent="0.25">
      <c r="K451" s="145" t="s">
        <v>316</v>
      </c>
      <c r="N451" s="37" t="s">
        <v>1072</v>
      </c>
      <c r="V451" s="37" t="s">
        <v>975</v>
      </c>
      <c r="W451" s="37" t="s">
        <v>980</v>
      </c>
      <c r="X451" s="37">
        <v>420</v>
      </c>
      <c r="AB451" s="206" t="s">
        <v>348</v>
      </c>
      <c r="AC451" s="173">
        <v>821455</v>
      </c>
      <c r="AD451" s="174" t="s">
        <v>1073</v>
      </c>
      <c r="AE451" s="149">
        <v>0</v>
      </c>
      <c r="AF451" s="17">
        <v>0</v>
      </c>
      <c r="AG451" s="17">
        <v>0</v>
      </c>
      <c r="AH451" s="151">
        <v>3.1E-2</v>
      </c>
      <c r="AI451" s="150">
        <v>0</v>
      </c>
      <c r="AJ451" s="266">
        <v>0</v>
      </c>
      <c r="AK451" s="138">
        <v>0</v>
      </c>
      <c r="AL451" s="266">
        <v>0</v>
      </c>
      <c r="AM451" s="175">
        <v>3.1E-2</v>
      </c>
      <c r="AN451" s="150">
        <v>0</v>
      </c>
      <c r="AO451" s="151">
        <v>0</v>
      </c>
      <c r="AP451" s="151">
        <v>0</v>
      </c>
      <c r="AQ451" s="151">
        <v>7.9100000000000004E-2</v>
      </c>
      <c r="AR451" s="266">
        <v>7.9100000000000004E-2</v>
      </c>
      <c r="AS451" s="267">
        <v>0</v>
      </c>
      <c r="AT451" s="266">
        <v>4.8100000000000004E-2</v>
      </c>
      <c r="AU451" s="267">
        <v>1.5516129032258066</v>
      </c>
      <c r="AV451" s="266">
        <v>7.9100000000000004E-2</v>
      </c>
      <c r="AW451" s="267">
        <v>0</v>
      </c>
      <c r="AX451" s="266">
        <v>0</v>
      </c>
      <c r="AY451" s="267">
        <v>0</v>
      </c>
      <c r="AZ451" s="266">
        <v>-3.1E-2</v>
      </c>
      <c r="BA451" s="267">
        <v>-1</v>
      </c>
      <c r="BB451" s="266">
        <v>7.9100000000000004E-2</v>
      </c>
      <c r="BC451" s="267">
        <v>0</v>
      </c>
      <c r="BE451" s="149">
        <v>0</v>
      </c>
      <c r="BF451" s="149">
        <v>0</v>
      </c>
      <c r="BG451" s="149">
        <v>0</v>
      </c>
      <c r="BH451" s="149">
        <v>7.9100000000000004E-2</v>
      </c>
      <c r="BI451" s="149">
        <v>0</v>
      </c>
      <c r="BJ451" s="149">
        <v>0</v>
      </c>
      <c r="BK451" s="149">
        <v>0</v>
      </c>
      <c r="BL451" s="149">
        <v>0</v>
      </c>
      <c r="BM451" s="149">
        <v>0</v>
      </c>
      <c r="BN451" s="149">
        <v>0</v>
      </c>
      <c r="BO451" s="149">
        <v>0</v>
      </c>
      <c r="BP451" s="149">
        <v>0</v>
      </c>
      <c r="BQ451" s="268">
        <v>7.9100000000000004E-2</v>
      </c>
    </row>
    <row r="452" spans="11:69" x14ac:dyDescent="0.25">
      <c r="K452" s="145" t="s">
        <v>316</v>
      </c>
      <c r="N452" s="37" t="s">
        <v>1074</v>
      </c>
      <c r="V452" s="37" t="s">
        <v>975</v>
      </c>
      <c r="W452" s="37" t="s">
        <v>980</v>
      </c>
      <c r="X452" s="37">
        <v>420</v>
      </c>
      <c r="AB452" s="206" t="s">
        <v>348</v>
      </c>
      <c r="AC452" s="173">
        <v>821456</v>
      </c>
      <c r="AD452" s="174" t="s">
        <v>1075</v>
      </c>
      <c r="AE452" s="149">
        <v>0</v>
      </c>
      <c r="AF452" s="17">
        <v>0</v>
      </c>
      <c r="AG452" s="17">
        <v>0</v>
      </c>
      <c r="AH452" s="151">
        <v>3.1E-2</v>
      </c>
      <c r="AI452" s="150">
        <v>0</v>
      </c>
      <c r="AJ452" s="266">
        <v>0</v>
      </c>
      <c r="AK452" s="138">
        <v>0</v>
      </c>
      <c r="AL452" s="266">
        <v>0</v>
      </c>
      <c r="AM452" s="175">
        <v>3.1E-2</v>
      </c>
      <c r="AN452" s="150">
        <v>0</v>
      </c>
      <c r="AO452" s="151">
        <v>0</v>
      </c>
      <c r="AP452" s="151">
        <v>0</v>
      </c>
      <c r="AQ452" s="151">
        <v>7.9100000000000004E-2</v>
      </c>
      <c r="AR452" s="266">
        <v>7.9100000000000004E-2</v>
      </c>
      <c r="AS452" s="267">
        <v>0</v>
      </c>
      <c r="AT452" s="266">
        <v>4.8100000000000004E-2</v>
      </c>
      <c r="AU452" s="267">
        <v>1.5516129032258066</v>
      </c>
      <c r="AV452" s="266">
        <v>7.9100000000000004E-2</v>
      </c>
      <c r="AW452" s="267">
        <v>0</v>
      </c>
      <c r="AX452" s="266">
        <v>0</v>
      </c>
      <c r="AY452" s="267">
        <v>0</v>
      </c>
      <c r="AZ452" s="266">
        <v>-3.1E-2</v>
      </c>
      <c r="BA452" s="267">
        <v>-1</v>
      </c>
      <c r="BB452" s="266">
        <v>7.9100000000000004E-2</v>
      </c>
      <c r="BC452" s="267">
        <v>0</v>
      </c>
      <c r="BE452" s="149">
        <v>0</v>
      </c>
      <c r="BF452" s="149">
        <v>0</v>
      </c>
      <c r="BG452" s="149">
        <v>0</v>
      </c>
      <c r="BH452" s="149">
        <v>7.9100000000000004E-2</v>
      </c>
      <c r="BI452" s="149">
        <v>0</v>
      </c>
      <c r="BJ452" s="149">
        <v>0</v>
      </c>
      <c r="BK452" s="149">
        <v>0</v>
      </c>
      <c r="BL452" s="149">
        <v>0</v>
      </c>
      <c r="BM452" s="149">
        <v>0</v>
      </c>
      <c r="BN452" s="149">
        <v>0</v>
      </c>
      <c r="BO452" s="149">
        <v>0</v>
      </c>
      <c r="BP452" s="149">
        <v>0</v>
      </c>
      <c r="BQ452" s="268">
        <v>7.9100000000000004E-2</v>
      </c>
    </row>
    <row r="453" spans="11:69" x14ac:dyDescent="0.25">
      <c r="K453" s="145" t="s">
        <v>316</v>
      </c>
      <c r="N453" s="37" t="s">
        <v>1076</v>
      </c>
      <c r="V453" s="37" t="s">
        <v>975</v>
      </c>
      <c r="W453" s="37" t="s">
        <v>980</v>
      </c>
      <c r="X453" s="37">
        <v>420</v>
      </c>
      <c r="AB453" s="206" t="s">
        <v>348</v>
      </c>
      <c r="AC453" s="173">
        <v>821458</v>
      </c>
      <c r="AD453" s="174" t="s">
        <v>1077</v>
      </c>
      <c r="AE453" s="149">
        <v>0</v>
      </c>
      <c r="AF453" s="17">
        <v>0</v>
      </c>
      <c r="AG453" s="17">
        <v>0</v>
      </c>
      <c r="AH453" s="151">
        <v>0</v>
      </c>
      <c r="AI453" s="150">
        <v>0</v>
      </c>
      <c r="AJ453" s="266">
        <v>0</v>
      </c>
      <c r="AK453" s="138">
        <v>0</v>
      </c>
      <c r="AL453" s="266">
        <v>0</v>
      </c>
      <c r="AM453" s="175">
        <v>0</v>
      </c>
      <c r="AN453" s="150">
        <v>0</v>
      </c>
      <c r="AO453" s="151">
        <v>0</v>
      </c>
      <c r="AP453" s="151">
        <v>0</v>
      </c>
      <c r="AQ453" s="151">
        <v>1.9699999999999999E-2</v>
      </c>
      <c r="AR453" s="266">
        <v>1.9699999999999999E-2</v>
      </c>
      <c r="AS453" s="267">
        <v>0</v>
      </c>
      <c r="AT453" s="266">
        <v>1.9699999999999999E-2</v>
      </c>
      <c r="AU453" s="267">
        <v>0</v>
      </c>
      <c r="AV453" s="266">
        <v>1.9699999999999999E-2</v>
      </c>
      <c r="AW453" s="267">
        <v>0</v>
      </c>
      <c r="AX453" s="266">
        <v>0</v>
      </c>
      <c r="AY453" s="267">
        <v>0</v>
      </c>
      <c r="AZ453" s="266">
        <v>0</v>
      </c>
      <c r="BA453" s="267">
        <v>0</v>
      </c>
      <c r="BB453" s="266">
        <v>1.9699999999999999E-2</v>
      </c>
      <c r="BC453" s="267">
        <v>0</v>
      </c>
      <c r="BE453" s="149">
        <v>0</v>
      </c>
      <c r="BF453" s="149">
        <v>0</v>
      </c>
      <c r="BG453" s="149">
        <v>0</v>
      </c>
      <c r="BH453" s="149">
        <v>1.9699999999999999E-2</v>
      </c>
      <c r="BI453" s="149">
        <v>0</v>
      </c>
      <c r="BJ453" s="149">
        <v>0</v>
      </c>
      <c r="BK453" s="149">
        <v>0</v>
      </c>
      <c r="BL453" s="149">
        <v>0</v>
      </c>
      <c r="BM453" s="149">
        <v>0</v>
      </c>
      <c r="BN453" s="149">
        <v>0</v>
      </c>
      <c r="BO453" s="149">
        <v>0</v>
      </c>
      <c r="BP453" s="149">
        <v>0</v>
      </c>
      <c r="BQ453" s="268">
        <v>1.9699999999999999E-2</v>
      </c>
    </row>
    <row r="454" spans="11:69" x14ac:dyDescent="0.25">
      <c r="K454" s="145" t="s">
        <v>316</v>
      </c>
      <c r="N454" s="37" t="s">
        <v>1078</v>
      </c>
      <c r="V454" s="37" t="s">
        <v>975</v>
      </c>
      <c r="W454" s="37" t="s">
        <v>980</v>
      </c>
      <c r="X454" s="37">
        <v>420</v>
      </c>
      <c r="AB454" s="206" t="s">
        <v>348</v>
      </c>
      <c r="AC454" s="173">
        <v>821459</v>
      </c>
      <c r="AD454" s="174" t="s">
        <v>1079</v>
      </c>
      <c r="AE454" s="149">
        <v>0</v>
      </c>
      <c r="AF454" s="17">
        <v>0</v>
      </c>
      <c r="AG454" s="17">
        <v>0</v>
      </c>
      <c r="AH454" s="151">
        <v>3.1E-2</v>
      </c>
      <c r="AI454" s="150">
        <v>0</v>
      </c>
      <c r="AJ454" s="266">
        <v>0</v>
      </c>
      <c r="AK454" s="138">
        <v>0</v>
      </c>
      <c r="AL454" s="266">
        <v>0</v>
      </c>
      <c r="AM454" s="175">
        <v>3.1E-2</v>
      </c>
      <c r="AN454" s="150">
        <v>0</v>
      </c>
      <c r="AO454" s="151">
        <v>0</v>
      </c>
      <c r="AP454" s="151">
        <v>0</v>
      </c>
      <c r="AQ454" s="151">
        <v>7.9100000000000004E-2</v>
      </c>
      <c r="AR454" s="266">
        <v>7.9100000000000004E-2</v>
      </c>
      <c r="AS454" s="267">
        <v>0</v>
      </c>
      <c r="AT454" s="266">
        <v>4.8100000000000004E-2</v>
      </c>
      <c r="AU454" s="267">
        <v>1.5516129032258066</v>
      </c>
      <c r="AV454" s="266">
        <v>7.9100000000000004E-2</v>
      </c>
      <c r="AW454" s="267">
        <v>0</v>
      </c>
      <c r="AX454" s="266">
        <v>0</v>
      </c>
      <c r="AY454" s="267">
        <v>0</v>
      </c>
      <c r="AZ454" s="266">
        <v>-3.1E-2</v>
      </c>
      <c r="BA454" s="267">
        <v>-1</v>
      </c>
      <c r="BB454" s="266">
        <v>7.9100000000000004E-2</v>
      </c>
      <c r="BC454" s="267">
        <v>0</v>
      </c>
      <c r="BE454" s="149">
        <v>0</v>
      </c>
      <c r="BF454" s="149">
        <v>0</v>
      </c>
      <c r="BG454" s="149">
        <v>0</v>
      </c>
      <c r="BH454" s="149">
        <v>7.9100000000000004E-2</v>
      </c>
      <c r="BI454" s="149">
        <v>0</v>
      </c>
      <c r="BJ454" s="149">
        <v>0</v>
      </c>
      <c r="BK454" s="149">
        <v>0</v>
      </c>
      <c r="BL454" s="149">
        <v>0</v>
      </c>
      <c r="BM454" s="149">
        <v>0</v>
      </c>
      <c r="BN454" s="149">
        <v>0</v>
      </c>
      <c r="BO454" s="149">
        <v>0</v>
      </c>
      <c r="BP454" s="149">
        <v>0</v>
      </c>
      <c r="BQ454" s="268">
        <v>7.9100000000000004E-2</v>
      </c>
    </row>
    <row r="455" spans="11:69" x14ac:dyDescent="0.25">
      <c r="K455" s="145" t="s">
        <v>316</v>
      </c>
      <c r="N455" s="37" t="s">
        <v>1080</v>
      </c>
      <c r="V455" s="37" t="s">
        <v>975</v>
      </c>
      <c r="W455" s="37" t="s">
        <v>980</v>
      </c>
      <c r="X455" s="37">
        <v>420</v>
      </c>
      <c r="AB455" s="206" t="s">
        <v>348</v>
      </c>
      <c r="AC455" s="173">
        <v>821460</v>
      </c>
      <c r="AD455" s="174" t="s">
        <v>1081</v>
      </c>
      <c r="AE455" s="149">
        <v>0</v>
      </c>
      <c r="AF455" s="17">
        <v>0</v>
      </c>
      <c r="AG455" s="17">
        <v>0</v>
      </c>
      <c r="AH455" s="151">
        <v>0.04</v>
      </c>
      <c r="AI455" s="150">
        <v>0</v>
      </c>
      <c r="AJ455" s="266">
        <v>0</v>
      </c>
      <c r="AK455" s="138">
        <v>0</v>
      </c>
      <c r="AL455" s="266">
        <v>0</v>
      </c>
      <c r="AM455" s="175">
        <v>0.04</v>
      </c>
      <c r="AN455" s="150">
        <v>0</v>
      </c>
      <c r="AO455" s="151">
        <v>0</v>
      </c>
      <c r="AP455" s="151">
        <v>0</v>
      </c>
      <c r="AQ455" s="151">
        <v>7.9100000000000004E-2</v>
      </c>
      <c r="AR455" s="266">
        <v>7.9100000000000004E-2</v>
      </c>
      <c r="AS455" s="267">
        <v>0</v>
      </c>
      <c r="AT455" s="266">
        <v>3.9100000000000003E-2</v>
      </c>
      <c r="AU455" s="267">
        <v>0.97750000000000004</v>
      </c>
      <c r="AV455" s="266">
        <v>7.9100000000000004E-2</v>
      </c>
      <c r="AW455" s="267">
        <v>0</v>
      </c>
      <c r="AX455" s="266">
        <v>0</v>
      </c>
      <c r="AY455" s="267">
        <v>0</v>
      </c>
      <c r="AZ455" s="266">
        <v>-0.04</v>
      </c>
      <c r="BA455" s="267">
        <v>-1</v>
      </c>
      <c r="BB455" s="266">
        <v>7.9100000000000004E-2</v>
      </c>
      <c r="BC455" s="267">
        <v>0</v>
      </c>
      <c r="BE455" s="149">
        <v>0</v>
      </c>
      <c r="BF455" s="149">
        <v>0</v>
      </c>
      <c r="BG455" s="149">
        <v>0</v>
      </c>
      <c r="BH455" s="149">
        <v>7.9100000000000004E-2</v>
      </c>
      <c r="BI455" s="149">
        <v>0</v>
      </c>
      <c r="BJ455" s="149">
        <v>0</v>
      </c>
      <c r="BK455" s="149">
        <v>0</v>
      </c>
      <c r="BL455" s="149">
        <v>0</v>
      </c>
      <c r="BM455" s="149">
        <v>0</v>
      </c>
      <c r="BN455" s="149">
        <v>0</v>
      </c>
      <c r="BO455" s="149">
        <v>0</v>
      </c>
      <c r="BP455" s="149">
        <v>0</v>
      </c>
      <c r="BQ455" s="268">
        <v>7.9100000000000004E-2</v>
      </c>
    </row>
    <row r="456" spans="11:69" x14ac:dyDescent="0.25">
      <c r="K456" s="145" t="s">
        <v>316</v>
      </c>
      <c r="N456" s="37" t="s">
        <v>1082</v>
      </c>
      <c r="V456" s="37" t="s">
        <v>975</v>
      </c>
      <c r="W456" s="37" t="s">
        <v>980</v>
      </c>
      <c r="X456" s="37">
        <v>420</v>
      </c>
      <c r="AB456" s="206" t="s">
        <v>348</v>
      </c>
      <c r="AC456" s="173">
        <v>821467</v>
      </c>
      <c r="AD456" s="174" t="s">
        <v>1083</v>
      </c>
      <c r="AE456" s="149">
        <v>0</v>
      </c>
      <c r="AF456" s="17">
        <v>0</v>
      </c>
      <c r="AG456" s="17">
        <v>0</v>
      </c>
      <c r="AH456" s="151">
        <v>2.0199999999999999E-2</v>
      </c>
      <c r="AI456" s="150">
        <v>0</v>
      </c>
      <c r="AJ456" s="266">
        <v>0</v>
      </c>
      <c r="AK456" s="138">
        <v>0</v>
      </c>
      <c r="AL456" s="266">
        <v>0</v>
      </c>
      <c r="AM456" s="175">
        <v>2.0199999999999999E-2</v>
      </c>
      <c r="AN456" s="150">
        <v>0</v>
      </c>
      <c r="AO456" s="151">
        <v>0</v>
      </c>
      <c r="AP456" s="151">
        <v>0</v>
      </c>
      <c r="AQ456" s="151">
        <v>3.2599999999999997E-2</v>
      </c>
      <c r="AR456" s="266">
        <v>3.2599999999999997E-2</v>
      </c>
      <c r="AS456" s="267">
        <v>0</v>
      </c>
      <c r="AT456" s="266">
        <v>1.2399999999999998E-2</v>
      </c>
      <c r="AU456" s="267">
        <v>0.61386138613861374</v>
      </c>
      <c r="AV456" s="266">
        <v>3.2599999999999997E-2</v>
      </c>
      <c r="AW456" s="267">
        <v>0</v>
      </c>
      <c r="AX456" s="266">
        <v>0</v>
      </c>
      <c r="AY456" s="267">
        <v>0</v>
      </c>
      <c r="AZ456" s="266">
        <v>-2.0199999999999999E-2</v>
      </c>
      <c r="BA456" s="267">
        <v>-1</v>
      </c>
      <c r="BB456" s="266">
        <v>3.2599999999999997E-2</v>
      </c>
      <c r="BC456" s="267">
        <v>0</v>
      </c>
      <c r="BE456" s="149">
        <v>3.2599999999999997E-2</v>
      </c>
      <c r="BF456" s="149">
        <v>0</v>
      </c>
      <c r="BG456" s="149">
        <v>0</v>
      </c>
      <c r="BH456" s="149">
        <v>0</v>
      </c>
      <c r="BI456" s="149">
        <v>0</v>
      </c>
      <c r="BJ456" s="149">
        <v>0</v>
      </c>
      <c r="BK456" s="149">
        <v>0</v>
      </c>
      <c r="BL456" s="149">
        <v>0</v>
      </c>
      <c r="BM456" s="149">
        <v>0</v>
      </c>
      <c r="BN456" s="149">
        <v>0</v>
      </c>
      <c r="BO456" s="149">
        <v>0</v>
      </c>
      <c r="BP456" s="149">
        <v>0</v>
      </c>
      <c r="BQ456" s="268">
        <v>3.2599999999999997E-2</v>
      </c>
    </row>
    <row r="457" spans="11:69" x14ac:dyDescent="0.25">
      <c r="K457" s="145" t="s">
        <v>316</v>
      </c>
      <c r="N457" s="37" t="s">
        <v>1084</v>
      </c>
      <c r="V457" s="37" t="s">
        <v>975</v>
      </c>
      <c r="W457" s="37" t="s">
        <v>980</v>
      </c>
      <c r="X457" s="37">
        <v>420</v>
      </c>
      <c r="AB457" s="206" t="s">
        <v>348</v>
      </c>
      <c r="AC457" s="173">
        <v>821468</v>
      </c>
      <c r="AD457" s="174" t="s">
        <v>1085</v>
      </c>
      <c r="AE457" s="149">
        <v>0</v>
      </c>
      <c r="AF457" s="17">
        <v>0</v>
      </c>
      <c r="AG457" s="17">
        <v>0</v>
      </c>
      <c r="AH457" s="151">
        <v>2.0199999999999999E-2</v>
      </c>
      <c r="AI457" s="150">
        <v>0</v>
      </c>
      <c r="AJ457" s="266">
        <v>0</v>
      </c>
      <c r="AK457" s="138">
        <v>0</v>
      </c>
      <c r="AL457" s="266">
        <v>0</v>
      </c>
      <c r="AM457" s="175">
        <v>2.0199999999999999E-2</v>
      </c>
      <c r="AN457" s="150">
        <v>0</v>
      </c>
      <c r="AO457" s="151">
        <v>0</v>
      </c>
      <c r="AP457" s="151">
        <v>0</v>
      </c>
      <c r="AQ457" s="151">
        <v>3.2599999999999997E-2</v>
      </c>
      <c r="AR457" s="266">
        <v>3.2599999999999997E-2</v>
      </c>
      <c r="AS457" s="267">
        <v>0</v>
      </c>
      <c r="AT457" s="266">
        <v>1.2399999999999998E-2</v>
      </c>
      <c r="AU457" s="267">
        <v>0.61386138613861374</v>
      </c>
      <c r="AV457" s="266">
        <v>3.2599999999999997E-2</v>
      </c>
      <c r="AW457" s="267">
        <v>0</v>
      </c>
      <c r="AX457" s="266">
        <v>0</v>
      </c>
      <c r="AY457" s="267">
        <v>0</v>
      </c>
      <c r="AZ457" s="266">
        <v>-2.0199999999999999E-2</v>
      </c>
      <c r="BA457" s="267">
        <v>-1</v>
      </c>
      <c r="BB457" s="266">
        <v>3.2599999999999997E-2</v>
      </c>
      <c r="BC457" s="267">
        <v>0</v>
      </c>
      <c r="BE457" s="149">
        <v>3.2599999999999997E-2</v>
      </c>
      <c r="BF457" s="149">
        <v>0</v>
      </c>
      <c r="BG457" s="149">
        <v>0</v>
      </c>
      <c r="BH457" s="149">
        <v>0</v>
      </c>
      <c r="BI457" s="149">
        <v>0</v>
      </c>
      <c r="BJ457" s="149">
        <v>0</v>
      </c>
      <c r="BK457" s="149">
        <v>0</v>
      </c>
      <c r="BL457" s="149">
        <v>0</v>
      </c>
      <c r="BM457" s="149">
        <v>0</v>
      </c>
      <c r="BN457" s="149">
        <v>0</v>
      </c>
      <c r="BO457" s="149">
        <v>0</v>
      </c>
      <c r="BP457" s="149">
        <v>0</v>
      </c>
      <c r="BQ457" s="268">
        <v>3.2599999999999997E-2</v>
      </c>
    </row>
    <row r="458" spans="11:69" x14ac:dyDescent="0.25">
      <c r="K458" s="145" t="s">
        <v>316</v>
      </c>
      <c r="N458" s="37" t="s">
        <v>1086</v>
      </c>
      <c r="V458" s="37" t="s">
        <v>975</v>
      </c>
      <c r="W458" s="37" t="s">
        <v>980</v>
      </c>
      <c r="X458" s="37">
        <v>420</v>
      </c>
      <c r="AB458" s="206" t="s">
        <v>348</v>
      </c>
      <c r="AC458" s="173">
        <v>821469</v>
      </c>
      <c r="AD458" s="174" t="s">
        <v>1087</v>
      </c>
      <c r="AE458" s="149">
        <v>0</v>
      </c>
      <c r="AF458" s="17">
        <v>0</v>
      </c>
      <c r="AG458" s="17">
        <v>0</v>
      </c>
      <c r="AH458" s="151">
        <v>2.0199999999999999E-2</v>
      </c>
      <c r="AI458" s="150">
        <v>0</v>
      </c>
      <c r="AJ458" s="266">
        <v>0</v>
      </c>
      <c r="AK458" s="138">
        <v>0</v>
      </c>
      <c r="AL458" s="266">
        <v>0</v>
      </c>
      <c r="AM458" s="175">
        <v>2.0199999999999999E-2</v>
      </c>
      <c r="AN458" s="150">
        <v>0</v>
      </c>
      <c r="AO458" s="151">
        <v>0</v>
      </c>
      <c r="AP458" s="151">
        <v>0</v>
      </c>
      <c r="AQ458" s="151">
        <v>3.2599999999999997E-2</v>
      </c>
      <c r="AR458" s="266">
        <v>3.2599999999999997E-2</v>
      </c>
      <c r="AS458" s="267">
        <v>0</v>
      </c>
      <c r="AT458" s="266">
        <v>1.2399999999999998E-2</v>
      </c>
      <c r="AU458" s="267">
        <v>0.61386138613861374</v>
      </c>
      <c r="AV458" s="266">
        <v>3.2599999999999997E-2</v>
      </c>
      <c r="AW458" s="267">
        <v>0</v>
      </c>
      <c r="AX458" s="266">
        <v>0</v>
      </c>
      <c r="AY458" s="267">
        <v>0</v>
      </c>
      <c r="AZ458" s="266">
        <v>-2.0199999999999999E-2</v>
      </c>
      <c r="BA458" s="267">
        <v>-1</v>
      </c>
      <c r="BB458" s="266">
        <v>3.2599999999999997E-2</v>
      </c>
      <c r="BC458" s="267">
        <v>0</v>
      </c>
      <c r="BE458" s="149">
        <v>3.2599999999999997E-2</v>
      </c>
      <c r="BF458" s="149">
        <v>0</v>
      </c>
      <c r="BG458" s="149">
        <v>0</v>
      </c>
      <c r="BH458" s="149">
        <v>0</v>
      </c>
      <c r="BI458" s="149">
        <v>0</v>
      </c>
      <c r="BJ458" s="149">
        <v>0</v>
      </c>
      <c r="BK458" s="149">
        <v>0</v>
      </c>
      <c r="BL458" s="149">
        <v>0</v>
      </c>
      <c r="BM458" s="149">
        <v>0</v>
      </c>
      <c r="BN458" s="149">
        <v>0</v>
      </c>
      <c r="BO458" s="149">
        <v>0</v>
      </c>
      <c r="BP458" s="149">
        <v>0</v>
      </c>
      <c r="BQ458" s="268">
        <v>3.2599999999999997E-2</v>
      </c>
    </row>
    <row r="459" spans="11:69" x14ac:dyDescent="0.25">
      <c r="K459" s="145" t="s">
        <v>316</v>
      </c>
      <c r="N459" s="37" t="s">
        <v>1088</v>
      </c>
      <c r="V459" s="37" t="s">
        <v>975</v>
      </c>
      <c r="W459" s="37" t="s">
        <v>980</v>
      </c>
      <c r="X459" s="37">
        <v>420</v>
      </c>
      <c r="AB459" s="206" t="s">
        <v>348</v>
      </c>
      <c r="AC459" s="173">
        <v>821470</v>
      </c>
      <c r="AD459" s="174" t="s">
        <v>1089</v>
      </c>
      <c r="AE459" s="149">
        <v>0</v>
      </c>
      <c r="AF459" s="17">
        <v>0</v>
      </c>
      <c r="AG459" s="17">
        <v>0</v>
      </c>
      <c r="AH459" s="151">
        <v>3.1E-2</v>
      </c>
      <c r="AI459" s="150">
        <v>0</v>
      </c>
      <c r="AJ459" s="266">
        <v>0</v>
      </c>
      <c r="AK459" s="138">
        <v>0</v>
      </c>
      <c r="AL459" s="266">
        <v>0</v>
      </c>
      <c r="AM459" s="175">
        <v>3.1E-2</v>
      </c>
      <c r="AN459" s="150">
        <v>0</v>
      </c>
      <c r="AO459" s="151">
        <v>0</v>
      </c>
      <c r="AP459" s="151">
        <v>0</v>
      </c>
      <c r="AQ459" s="151">
        <v>7.9100000000000004E-2</v>
      </c>
      <c r="AR459" s="266">
        <v>7.9100000000000004E-2</v>
      </c>
      <c r="AS459" s="267">
        <v>0</v>
      </c>
      <c r="AT459" s="266">
        <v>4.8100000000000004E-2</v>
      </c>
      <c r="AU459" s="267">
        <v>1.5516129032258066</v>
      </c>
      <c r="AV459" s="266">
        <v>7.9100000000000004E-2</v>
      </c>
      <c r="AW459" s="267">
        <v>0</v>
      </c>
      <c r="AX459" s="266">
        <v>0</v>
      </c>
      <c r="AY459" s="267">
        <v>0</v>
      </c>
      <c r="AZ459" s="266">
        <v>-3.1E-2</v>
      </c>
      <c r="BA459" s="267">
        <v>-1</v>
      </c>
      <c r="BB459" s="266">
        <v>7.9100000000000004E-2</v>
      </c>
      <c r="BC459" s="267">
        <v>0</v>
      </c>
      <c r="BE459" s="149">
        <v>0</v>
      </c>
      <c r="BF459" s="149">
        <v>0</v>
      </c>
      <c r="BG459" s="149">
        <v>0</v>
      </c>
      <c r="BH459" s="149">
        <v>7.9100000000000004E-2</v>
      </c>
      <c r="BI459" s="149">
        <v>0</v>
      </c>
      <c r="BJ459" s="149">
        <v>0</v>
      </c>
      <c r="BK459" s="149">
        <v>0</v>
      </c>
      <c r="BL459" s="149">
        <v>0</v>
      </c>
      <c r="BM459" s="149">
        <v>0</v>
      </c>
      <c r="BN459" s="149">
        <v>0</v>
      </c>
      <c r="BO459" s="149">
        <v>0</v>
      </c>
      <c r="BP459" s="149">
        <v>0</v>
      </c>
      <c r="BQ459" s="268">
        <v>7.9100000000000004E-2</v>
      </c>
    </row>
    <row r="460" spans="11:69" x14ac:dyDescent="0.25">
      <c r="K460" s="145" t="s">
        <v>316</v>
      </c>
      <c r="N460" s="37" t="s">
        <v>1090</v>
      </c>
      <c r="V460" s="37" t="s">
        <v>975</v>
      </c>
      <c r="W460" s="37" t="s">
        <v>980</v>
      </c>
      <c r="X460" s="37">
        <v>420</v>
      </c>
      <c r="AB460" s="206" t="s">
        <v>348</v>
      </c>
      <c r="AC460" s="173">
        <v>821476</v>
      </c>
      <c r="AD460" s="174" t="s">
        <v>1091</v>
      </c>
      <c r="AE460" s="149">
        <v>0</v>
      </c>
      <c r="AF460" s="17">
        <v>0</v>
      </c>
      <c r="AG460" s="17">
        <v>0</v>
      </c>
      <c r="AH460" s="151">
        <v>0</v>
      </c>
      <c r="AI460" s="150">
        <v>0</v>
      </c>
      <c r="AJ460" s="266">
        <v>0</v>
      </c>
      <c r="AK460" s="138">
        <v>0</v>
      </c>
      <c r="AL460" s="266">
        <v>0</v>
      </c>
      <c r="AM460" s="175">
        <v>0</v>
      </c>
      <c r="AN460" s="150">
        <v>0</v>
      </c>
      <c r="AO460" s="151">
        <v>0</v>
      </c>
      <c r="AP460" s="151">
        <v>0</v>
      </c>
      <c r="AQ460" s="151">
        <v>3.2599999999999997E-2</v>
      </c>
      <c r="AR460" s="266">
        <v>3.2599999999999997E-2</v>
      </c>
      <c r="AS460" s="267">
        <v>0</v>
      </c>
      <c r="AT460" s="266">
        <v>3.2599999999999997E-2</v>
      </c>
      <c r="AU460" s="267">
        <v>0</v>
      </c>
      <c r="AV460" s="266">
        <v>3.2599999999999997E-2</v>
      </c>
      <c r="AW460" s="267">
        <v>0</v>
      </c>
      <c r="AX460" s="266">
        <v>0</v>
      </c>
      <c r="AY460" s="267">
        <v>0</v>
      </c>
      <c r="AZ460" s="266">
        <v>0</v>
      </c>
      <c r="BA460" s="267">
        <v>0</v>
      </c>
      <c r="BB460" s="266">
        <v>3.2599999999999997E-2</v>
      </c>
      <c r="BC460" s="267">
        <v>0</v>
      </c>
      <c r="BE460" s="149">
        <v>3.2599999999999997E-2</v>
      </c>
      <c r="BF460" s="149">
        <v>0</v>
      </c>
      <c r="BG460" s="149">
        <v>0</v>
      </c>
      <c r="BH460" s="149">
        <v>0</v>
      </c>
      <c r="BI460" s="149">
        <v>0</v>
      </c>
      <c r="BJ460" s="149">
        <v>0</v>
      </c>
      <c r="BK460" s="149">
        <v>0</v>
      </c>
      <c r="BL460" s="149">
        <v>0</v>
      </c>
      <c r="BM460" s="149">
        <v>0</v>
      </c>
      <c r="BN460" s="149">
        <v>0</v>
      </c>
      <c r="BO460" s="149">
        <v>0</v>
      </c>
      <c r="BP460" s="149">
        <v>0</v>
      </c>
      <c r="BQ460" s="268">
        <v>3.2599999999999997E-2</v>
      </c>
    </row>
    <row r="461" spans="11:69" x14ac:dyDescent="0.25">
      <c r="K461" s="145" t="s">
        <v>316</v>
      </c>
      <c r="N461" s="37" t="s">
        <v>1092</v>
      </c>
      <c r="V461" s="37" t="s">
        <v>975</v>
      </c>
      <c r="W461" s="37" t="s">
        <v>980</v>
      </c>
      <c r="X461" s="37">
        <v>420</v>
      </c>
      <c r="AB461" s="206" t="s">
        <v>348</v>
      </c>
      <c r="AC461" s="173">
        <v>821650</v>
      </c>
      <c r="AD461" s="174" t="s">
        <v>1093</v>
      </c>
      <c r="AE461" s="149">
        <v>20730</v>
      </c>
      <c r="AF461" s="17">
        <v>20967</v>
      </c>
      <c r="AG461" s="17">
        <v>21398</v>
      </c>
      <c r="AH461" s="151">
        <v>32013.793714154497</v>
      </c>
      <c r="AI461" s="150">
        <v>7181</v>
      </c>
      <c r="AJ461" s="266">
        <v>21543</v>
      </c>
      <c r="AK461" s="138">
        <v>16251</v>
      </c>
      <c r="AL461" s="266">
        <v>19501.199999999997</v>
      </c>
      <c r="AM461" s="175">
        <v>26691.439406079997</v>
      </c>
      <c r="AN461" s="150">
        <v>21573.3543080745</v>
      </c>
      <c r="AO461" s="151">
        <v>21408</v>
      </c>
      <c r="AP461" s="151">
        <v>693106.97484623594</v>
      </c>
      <c r="AQ461" s="151">
        <v>693106.97484623617</v>
      </c>
      <c r="AR461" s="266">
        <v>671563.97484623617</v>
      </c>
      <c r="AS461" s="267">
        <v>31.173187339100227</v>
      </c>
      <c r="AT461" s="266">
        <v>661093.18113208166</v>
      </c>
      <c r="AU461" s="267">
        <v>20.650260541904711</v>
      </c>
      <c r="AV461" s="266">
        <v>671708.97484623617</v>
      </c>
      <c r="AW461" s="267">
        <v>31.391203609974585</v>
      </c>
      <c r="AX461" s="266">
        <v>671563.97484623594</v>
      </c>
      <c r="AY461" s="267">
        <v>31.173187339100217</v>
      </c>
      <c r="AZ461" s="266">
        <v>661093.18113208143</v>
      </c>
      <c r="BA461" s="267">
        <v>20.650260541904704</v>
      </c>
      <c r="BB461" s="266">
        <v>2.3283064365386963E-10</v>
      </c>
      <c r="BC461" s="267">
        <v>3.3592310004602469E-16</v>
      </c>
      <c r="BE461" s="149">
        <v>57509.554944799995</v>
      </c>
      <c r="BF461" s="149">
        <v>55305.911738030001</v>
      </c>
      <c r="BG461" s="149">
        <v>56576.550453240008</v>
      </c>
      <c r="BH461" s="149">
        <v>60347.378315020003</v>
      </c>
      <c r="BI461" s="149">
        <v>54303.318512619997</v>
      </c>
      <c r="BJ461" s="149">
        <v>58295.64988864</v>
      </c>
      <c r="BK461" s="149">
        <v>57120.373512900005</v>
      </c>
      <c r="BL461" s="149">
        <v>59022.465542700011</v>
      </c>
      <c r="BM461" s="149">
        <v>57695.124898709997</v>
      </c>
      <c r="BN461" s="149">
        <v>58751.842693370003</v>
      </c>
      <c r="BO461" s="149">
        <v>61373.018297189999</v>
      </c>
      <c r="BP461" s="149">
        <v>56805.7860490163</v>
      </c>
      <c r="BQ461" s="268">
        <v>693106.97484623629</v>
      </c>
    </row>
    <row r="462" spans="11:69" x14ac:dyDescent="0.25">
      <c r="K462" s="145" t="s">
        <v>316</v>
      </c>
      <c r="N462" s="37" t="s">
        <v>1094</v>
      </c>
      <c r="V462" s="37" t="s">
        <v>975</v>
      </c>
      <c r="W462" s="37" t="s">
        <v>980</v>
      </c>
      <c r="X462" s="37">
        <v>420</v>
      </c>
      <c r="AB462" s="206" t="s">
        <v>348</v>
      </c>
      <c r="AC462" s="173">
        <v>821651</v>
      </c>
      <c r="AD462" s="174" t="s">
        <v>1095</v>
      </c>
      <c r="AE462" s="149">
        <v>102861</v>
      </c>
      <c r="AF462" s="17">
        <v>116291</v>
      </c>
      <c r="AG462" s="17">
        <v>118462</v>
      </c>
      <c r="AH462" s="151">
        <v>75108.7616664167</v>
      </c>
      <c r="AI462" s="150">
        <v>16625</v>
      </c>
      <c r="AJ462" s="266">
        <v>49875</v>
      </c>
      <c r="AK462" s="138">
        <v>70834</v>
      </c>
      <c r="AL462" s="266">
        <v>85000.799999999988</v>
      </c>
      <c r="AM462" s="175">
        <v>62621.786683110004</v>
      </c>
      <c r="AN462" s="150">
        <v>83320.974983306689</v>
      </c>
      <c r="AO462" s="151">
        <v>76712.571428571391</v>
      </c>
      <c r="AP462" s="151">
        <v>1604637.71853761</v>
      </c>
      <c r="AQ462" s="151">
        <v>1604637.7185376089</v>
      </c>
      <c r="AR462" s="266">
        <v>1554762.7185376089</v>
      </c>
      <c r="AS462" s="267">
        <v>31.173187339099925</v>
      </c>
      <c r="AT462" s="266">
        <v>1529528.9568711922</v>
      </c>
      <c r="AU462" s="267">
        <v>20.364188184387132</v>
      </c>
      <c r="AV462" s="266">
        <v>1486175.7185376089</v>
      </c>
      <c r="AW462" s="267">
        <v>12.545590303537073</v>
      </c>
      <c r="AX462" s="266">
        <v>1554762.71853761</v>
      </c>
      <c r="AY462" s="267">
        <v>31.17318733909995</v>
      </c>
      <c r="AZ462" s="266">
        <v>1529528.9568711934</v>
      </c>
      <c r="BA462" s="267">
        <v>20.36418818438715</v>
      </c>
      <c r="BB462" s="266">
        <v>-1.1641532182693481E-9</v>
      </c>
      <c r="BC462" s="267">
        <v>-7.2549286659564607E-16</v>
      </c>
      <c r="BE462" s="149">
        <v>133142.50814055</v>
      </c>
      <c r="BF462" s="149">
        <v>128040.77184858</v>
      </c>
      <c r="BG462" s="149">
        <v>130982.47476467</v>
      </c>
      <c r="BH462" s="149">
        <v>139712.45849980999</v>
      </c>
      <c r="BI462" s="149">
        <v>125719.63100855</v>
      </c>
      <c r="BJ462" s="149">
        <v>134962.42576225</v>
      </c>
      <c r="BK462" s="149">
        <v>132241.49974264001</v>
      </c>
      <c r="BL462" s="149">
        <v>136645.10369689</v>
      </c>
      <c r="BM462" s="149">
        <v>133572.12803801999</v>
      </c>
      <c r="BN462" s="149">
        <v>136018.57468004001</v>
      </c>
      <c r="BO462" s="149">
        <v>142086.95574303999</v>
      </c>
      <c r="BP462" s="149">
        <v>131513.186612569</v>
      </c>
      <c r="BQ462" s="268">
        <v>1604637.7185376089</v>
      </c>
    </row>
    <row r="463" spans="11:69" x14ac:dyDescent="0.25">
      <c r="K463" s="145" t="s">
        <v>316</v>
      </c>
      <c r="N463" s="37" t="s">
        <v>1096</v>
      </c>
      <c r="V463" s="37" t="s">
        <v>975</v>
      </c>
      <c r="W463" s="37" t="s">
        <v>980</v>
      </c>
      <c r="X463" s="37">
        <v>420</v>
      </c>
      <c r="AB463" s="206" t="s">
        <v>348</v>
      </c>
      <c r="AC463" s="173">
        <v>821665</v>
      </c>
      <c r="AD463" s="174" t="s">
        <v>1097</v>
      </c>
      <c r="AE463" s="149">
        <v>21928</v>
      </c>
      <c r="AF463" s="17">
        <v>22098</v>
      </c>
      <c r="AG463" s="17">
        <v>22636</v>
      </c>
      <c r="AH463" s="151">
        <v>33933.260013385465</v>
      </c>
      <c r="AI463" s="150">
        <v>7577</v>
      </c>
      <c r="AJ463" s="266">
        <v>22731</v>
      </c>
      <c r="AK463" s="138">
        <v>17203</v>
      </c>
      <c r="AL463" s="266">
        <v>20643.599999999999</v>
      </c>
      <c r="AM463" s="175">
        <v>28291.790769470001</v>
      </c>
      <c r="AN463" s="150">
        <v>22844.469243915464</v>
      </c>
      <c r="AO463" s="151">
        <v>22659.428571428602</v>
      </c>
      <c r="AP463" s="151">
        <v>731328.72140508099</v>
      </c>
      <c r="AQ463" s="151">
        <v>731328.72140508064</v>
      </c>
      <c r="AR463" s="266">
        <v>708597.72140508064</v>
      </c>
      <c r="AS463" s="267">
        <v>31.173187339099936</v>
      </c>
      <c r="AT463" s="266">
        <v>697395.46139169519</v>
      </c>
      <c r="AU463" s="267">
        <v>20.55197352440047</v>
      </c>
      <c r="AV463" s="266">
        <v>708692.72140508064</v>
      </c>
      <c r="AW463" s="267">
        <v>31.308213527349384</v>
      </c>
      <c r="AX463" s="266">
        <v>708597.72140508099</v>
      </c>
      <c r="AY463" s="267">
        <v>31.17318733909995</v>
      </c>
      <c r="AZ463" s="266">
        <v>697395.46139169554</v>
      </c>
      <c r="BA463" s="267">
        <v>20.551973524400481</v>
      </c>
      <c r="BB463" s="266">
        <v>-3.4924596548080444E-10</v>
      </c>
      <c r="BC463" s="267">
        <v>-4.7754991053791533E-16</v>
      </c>
      <c r="BE463" s="149">
        <v>60680.949424420003</v>
      </c>
      <c r="BF463" s="149">
        <v>58355.785160710002</v>
      </c>
      <c r="BG463" s="149">
        <v>59696.493912290003</v>
      </c>
      <c r="BH463" s="149">
        <v>63675.2660483</v>
      </c>
      <c r="BI463" s="149">
        <v>57297.903407619997</v>
      </c>
      <c r="BJ463" s="149">
        <v>61510.393985000002</v>
      </c>
      <c r="BK463" s="149">
        <v>60270.306378950001</v>
      </c>
      <c r="BL463" s="149">
        <v>62277.29026835</v>
      </c>
      <c r="BM463" s="149">
        <v>60876.752730469998</v>
      </c>
      <c r="BN463" s="149">
        <v>61991.743780489996</v>
      </c>
      <c r="BO463" s="149">
        <v>64757.465483609994</v>
      </c>
      <c r="BP463" s="149">
        <v>59938.370824870697</v>
      </c>
      <c r="BQ463" s="268">
        <v>731328.72140508052</v>
      </c>
    </row>
    <row r="464" spans="11:69" x14ac:dyDescent="0.25">
      <c r="K464" s="145" t="s">
        <v>316</v>
      </c>
      <c r="N464" s="37" t="s">
        <v>1098</v>
      </c>
      <c r="V464" s="37" t="s">
        <v>975</v>
      </c>
      <c r="W464" s="37" t="s">
        <v>980</v>
      </c>
      <c r="X464" s="37">
        <v>420</v>
      </c>
      <c r="AB464" s="206" t="s">
        <v>348</v>
      </c>
      <c r="AC464" s="173">
        <v>821666</v>
      </c>
      <c r="AD464" s="174" t="s">
        <v>1099</v>
      </c>
      <c r="AE464" s="149">
        <v>125505</v>
      </c>
      <c r="AF464" s="17">
        <v>141950</v>
      </c>
      <c r="AG464" s="17">
        <v>144961</v>
      </c>
      <c r="AH464" s="151">
        <v>84960.206904330014</v>
      </c>
      <c r="AI464" s="150">
        <v>18782</v>
      </c>
      <c r="AJ464" s="266">
        <v>56346</v>
      </c>
      <c r="AK464" s="138">
        <v>84996</v>
      </c>
      <c r="AL464" s="266">
        <v>101995.20000000001</v>
      </c>
      <c r="AM464" s="175">
        <v>70835.410347259996</v>
      </c>
      <c r="AN464" s="150">
        <v>99120.796557070018</v>
      </c>
      <c r="AO464" s="151">
        <v>90279.42857142858</v>
      </c>
      <c r="AP464" s="151">
        <v>1812830.41380893</v>
      </c>
      <c r="AQ464" s="151">
        <v>1812830.413808929</v>
      </c>
      <c r="AR464" s="266">
        <v>1756484.413808929</v>
      </c>
      <c r="AS464" s="267">
        <v>31.173187339100007</v>
      </c>
      <c r="AT464" s="266">
        <v>1727870.206904599</v>
      </c>
      <c r="AU464" s="267">
        <v>20.337405826356783</v>
      </c>
      <c r="AV464" s="266">
        <v>1667869.413808929</v>
      </c>
      <c r="AW464" s="267">
        <v>11.505642302473969</v>
      </c>
      <c r="AX464" s="266">
        <v>1756484.41380893</v>
      </c>
      <c r="AY464" s="267">
        <v>31.173187339100025</v>
      </c>
      <c r="AZ464" s="266">
        <v>1727870.2069045999</v>
      </c>
      <c r="BA464" s="267">
        <v>20.337405826356793</v>
      </c>
      <c r="BB464" s="266">
        <v>-9.3132257461547852E-10</v>
      </c>
      <c r="BC464" s="267">
        <v>-5.1373949130668038E-16</v>
      </c>
      <c r="BE464" s="149">
        <v>150416.99776817003</v>
      </c>
      <c r="BF464" s="149">
        <v>144653.33996151001</v>
      </c>
      <c r="BG464" s="149">
        <v>147976.71224240999</v>
      </c>
      <c r="BH464" s="149">
        <v>157839.36213795</v>
      </c>
      <c r="BI464" s="149">
        <v>142031.04418662001</v>
      </c>
      <c r="BJ464" s="149">
        <v>152473.03943858997</v>
      </c>
      <c r="BK464" s="149">
        <v>149399.08861151</v>
      </c>
      <c r="BL464" s="149">
        <v>154374.03534646</v>
      </c>
      <c r="BM464" s="149">
        <v>150902.35842467</v>
      </c>
      <c r="BN464" s="149">
        <v>153666.21772273001</v>
      </c>
      <c r="BO464" s="149">
        <v>160521.93700847001</v>
      </c>
      <c r="BP464" s="149">
        <v>148576.280959839</v>
      </c>
      <c r="BQ464" s="268">
        <v>1812830.413808929</v>
      </c>
    </row>
    <row r="465" spans="2:96" x14ac:dyDescent="0.25">
      <c r="K465" s="145" t="s">
        <v>316</v>
      </c>
      <c r="N465" s="37" t="s">
        <v>1100</v>
      </c>
      <c r="V465" s="37" t="s">
        <v>975</v>
      </c>
      <c r="W465" s="37" t="s">
        <v>980</v>
      </c>
      <c r="X465" s="37">
        <v>420</v>
      </c>
      <c r="AB465" s="206" t="s">
        <v>348</v>
      </c>
      <c r="AC465" s="173">
        <v>821670</v>
      </c>
      <c r="AD465" s="174" t="s">
        <v>1101</v>
      </c>
      <c r="AE465" s="149">
        <v>1045663365.3600003</v>
      </c>
      <c r="AF465" s="17">
        <v>1195951849.96</v>
      </c>
      <c r="AG465" s="17">
        <v>1342265460</v>
      </c>
      <c r="AH465" s="151">
        <v>1905981427.8529892</v>
      </c>
      <c r="AI465" s="150">
        <v>493159571.31</v>
      </c>
      <c r="AJ465" s="266">
        <v>1479478713.9300001</v>
      </c>
      <c r="AK465" s="138">
        <v>1114711307.0599999</v>
      </c>
      <c r="AL465" s="266">
        <v>1337653568.4720001</v>
      </c>
      <c r="AM465" s="175">
        <v>1589108377.6226821</v>
      </c>
      <c r="AN465" s="150">
        <v>1431584357.290307</v>
      </c>
      <c r="AO465" s="151">
        <v>1474969054.7485697</v>
      </c>
      <c r="AP465" s="151">
        <v>47599545827.480507</v>
      </c>
      <c r="AQ465" s="151">
        <v>47599545827.480507</v>
      </c>
      <c r="AR465" s="266">
        <v>46120067113.550507</v>
      </c>
      <c r="AS465" s="267">
        <v>31.173187339099918</v>
      </c>
      <c r="AT465" s="266">
        <v>45693564399.627518</v>
      </c>
      <c r="AU465" s="267">
        <v>23.973772111252661</v>
      </c>
      <c r="AV465" s="266">
        <v>46257280367.480507</v>
      </c>
      <c r="AW465" s="267">
        <v>34.462095424462838</v>
      </c>
      <c r="AX465" s="266">
        <v>46120067113.550507</v>
      </c>
      <c r="AY465" s="267">
        <v>31.173187339099918</v>
      </c>
      <c r="AZ465" s="266">
        <v>45693564399.627518</v>
      </c>
      <c r="BA465" s="267">
        <v>23.973772111252661</v>
      </c>
      <c r="BB465" s="266">
        <v>0</v>
      </c>
      <c r="BC465" s="267">
        <v>0</v>
      </c>
      <c r="BE465" s="149">
        <v>3949503893.9989395</v>
      </c>
      <c r="BF465" s="149">
        <v>3798167347.6721301</v>
      </c>
      <c r="BG465" s="149">
        <v>3885429239.34236</v>
      </c>
      <c r="BH465" s="149">
        <v>4144393151.3042002</v>
      </c>
      <c r="BI465" s="149">
        <v>3729313644.11589</v>
      </c>
      <c r="BJ465" s="149">
        <v>4003489445.5258799</v>
      </c>
      <c r="BK465" s="149">
        <v>3922776620.90063</v>
      </c>
      <c r="BL465" s="149">
        <v>4053403955.5348501</v>
      </c>
      <c r="BM465" s="149">
        <v>3962248024.19209</v>
      </c>
      <c r="BN465" s="149">
        <v>4034818765.6784301</v>
      </c>
      <c r="BO465" s="149">
        <v>4214829604.9913001</v>
      </c>
      <c r="BP465" s="149">
        <v>3901172134.2237902</v>
      </c>
      <c r="BQ465" s="268">
        <v>47599545827.480499</v>
      </c>
    </row>
    <row r="466" spans="2:96" x14ac:dyDescent="0.25">
      <c r="K466" s="145" t="s">
        <v>316</v>
      </c>
      <c r="N466" s="37" t="s">
        <v>1102</v>
      </c>
      <c r="V466" s="37" t="s">
        <v>975</v>
      </c>
      <c r="W466" s="37" t="s">
        <v>980</v>
      </c>
      <c r="X466" s="37">
        <v>420</v>
      </c>
      <c r="AB466" s="206" t="s">
        <v>348</v>
      </c>
      <c r="AC466" s="173">
        <v>821671</v>
      </c>
      <c r="AD466" s="174" t="s">
        <v>1103</v>
      </c>
      <c r="AE466" s="149">
        <v>5988483664.3099995</v>
      </c>
      <c r="AF466" s="17">
        <v>7608309522.0900002</v>
      </c>
      <c r="AG466" s="17">
        <v>8792465425.2099991</v>
      </c>
      <c r="AH466" s="151">
        <v>4832760525.602354</v>
      </c>
      <c r="AI466" s="150">
        <v>1224319463.71</v>
      </c>
      <c r="AJ466" s="266">
        <v>3672958391.1300001</v>
      </c>
      <c r="AK466" s="138">
        <v>5547879555.5200005</v>
      </c>
      <c r="AL466" s="266">
        <v>6657455466.6240005</v>
      </c>
      <c r="AM466" s="175">
        <v>4029304864.1769056</v>
      </c>
      <c r="AN466" s="150">
        <v>6351335216.9454489</v>
      </c>
      <c r="AO466" s="151">
        <v>5899510621.1485701</v>
      </c>
      <c r="AP466" s="151">
        <v>118170778406.545</v>
      </c>
      <c r="AQ466" s="151">
        <v>118170778406.54468</v>
      </c>
      <c r="AR466" s="266">
        <v>114497820015.41467</v>
      </c>
      <c r="AS466" s="267">
        <v>31.173187339099957</v>
      </c>
      <c r="AT466" s="266">
        <v>113338017880.94232</v>
      </c>
      <c r="AU466" s="267">
        <v>23.452024423828842</v>
      </c>
      <c r="AV466" s="266">
        <v>109378312981.33469</v>
      </c>
      <c r="AW466" s="267">
        <v>12.440004900982855</v>
      </c>
      <c r="AX466" s="266">
        <v>114497820015.41499</v>
      </c>
      <c r="AY466" s="267">
        <v>31.173187339100046</v>
      </c>
      <c r="AZ466" s="266">
        <v>113338017880.94264</v>
      </c>
      <c r="BA466" s="267">
        <v>23.45202442382891</v>
      </c>
      <c r="BB466" s="266">
        <v>-3.204345703125E-4</v>
      </c>
      <c r="BC466" s="267">
        <v>-2.7116227432310157E-15</v>
      </c>
      <c r="BE466" s="149">
        <v>9805050476.0086708</v>
      </c>
      <c r="BF466" s="149">
        <v>9429341902.1156807</v>
      </c>
      <c r="BG466" s="149">
        <v>9645978541.9120407</v>
      </c>
      <c r="BH466" s="149">
        <v>10288883143.7048</v>
      </c>
      <c r="BI466" s="149">
        <v>9258405486.5686703</v>
      </c>
      <c r="BJ466" s="149">
        <v>9939075171.7435093</v>
      </c>
      <c r="BK466" s="149">
        <v>9738697265.8717804</v>
      </c>
      <c r="BL466" s="149">
        <v>10062993087.324499</v>
      </c>
      <c r="BM466" s="149">
        <v>9836689092.6983509</v>
      </c>
      <c r="BN466" s="149">
        <v>10016853438.006701</v>
      </c>
      <c r="BO466" s="149">
        <v>10463748899.5793</v>
      </c>
      <c r="BP466" s="149">
        <v>9685061901.0106792</v>
      </c>
      <c r="BQ466" s="268">
        <v>118170778406.54468</v>
      </c>
    </row>
    <row r="467" spans="2:96" x14ac:dyDescent="0.25">
      <c r="K467" s="145" t="s">
        <v>316</v>
      </c>
      <c r="N467" s="37" t="s">
        <v>1104</v>
      </c>
      <c r="V467" s="37" t="s">
        <v>975</v>
      </c>
      <c r="W467" s="37" t="s">
        <v>980</v>
      </c>
      <c r="X467" s="37">
        <v>420</v>
      </c>
      <c r="AB467" s="206" t="s">
        <v>348</v>
      </c>
      <c r="AC467" s="173">
        <v>821802</v>
      </c>
      <c r="AD467" s="174" t="s">
        <v>842</v>
      </c>
      <c r="AE467" s="149">
        <v>134688</v>
      </c>
      <c r="AF467" s="17">
        <v>145561</v>
      </c>
      <c r="AG467" s="17">
        <v>146878</v>
      </c>
      <c r="AH467" s="151">
        <v>146159.07011554623</v>
      </c>
      <c r="AI467" s="150">
        <v>49936</v>
      </c>
      <c r="AJ467" s="266">
        <v>149808</v>
      </c>
      <c r="AK467" s="138">
        <v>125521</v>
      </c>
      <c r="AL467" s="266">
        <v>150625.20000000001</v>
      </c>
      <c r="AM467" s="175">
        <v>121998.56330775001</v>
      </c>
      <c r="AN467" s="150">
        <v>149681.50680779622</v>
      </c>
      <c r="AO467" s="151">
        <v>149441.14285714299</v>
      </c>
      <c r="AP467" s="151">
        <v>148169.62439692399</v>
      </c>
      <c r="AQ467" s="151">
        <v>148169.6243969237</v>
      </c>
      <c r="AR467" s="266">
        <v>-1638.3756030763034</v>
      </c>
      <c r="AS467" s="267">
        <v>-1.0936502744021036E-2</v>
      </c>
      <c r="AT467" s="266">
        <v>2010.5542813774664</v>
      </c>
      <c r="AU467" s="267">
        <v>1.3755932353620067E-2</v>
      </c>
      <c r="AV467" s="266">
        <v>1291.6243969236966</v>
      </c>
      <c r="AW467" s="267">
        <v>8.7938588278959184E-3</v>
      </c>
      <c r="AX467" s="266">
        <v>-1638.3756030760123</v>
      </c>
      <c r="AY467" s="267">
        <v>-1.0936502744019094E-2</v>
      </c>
      <c r="AZ467" s="266">
        <v>2010.5542813777574</v>
      </c>
      <c r="BA467" s="267">
        <v>1.3755932353622059E-2</v>
      </c>
      <c r="BB467" s="266">
        <v>-2.9103830456733704E-10</v>
      </c>
      <c r="BC467" s="267">
        <v>-1.9642238127545594E-15</v>
      </c>
      <c r="BE467" s="149">
        <v>12695.592168083398</v>
      </c>
      <c r="BF467" s="149">
        <v>12304.444110984699</v>
      </c>
      <c r="BG467" s="149">
        <v>12076.4432884775</v>
      </c>
      <c r="BH467" s="149">
        <v>12602.871831980699</v>
      </c>
      <c r="BI467" s="149">
        <v>11591.054888164301</v>
      </c>
      <c r="BJ467" s="149">
        <v>12849.6193844339</v>
      </c>
      <c r="BK467" s="149">
        <v>12295.324068313599</v>
      </c>
      <c r="BL467" s="149">
        <v>12488.8714207221</v>
      </c>
      <c r="BM467" s="149">
        <v>12075.9366194336</v>
      </c>
      <c r="BN467" s="149">
        <v>12357.6442866293</v>
      </c>
      <c r="BO467" s="149">
        <v>12642.898637062701</v>
      </c>
      <c r="BP467" s="149">
        <v>12188.923692637902</v>
      </c>
      <c r="BQ467" s="268">
        <v>148169.6243969237</v>
      </c>
    </row>
    <row r="468" spans="2:96" x14ac:dyDescent="0.25">
      <c r="K468" s="145" t="s">
        <v>316</v>
      </c>
      <c r="N468" s="37" t="s">
        <v>1105</v>
      </c>
      <c r="V468" s="37" t="s">
        <v>975</v>
      </c>
      <c r="W468" s="37" t="s">
        <v>980</v>
      </c>
      <c r="X468" s="37">
        <v>420</v>
      </c>
      <c r="AB468" s="206" t="s">
        <v>348</v>
      </c>
      <c r="AC468" s="173">
        <v>823476</v>
      </c>
      <c r="AD468" s="174" t="s">
        <v>1106</v>
      </c>
      <c r="AE468" s="149">
        <v>0</v>
      </c>
      <c r="AF468" s="17">
        <v>0</v>
      </c>
      <c r="AG468" s="17">
        <v>0</v>
      </c>
      <c r="AH468" s="151">
        <v>0</v>
      </c>
      <c r="AI468" s="150">
        <v>0</v>
      </c>
      <c r="AJ468" s="266">
        <v>0</v>
      </c>
      <c r="AK468" s="138">
        <v>0</v>
      </c>
      <c r="AL468" s="266">
        <v>0</v>
      </c>
      <c r="AM468" s="175">
        <v>0</v>
      </c>
      <c r="AN468" s="150">
        <v>0</v>
      </c>
      <c r="AO468" s="151">
        <v>0</v>
      </c>
      <c r="AP468" s="151">
        <v>0</v>
      </c>
      <c r="AQ468" s="151">
        <v>1.4999999999999999E-2</v>
      </c>
      <c r="AR468" s="266">
        <v>1.4999999999999999E-2</v>
      </c>
      <c r="AS468" s="267">
        <v>0</v>
      </c>
      <c r="AT468" s="266">
        <v>1.4999999999999999E-2</v>
      </c>
      <c r="AU468" s="267">
        <v>0</v>
      </c>
      <c r="AV468" s="266">
        <v>1.4999999999999999E-2</v>
      </c>
      <c r="AW468" s="267">
        <v>0</v>
      </c>
      <c r="AX468" s="266">
        <v>0</v>
      </c>
      <c r="AY468" s="267">
        <v>0</v>
      </c>
      <c r="AZ468" s="266">
        <v>0</v>
      </c>
      <c r="BA468" s="267">
        <v>0</v>
      </c>
      <c r="BB468" s="266">
        <v>1.4999999999999999E-2</v>
      </c>
      <c r="BC468" s="267">
        <v>0</v>
      </c>
      <c r="BE468" s="149">
        <v>0</v>
      </c>
      <c r="BF468" s="149">
        <v>0</v>
      </c>
      <c r="BG468" s="149">
        <v>0</v>
      </c>
      <c r="BH468" s="149">
        <v>1.4999999999999999E-2</v>
      </c>
      <c r="BI468" s="149">
        <v>0</v>
      </c>
      <c r="BJ468" s="149">
        <v>0</v>
      </c>
      <c r="BK468" s="149">
        <v>0</v>
      </c>
      <c r="BL468" s="149">
        <v>0</v>
      </c>
      <c r="BM468" s="149">
        <v>0</v>
      </c>
      <c r="BN468" s="149">
        <v>0</v>
      </c>
      <c r="BO468" s="149">
        <v>0</v>
      </c>
      <c r="BP468" s="149">
        <v>0</v>
      </c>
      <c r="BQ468" s="268">
        <v>1.4999999999999999E-2</v>
      </c>
    </row>
    <row r="469" spans="2:96" ht="18.75" hidden="1" x14ac:dyDescent="0.3">
      <c r="B469" s="137" t="s">
        <v>306</v>
      </c>
      <c r="C469" s="137" t="s">
        <v>306</v>
      </c>
      <c r="J469" s="137" t="s">
        <v>306</v>
      </c>
      <c r="K469" s="145" t="s">
        <v>309</v>
      </c>
      <c r="N469" s="37" t="s">
        <v>311</v>
      </c>
      <c r="AC469" s="152"/>
      <c r="AD469" s="163"/>
      <c r="AE469" s="17"/>
      <c r="AI469" s="180"/>
      <c r="AS469" s="37"/>
      <c r="AU469" s="37"/>
      <c r="AW469" s="37"/>
      <c r="AY469" s="37"/>
      <c r="BA469" s="37"/>
      <c r="BB469" s="37"/>
      <c r="BC469" s="3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278"/>
    </row>
    <row r="470" spans="2:96" ht="17.25" x14ac:dyDescent="0.3">
      <c r="K470" s="145" t="s">
        <v>313</v>
      </c>
      <c r="V470" s="37" t="s">
        <v>975</v>
      </c>
      <c r="W470" s="37" t="s">
        <v>980</v>
      </c>
      <c r="AB470" s="206" t="s">
        <v>348</v>
      </c>
      <c r="AC470" s="164" t="s">
        <v>1107</v>
      </c>
      <c r="AD470" s="148"/>
      <c r="AE470" s="165">
        <v>7048358162.4933262</v>
      </c>
      <c r="AF470" s="165">
        <v>8808451254.123333</v>
      </c>
      <c r="AG470" s="165">
        <v>10153875926.177336</v>
      </c>
      <c r="AH470" s="167">
        <v>6757435823.6889076</v>
      </c>
      <c r="AI470" s="166">
        <v>1724370349.6966667</v>
      </c>
      <c r="AJ470" s="167">
        <v>5173111049.0900002</v>
      </c>
      <c r="AK470" s="166">
        <v>6680194498.4066668</v>
      </c>
      <c r="AL470" s="167">
        <v>8016233398.0879993</v>
      </c>
      <c r="AM470" s="166">
        <v>5634016633.8948956</v>
      </c>
      <c r="AN470" s="166">
        <v>7803613688.2006788</v>
      </c>
      <c r="AO470" s="167">
        <v>7395559030.8857117</v>
      </c>
      <c r="AP470" s="167">
        <v>165795575874.90918</v>
      </c>
      <c r="AQ470" s="167">
        <v>165795575875.62769</v>
      </c>
      <c r="AR470" s="167">
        <v>160622464826.53769</v>
      </c>
      <c r="AS470" s="279">
        <v>31.049490974061484</v>
      </c>
      <c r="AT470" s="167">
        <v>159038140051.93878</v>
      </c>
      <c r="AU470" s="279">
        <v>23.535279387251258</v>
      </c>
      <c r="AV470" s="167">
        <v>155641699949.45035</v>
      </c>
      <c r="AW470" s="279">
        <v>15.328304292964244</v>
      </c>
      <c r="AX470" s="167">
        <v>160622464825.81918</v>
      </c>
      <c r="AY470" s="279">
        <v>31.049490973922591</v>
      </c>
      <c r="AZ470" s="167">
        <v>159038140051.22028</v>
      </c>
      <c r="BA470" s="279">
        <v>23.535279387144932</v>
      </c>
      <c r="BB470" s="167">
        <v>0.718505859375</v>
      </c>
      <c r="BC470" s="279">
        <v>4.3336853567015823E-12</v>
      </c>
      <c r="BE470" s="165">
        <v>13756689850.558941</v>
      </c>
      <c r="BF470" s="165">
        <v>13229573475.749065</v>
      </c>
      <c r="BG470" s="165">
        <v>13533535016.424057</v>
      </c>
      <c r="BH470" s="165">
        <v>14435431342.413153</v>
      </c>
      <c r="BI470" s="165">
        <v>12989664827.342541</v>
      </c>
      <c r="BJ470" s="165">
        <v>13944706019.05019</v>
      </c>
      <c r="BK470" s="165">
        <v>13663550764.087759</v>
      </c>
      <c r="BL470" s="165">
        <v>14118542516.53227</v>
      </c>
      <c r="BM470" s="165">
        <v>13801017396.944248</v>
      </c>
      <c r="BN470" s="165">
        <v>14053815420.496641</v>
      </c>
      <c r="BO470" s="165">
        <v>14680740828.593159</v>
      </c>
      <c r="BP470" s="165">
        <v>13588308417.435644</v>
      </c>
      <c r="BQ470" s="280">
        <v>165795575875.62769</v>
      </c>
    </row>
    <row r="471" spans="2:96" ht="18.75" x14ac:dyDescent="0.3">
      <c r="K471" s="145" t="s">
        <v>313</v>
      </c>
      <c r="AC471" s="152"/>
      <c r="AD471" s="168"/>
      <c r="AE471" s="169"/>
      <c r="AI471" s="281"/>
      <c r="AS471" s="37"/>
      <c r="AU471" s="37"/>
      <c r="AW471" s="37"/>
      <c r="AY471" s="37"/>
      <c r="BA471" s="37"/>
      <c r="BB471" s="37"/>
      <c r="BC471" s="37"/>
      <c r="BE471" s="169"/>
      <c r="BF471" s="169"/>
      <c r="BG471" s="169"/>
      <c r="BH471" s="169"/>
      <c r="BI471" s="169"/>
      <c r="BJ471" s="169"/>
      <c r="BK471" s="169"/>
      <c r="BL471" s="169"/>
      <c r="BM471" s="169"/>
      <c r="BN471" s="169"/>
      <c r="BO471" s="169"/>
      <c r="BP471" s="169"/>
      <c r="BQ471" s="282"/>
    </row>
    <row r="472" spans="2:96" ht="18.75" x14ac:dyDescent="0.3">
      <c r="K472" s="145" t="s">
        <v>313</v>
      </c>
      <c r="M472" s="37" t="s">
        <v>1108</v>
      </c>
      <c r="N472" s="37" t="s">
        <v>1109</v>
      </c>
      <c r="V472" s="37" t="s">
        <v>975</v>
      </c>
      <c r="W472" s="37" t="s">
        <v>1110</v>
      </c>
      <c r="X472" s="37">
        <v>421</v>
      </c>
      <c r="AB472" s="206" t="s">
        <v>348</v>
      </c>
      <c r="AC472" s="276" t="s">
        <v>1111</v>
      </c>
      <c r="AD472" s="148"/>
      <c r="AE472" s="38"/>
      <c r="AI472" s="180"/>
      <c r="AS472" s="37"/>
      <c r="AU472" s="37"/>
      <c r="AW472" s="37"/>
      <c r="AY472" s="37"/>
      <c r="BA472" s="37"/>
      <c r="BB472" s="37"/>
      <c r="BC472" s="37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277"/>
      <c r="BS472" s="37">
        <v>9178327857.3129978</v>
      </c>
      <c r="BT472" s="37">
        <v>12374465332.773333</v>
      </c>
      <c r="BU472" s="37">
        <v>15078886954.976665</v>
      </c>
      <c r="BV472" s="37">
        <v>6195752626.1367168</v>
      </c>
      <c r="BW472" s="37">
        <v>2657807112.8633337</v>
      </c>
      <c r="BX472" s="37">
        <v>7973421338.5900011</v>
      </c>
      <c r="BY472" s="37">
        <v>10355309357.216667</v>
      </c>
      <c r="BZ472" s="37">
        <v>12426371228.66</v>
      </c>
      <c r="CA472" s="37">
        <v>5171257436.1475849</v>
      </c>
      <c r="CB472" s="37">
        <v>11379804547.205799</v>
      </c>
      <c r="CC472" s="37">
        <v>11420608287.422853</v>
      </c>
      <c r="CD472" s="37">
        <v>7917069533.1228447</v>
      </c>
      <c r="CE472" s="37">
        <v>7917069533.6548452</v>
      </c>
      <c r="CG472" s="37">
        <v>685719273.03749478</v>
      </c>
      <c r="CH472" s="37">
        <v>654544736.15292108</v>
      </c>
      <c r="CI472" s="37">
        <v>576802364.71339309</v>
      </c>
      <c r="CJ472" s="37">
        <v>701264185.94597745</v>
      </c>
      <c r="CK472" s="37">
        <v>645143486.15231025</v>
      </c>
      <c r="CL472" s="37">
        <v>632811766.81362414</v>
      </c>
      <c r="CM472" s="37">
        <v>701230661.35222125</v>
      </c>
      <c r="CN472" s="37">
        <v>685699509.17432463</v>
      </c>
      <c r="CO472" s="37">
        <v>623444528.23212028</v>
      </c>
      <c r="CP472" s="37">
        <v>701264483.42852354</v>
      </c>
      <c r="CQ472" s="37">
        <v>685699787.62295687</v>
      </c>
      <c r="CR472" s="37">
        <v>623444751.02897656</v>
      </c>
    </row>
    <row r="473" spans="2:96" x14ac:dyDescent="0.25">
      <c r="K473" s="145" t="s">
        <v>316</v>
      </c>
      <c r="N473" s="37" t="s">
        <v>1112</v>
      </c>
      <c r="V473" s="37" t="s">
        <v>975</v>
      </c>
      <c r="W473" s="37" t="s">
        <v>1110</v>
      </c>
      <c r="X473" s="37">
        <v>421</v>
      </c>
      <c r="AB473" s="206" t="s">
        <v>348</v>
      </c>
      <c r="AC473" s="173">
        <v>812304</v>
      </c>
      <c r="AD473" s="174" t="s">
        <v>1113</v>
      </c>
      <c r="AE473" s="149">
        <v>0</v>
      </c>
      <c r="AF473" s="17">
        <v>332</v>
      </c>
      <c r="AG473" s="17">
        <v>2263</v>
      </c>
      <c r="AH473" s="151">
        <v>2540</v>
      </c>
      <c r="AI473" s="150">
        <v>840</v>
      </c>
      <c r="AJ473" s="266">
        <v>2520</v>
      </c>
      <c r="AK473" s="138">
        <v>2070</v>
      </c>
      <c r="AL473" s="266">
        <v>2484</v>
      </c>
      <c r="AM473" s="175">
        <v>2120</v>
      </c>
      <c r="AN473" s="150">
        <v>2490</v>
      </c>
      <c r="AO473" s="151">
        <v>2485.7142857142903</v>
      </c>
      <c r="AP473" s="151">
        <v>2539.3007407199998</v>
      </c>
      <c r="AQ473" s="151">
        <v>2539.3007407199998</v>
      </c>
      <c r="AR473" s="266">
        <v>19.300740719999794</v>
      </c>
      <c r="AS473" s="267">
        <v>7.6590240952380132E-3</v>
      </c>
      <c r="AT473" s="266">
        <v>-0.69925928000020576</v>
      </c>
      <c r="AU473" s="267">
        <v>-2.7529892913393927E-4</v>
      </c>
      <c r="AV473" s="266">
        <v>276.30074071999979</v>
      </c>
      <c r="AW473" s="267">
        <v>0.12209489205479443</v>
      </c>
      <c r="AX473" s="266">
        <v>19.300740719999794</v>
      </c>
      <c r="AY473" s="267">
        <v>7.6590240952380132E-3</v>
      </c>
      <c r="AZ473" s="266">
        <v>-0.69925928000020576</v>
      </c>
      <c r="BA473" s="267">
        <v>-2.7529892913393927E-4</v>
      </c>
      <c r="BB473" s="266">
        <v>0</v>
      </c>
      <c r="BC473" s="267">
        <v>0</v>
      </c>
      <c r="BE473" s="149">
        <v>227.88330103999999</v>
      </c>
      <c r="BF473" s="149">
        <v>200.37569934999999</v>
      </c>
      <c r="BG473" s="149">
        <v>200.00547312</v>
      </c>
      <c r="BH473" s="149">
        <v>217.48098038000001</v>
      </c>
      <c r="BI473" s="149">
        <v>199.38773147000001</v>
      </c>
      <c r="BJ473" s="149">
        <v>211.23249059</v>
      </c>
      <c r="BK473" s="149">
        <v>219.21083025999999</v>
      </c>
      <c r="BL473" s="149">
        <v>210.87004988999999</v>
      </c>
      <c r="BM473" s="149">
        <v>210.56792897</v>
      </c>
      <c r="BN473" s="149">
        <v>218.73652766999999</v>
      </c>
      <c r="BO473" s="149">
        <v>212.04316517999999</v>
      </c>
      <c r="BP473" s="149">
        <v>211.50656280000001</v>
      </c>
      <c r="BQ473" s="268">
        <v>2539.3007407200002</v>
      </c>
    </row>
    <row r="474" spans="2:96" x14ac:dyDescent="0.25">
      <c r="K474" s="145" t="s">
        <v>316</v>
      </c>
      <c r="N474" s="37" t="s">
        <v>1114</v>
      </c>
      <c r="V474" s="37" t="s">
        <v>975</v>
      </c>
      <c r="W474" s="37" t="s">
        <v>1110</v>
      </c>
      <c r="X474" s="37">
        <v>421</v>
      </c>
      <c r="AB474" s="206" t="s">
        <v>348</v>
      </c>
      <c r="AC474" s="173">
        <v>822106</v>
      </c>
      <c r="AD474" s="174" t="s">
        <v>858</v>
      </c>
      <c r="AE474" s="149">
        <v>1813</v>
      </c>
      <c r="AF474" s="17">
        <v>1800</v>
      </c>
      <c r="AG474" s="17">
        <v>1654</v>
      </c>
      <c r="AH474" s="151">
        <v>1762.373493975178</v>
      </c>
      <c r="AI474" s="150">
        <v>589</v>
      </c>
      <c r="AJ474" s="266">
        <v>1767</v>
      </c>
      <c r="AK474" s="138">
        <v>1492</v>
      </c>
      <c r="AL474" s="266">
        <v>1790.3999999999999</v>
      </c>
      <c r="AM474" s="175">
        <v>1470.95740441</v>
      </c>
      <c r="AN474" s="150">
        <v>1783.416089565178</v>
      </c>
      <c r="AO474" s="151">
        <v>1734.8571428571399</v>
      </c>
      <c r="AP474" s="151">
        <v>1679.0806637999999</v>
      </c>
      <c r="AQ474" s="151">
        <v>1679.080663800001</v>
      </c>
      <c r="AR474" s="266">
        <v>-87.919336199998952</v>
      </c>
      <c r="AS474" s="267">
        <v>-4.9756274023768504E-2</v>
      </c>
      <c r="AT474" s="266">
        <v>-83.29283017517696</v>
      </c>
      <c r="AU474" s="267">
        <v>-4.7261735642257732E-2</v>
      </c>
      <c r="AV474" s="266">
        <v>25.080663800001048</v>
      </c>
      <c r="AW474" s="267">
        <v>1.5163641958888179E-2</v>
      </c>
      <c r="AX474" s="266">
        <v>-87.919336200000089</v>
      </c>
      <c r="AY474" s="267">
        <v>-4.9756274023769149E-2</v>
      </c>
      <c r="AZ474" s="266">
        <v>-83.292830175178096</v>
      </c>
      <c r="BA474" s="267">
        <v>-4.7261735642258378E-2</v>
      </c>
      <c r="BB474" s="266">
        <v>1.1368683772161603E-12</v>
      </c>
      <c r="BC474" s="267">
        <v>6.7707788060834698E-16</v>
      </c>
      <c r="BE474" s="149">
        <v>152.04273727</v>
      </c>
      <c r="BF474" s="149">
        <v>132.21107588999999</v>
      </c>
      <c r="BG474" s="149">
        <v>132.21107588999999</v>
      </c>
      <c r="BH474" s="149">
        <v>145.43218347999999</v>
      </c>
      <c r="BI474" s="149">
        <v>132.21107588999999</v>
      </c>
      <c r="BJ474" s="149">
        <v>138.82162968</v>
      </c>
      <c r="BK474" s="149">
        <v>145.43218347999999</v>
      </c>
      <c r="BL474" s="149">
        <v>138.82162968</v>
      </c>
      <c r="BM474" s="149">
        <v>138.82162968</v>
      </c>
      <c r="BN474" s="149">
        <v>145.43218347999999</v>
      </c>
      <c r="BO474" s="149">
        <v>138.82162968</v>
      </c>
      <c r="BP474" s="149">
        <v>138.82162970000101</v>
      </c>
      <c r="BQ474" s="268">
        <v>1679.080663800001</v>
      </c>
    </row>
    <row r="475" spans="2:96" x14ac:dyDescent="0.25">
      <c r="K475" s="145" t="s">
        <v>316</v>
      </c>
      <c r="N475" s="37" t="s">
        <v>1115</v>
      </c>
      <c r="V475" s="37" t="s">
        <v>975</v>
      </c>
      <c r="W475" s="37" t="s">
        <v>1110</v>
      </c>
      <c r="X475" s="37">
        <v>421</v>
      </c>
      <c r="AB475" s="206" t="s">
        <v>348</v>
      </c>
      <c r="AC475" s="173">
        <v>822127</v>
      </c>
      <c r="AD475" s="174" t="s">
        <v>1116</v>
      </c>
      <c r="AE475" s="149">
        <v>0</v>
      </c>
      <c r="AF475" s="17">
        <v>82</v>
      </c>
      <c r="AG475" s="17">
        <v>52</v>
      </c>
      <c r="AH475" s="151">
        <v>0</v>
      </c>
      <c r="AI475" s="150">
        <v>0</v>
      </c>
      <c r="AJ475" s="266">
        <v>0</v>
      </c>
      <c r="AK475" s="138">
        <v>0</v>
      </c>
      <c r="AL475" s="266">
        <v>0</v>
      </c>
      <c r="AM475" s="175">
        <v>0</v>
      </c>
      <c r="AN475" s="150">
        <v>0</v>
      </c>
      <c r="AO475" s="151">
        <v>0</v>
      </c>
      <c r="AP475" s="151">
        <v>0</v>
      </c>
      <c r="AQ475" s="151">
        <v>0</v>
      </c>
      <c r="AR475" s="266">
        <v>0</v>
      </c>
      <c r="AS475" s="267">
        <v>0</v>
      </c>
      <c r="AT475" s="266">
        <v>0</v>
      </c>
      <c r="AU475" s="267">
        <v>0</v>
      </c>
      <c r="AV475" s="266">
        <v>-52</v>
      </c>
      <c r="AW475" s="267">
        <v>-1</v>
      </c>
      <c r="AX475" s="266">
        <v>0</v>
      </c>
      <c r="AY475" s="267">
        <v>0</v>
      </c>
      <c r="AZ475" s="266">
        <v>0</v>
      </c>
      <c r="BA475" s="267">
        <v>0</v>
      </c>
      <c r="BB475" s="266">
        <v>0</v>
      </c>
      <c r="BC475" s="267">
        <v>0</v>
      </c>
      <c r="BE475" s="149">
        <v>0</v>
      </c>
      <c r="BF475" s="149">
        <v>0</v>
      </c>
      <c r="BG475" s="149">
        <v>0</v>
      </c>
      <c r="BH475" s="149">
        <v>0</v>
      </c>
      <c r="BI475" s="149">
        <v>0</v>
      </c>
      <c r="BJ475" s="149">
        <v>0</v>
      </c>
      <c r="BK475" s="149">
        <v>0</v>
      </c>
      <c r="BL475" s="149">
        <v>0</v>
      </c>
      <c r="BM475" s="149">
        <v>0</v>
      </c>
      <c r="BN475" s="149">
        <v>0</v>
      </c>
      <c r="BO475" s="149">
        <v>0</v>
      </c>
      <c r="BP475" s="149">
        <v>0</v>
      </c>
      <c r="BQ475" s="268">
        <v>0</v>
      </c>
    </row>
    <row r="476" spans="2:96" x14ac:dyDescent="0.25">
      <c r="K476" s="145" t="s">
        <v>316</v>
      </c>
      <c r="N476" s="37" t="s">
        <v>1117</v>
      </c>
      <c r="V476" s="37" t="s">
        <v>975</v>
      </c>
      <c r="W476" s="37" t="s">
        <v>1110</v>
      </c>
      <c r="X476" s="37">
        <v>421</v>
      </c>
      <c r="AB476" s="206" t="s">
        <v>348</v>
      </c>
      <c r="AC476" s="173">
        <v>822140</v>
      </c>
      <c r="AD476" s="174" t="s">
        <v>864</v>
      </c>
      <c r="AE476" s="149">
        <v>0</v>
      </c>
      <c r="AF476" s="17">
        <v>0</v>
      </c>
      <c r="AG476" s="17">
        <v>72127</v>
      </c>
      <c r="AH476" s="151">
        <v>0</v>
      </c>
      <c r="AI476" s="150">
        <v>24110</v>
      </c>
      <c r="AJ476" s="266">
        <v>72330</v>
      </c>
      <c r="AK476" s="138">
        <v>60989</v>
      </c>
      <c r="AL476" s="266">
        <v>73186.799999999988</v>
      </c>
      <c r="AM476" s="175">
        <v>0</v>
      </c>
      <c r="AN476" s="150">
        <v>60989</v>
      </c>
      <c r="AO476" s="151">
        <v>72332.571428571406</v>
      </c>
      <c r="AP476" s="151">
        <v>72763.515710822467</v>
      </c>
      <c r="AQ476" s="151">
        <v>72763.515710822452</v>
      </c>
      <c r="AR476" s="266">
        <v>433.51571082245209</v>
      </c>
      <c r="AS476" s="267">
        <v>5.9935809598016324E-3</v>
      </c>
      <c r="AT476" s="266">
        <v>72763.515710822452</v>
      </c>
      <c r="AU476" s="267">
        <v>0</v>
      </c>
      <c r="AV476" s="266">
        <v>636.51571082245209</v>
      </c>
      <c r="AW476" s="267">
        <v>8.8249297880468071E-3</v>
      </c>
      <c r="AX476" s="266">
        <v>433.51571082246664</v>
      </c>
      <c r="AY476" s="267">
        <v>5.9935809598018336E-3</v>
      </c>
      <c r="AZ476" s="266">
        <v>72763.515710822467</v>
      </c>
      <c r="BA476" s="267">
        <v>0</v>
      </c>
      <c r="BB476" s="266">
        <v>-1.4551915228366852E-11</v>
      </c>
      <c r="BC476" s="267">
        <v>-1.9998917158152757E-16</v>
      </c>
      <c r="BE476" s="149">
        <v>6588.8216584600004</v>
      </c>
      <c r="BF476" s="149">
        <v>5729.4107079900004</v>
      </c>
      <c r="BG476" s="149">
        <v>5729.4107079900004</v>
      </c>
      <c r="BH476" s="149">
        <v>6302.3517787799992</v>
      </c>
      <c r="BI476" s="149">
        <v>5729.4107079900004</v>
      </c>
      <c r="BJ476" s="149">
        <v>6015.8813184200008</v>
      </c>
      <c r="BK476" s="149">
        <v>6302.3517787799992</v>
      </c>
      <c r="BL476" s="149">
        <v>6015.8813184200008</v>
      </c>
      <c r="BM476" s="149">
        <v>6015.8813184200008</v>
      </c>
      <c r="BN476" s="149">
        <v>6302.3517787799992</v>
      </c>
      <c r="BO476" s="149">
        <v>6015.8813184200008</v>
      </c>
      <c r="BP476" s="149">
        <v>6015.881318372446</v>
      </c>
      <c r="BQ476" s="268">
        <v>72763.515710822452</v>
      </c>
    </row>
    <row r="477" spans="2:96" x14ac:dyDescent="0.25">
      <c r="K477" s="145" t="s">
        <v>316</v>
      </c>
      <c r="N477" s="37" t="s">
        <v>1118</v>
      </c>
      <c r="V477" s="37" t="s">
        <v>975</v>
      </c>
      <c r="W477" s="37" t="s">
        <v>1110</v>
      </c>
      <c r="X477" s="37">
        <v>421</v>
      </c>
      <c r="AB477" s="206" t="s">
        <v>348</v>
      </c>
      <c r="AC477" s="173">
        <v>822159</v>
      </c>
      <c r="AD477" s="174" t="s">
        <v>1119</v>
      </c>
      <c r="AE477" s="149">
        <v>0</v>
      </c>
      <c r="AF477" s="17">
        <v>0</v>
      </c>
      <c r="AG477" s="17">
        <v>1</v>
      </c>
      <c r="AH477" s="151">
        <v>4.8383255256917002E-2</v>
      </c>
      <c r="AI477" s="150">
        <v>0</v>
      </c>
      <c r="AJ477" s="266">
        <v>0</v>
      </c>
      <c r="AK477" s="138">
        <v>0</v>
      </c>
      <c r="AL477" s="266">
        <v>0</v>
      </c>
      <c r="AM477" s="175">
        <v>4.0382889999999998E-2</v>
      </c>
      <c r="AN477" s="150">
        <v>8.0003652569170039E-3</v>
      </c>
      <c r="AO477" s="151">
        <v>0</v>
      </c>
      <c r="AP477" s="151">
        <v>0</v>
      </c>
      <c r="AQ477" s="151">
        <v>0</v>
      </c>
      <c r="AR477" s="266">
        <v>0</v>
      </c>
      <c r="AS477" s="267">
        <v>0</v>
      </c>
      <c r="AT477" s="266">
        <v>-4.8383255256917002E-2</v>
      </c>
      <c r="AU477" s="267">
        <v>-1</v>
      </c>
      <c r="AV477" s="266">
        <v>-1</v>
      </c>
      <c r="AW477" s="267">
        <v>-1</v>
      </c>
      <c r="AX477" s="266">
        <v>0</v>
      </c>
      <c r="AY477" s="267">
        <v>0</v>
      </c>
      <c r="AZ477" s="266">
        <v>-4.8383255256917002E-2</v>
      </c>
      <c r="BA477" s="267">
        <v>-1</v>
      </c>
      <c r="BB477" s="266">
        <v>0</v>
      </c>
      <c r="BC477" s="267">
        <v>0</v>
      </c>
      <c r="BE477" s="149">
        <v>0</v>
      </c>
      <c r="BF477" s="149">
        <v>0</v>
      </c>
      <c r="BG477" s="149">
        <v>0</v>
      </c>
      <c r="BH477" s="149">
        <v>0</v>
      </c>
      <c r="BI477" s="149">
        <v>0</v>
      </c>
      <c r="BJ477" s="149">
        <v>0</v>
      </c>
      <c r="BK477" s="149">
        <v>0</v>
      </c>
      <c r="BL477" s="149">
        <v>0</v>
      </c>
      <c r="BM477" s="149">
        <v>0</v>
      </c>
      <c r="BN477" s="149">
        <v>0</v>
      </c>
      <c r="BO477" s="149">
        <v>0</v>
      </c>
      <c r="BP477" s="149">
        <v>0</v>
      </c>
      <c r="BQ477" s="268">
        <v>0</v>
      </c>
    </row>
    <row r="478" spans="2:96" x14ac:dyDescent="0.25">
      <c r="K478" s="145" t="s">
        <v>316</v>
      </c>
      <c r="N478" s="37" t="s">
        <v>1120</v>
      </c>
      <c r="V478" s="37" t="s">
        <v>975</v>
      </c>
      <c r="W478" s="37" t="s">
        <v>1110</v>
      </c>
      <c r="X478" s="37">
        <v>421</v>
      </c>
      <c r="AB478" s="206" t="s">
        <v>348</v>
      </c>
      <c r="AC478" s="173">
        <v>822201</v>
      </c>
      <c r="AD478" s="174" t="s">
        <v>1121</v>
      </c>
      <c r="AE478" s="149">
        <v>46240</v>
      </c>
      <c r="AF478" s="17">
        <v>53420</v>
      </c>
      <c r="AG478" s="17">
        <v>57629</v>
      </c>
      <c r="AH478" s="151">
        <v>56447.608600406631</v>
      </c>
      <c r="AI478" s="150">
        <v>19256</v>
      </c>
      <c r="AJ478" s="266">
        <v>57768</v>
      </c>
      <c r="AK478" s="138">
        <v>48614</v>
      </c>
      <c r="AL478" s="266">
        <v>58336.799999999996</v>
      </c>
      <c r="AM478" s="175">
        <v>47113.752060179999</v>
      </c>
      <c r="AN478" s="150">
        <v>57947.856540226632</v>
      </c>
      <c r="AO478" s="151">
        <v>57721.714285714304</v>
      </c>
      <c r="AP478" s="151">
        <v>57826.950669650003</v>
      </c>
      <c r="AQ478" s="151">
        <v>57826.950669649974</v>
      </c>
      <c r="AR478" s="266">
        <v>58.950669649973861</v>
      </c>
      <c r="AS478" s="267">
        <v>1.0204727470221205E-3</v>
      </c>
      <c r="AT478" s="266">
        <v>1379.3420692433428</v>
      </c>
      <c r="AU478" s="267">
        <v>2.4435792825303258E-2</v>
      </c>
      <c r="AV478" s="266">
        <v>197.95066964997386</v>
      </c>
      <c r="AW478" s="267">
        <v>3.4349141864334601E-3</v>
      </c>
      <c r="AX478" s="266">
        <v>58.950669650002965</v>
      </c>
      <c r="AY478" s="267">
        <v>1.0204727470226244E-3</v>
      </c>
      <c r="AZ478" s="266">
        <v>1379.342069243372</v>
      </c>
      <c r="BA478" s="267">
        <v>2.4435792825303775E-2</v>
      </c>
      <c r="BB478" s="266">
        <v>-2.9103830456733704E-11</v>
      </c>
      <c r="BC478" s="267">
        <v>-5.032918063239431E-16</v>
      </c>
      <c r="BE478" s="149">
        <v>5236.2986826799997</v>
      </c>
      <c r="BF478" s="149">
        <v>4553.3032023300002</v>
      </c>
      <c r="BG478" s="149">
        <v>4553.3032023300002</v>
      </c>
      <c r="BH478" s="149">
        <v>5008.6335225700004</v>
      </c>
      <c r="BI478" s="149">
        <v>4553.3032023300002</v>
      </c>
      <c r="BJ478" s="149">
        <v>4780.9683624500003</v>
      </c>
      <c r="BK478" s="149">
        <v>5008.6335225700004</v>
      </c>
      <c r="BL478" s="149">
        <v>4780.9683624500003</v>
      </c>
      <c r="BM478" s="149">
        <v>4780.9683624500003</v>
      </c>
      <c r="BN478" s="149">
        <v>5008.6335225700004</v>
      </c>
      <c r="BO478" s="149">
        <v>4780.9683624500003</v>
      </c>
      <c r="BP478" s="149">
        <v>4780.9683624699601</v>
      </c>
      <c r="BQ478" s="268">
        <v>57826.950669649974</v>
      </c>
    </row>
    <row r="479" spans="2:96" x14ac:dyDescent="0.25">
      <c r="K479" s="145" t="s">
        <v>316</v>
      </c>
      <c r="N479" s="37" t="s">
        <v>1122</v>
      </c>
      <c r="V479" s="37" t="s">
        <v>975</v>
      </c>
      <c r="W479" s="37" t="s">
        <v>1110</v>
      </c>
      <c r="X479" s="37">
        <v>421</v>
      </c>
      <c r="AB479" s="206" t="s">
        <v>348</v>
      </c>
      <c r="AC479" s="173">
        <v>822202</v>
      </c>
      <c r="AD479" s="174" t="s">
        <v>866</v>
      </c>
      <c r="AE479" s="149">
        <v>0</v>
      </c>
      <c r="AF479" s="17">
        <v>0</v>
      </c>
      <c r="AG479" s="17">
        <v>0</v>
      </c>
      <c r="AH479" s="151">
        <v>0</v>
      </c>
      <c r="AI479" s="150">
        <v>2767</v>
      </c>
      <c r="AJ479" s="266">
        <v>8301</v>
      </c>
      <c r="AK479" s="138">
        <v>7762</v>
      </c>
      <c r="AL479" s="266">
        <v>9314.4000000000015</v>
      </c>
      <c r="AM479" s="175">
        <v>0</v>
      </c>
      <c r="AN479" s="150">
        <v>7762</v>
      </c>
      <c r="AO479" s="151">
        <v>8686.2857142857101</v>
      </c>
      <c r="AP479" s="151">
        <v>9325.7179235488802</v>
      </c>
      <c r="AQ479" s="151">
        <v>9325.7179235488802</v>
      </c>
      <c r="AR479" s="266">
        <v>1024.7179235488802</v>
      </c>
      <c r="AS479" s="267">
        <v>0.12344511788325264</v>
      </c>
      <c r="AT479" s="266">
        <v>9325.7179235488802</v>
      </c>
      <c r="AU479" s="267">
        <v>0</v>
      </c>
      <c r="AV479" s="266">
        <v>9325.7179235488802</v>
      </c>
      <c r="AW479" s="267">
        <v>0</v>
      </c>
      <c r="AX479" s="266">
        <v>1024.7179235488802</v>
      </c>
      <c r="AY479" s="267">
        <v>0.12344511788325264</v>
      </c>
      <c r="AZ479" s="266">
        <v>9325.7179235488802</v>
      </c>
      <c r="BA479" s="267">
        <v>0</v>
      </c>
      <c r="BB479" s="266">
        <v>0</v>
      </c>
      <c r="BC479" s="267">
        <v>0</v>
      </c>
      <c r="BE479" s="149">
        <v>768.85592297999995</v>
      </c>
      <c r="BF479" s="149">
        <v>750.16766272999996</v>
      </c>
      <c r="BG479" s="149">
        <v>736.53712483000004</v>
      </c>
      <c r="BH479" s="149">
        <v>717.22699041999999</v>
      </c>
      <c r="BI479" s="149">
        <v>713.79386552999995</v>
      </c>
      <c r="BJ479" s="149">
        <v>818.52873921000003</v>
      </c>
      <c r="BK479" s="149">
        <v>780.91449480000006</v>
      </c>
      <c r="BL479" s="149">
        <v>805.18483925999999</v>
      </c>
      <c r="BM479" s="149">
        <v>794.06171959000005</v>
      </c>
      <c r="BN479" s="149">
        <v>763.45219987999997</v>
      </c>
      <c r="BO479" s="149">
        <v>848.37516845000005</v>
      </c>
      <c r="BP479" s="149">
        <v>828.61919586888098</v>
      </c>
      <c r="BQ479" s="268">
        <v>9325.717923548882</v>
      </c>
    </row>
    <row r="480" spans="2:96" x14ac:dyDescent="0.25">
      <c r="K480" s="145" t="s">
        <v>316</v>
      </c>
      <c r="N480" s="37" t="s">
        <v>1123</v>
      </c>
      <c r="V480" s="37" t="s">
        <v>975</v>
      </c>
      <c r="W480" s="37" t="s">
        <v>1110</v>
      </c>
      <c r="X480" s="37">
        <v>421</v>
      </c>
      <c r="AB480" s="206" t="s">
        <v>348</v>
      </c>
      <c r="AC480" s="173">
        <v>822203</v>
      </c>
      <c r="AD480" s="174" t="s">
        <v>1124</v>
      </c>
      <c r="AE480" s="149">
        <v>17435</v>
      </c>
      <c r="AF480" s="17">
        <v>13722</v>
      </c>
      <c r="AG480" s="17">
        <v>18941</v>
      </c>
      <c r="AH480" s="151">
        <v>18606.487804663393</v>
      </c>
      <c r="AI480" s="150">
        <v>6763</v>
      </c>
      <c r="AJ480" s="266">
        <v>20289</v>
      </c>
      <c r="AK480" s="138">
        <v>17273</v>
      </c>
      <c r="AL480" s="266">
        <v>20727.599999999999</v>
      </c>
      <c r="AM480" s="175">
        <v>15505.406505790002</v>
      </c>
      <c r="AN480" s="150">
        <v>20374.081298873389</v>
      </c>
      <c r="AO480" s="151">
        <v>20441.142857142899</v>
      </c>
      <c r="AP480" s="151">
        <v>20069.065040473099</v>
      </c>
      <c r="AQ480" s="151">
        <v>20069.065040473088</v>
      </c>
      <c r="AR480" s="266">
        <v>-219.93495952691228</v>
      </c>
      <c r="AS480" s="267">
        <v>-1.0840108409823662E-2</v>
      </c>
      <c r="AT480" s="266">
        <v>1462.5772358096947</v>
      </c>
      <c r="AU480" s="267">
        <v>7.8605766502753152E-2</v>
      </c>
      <c r="AV480" s="266">
        <v>1128.0650404730877</v>
      </c>
      <c r="AW480" s="267">
        <v>5.9556783721719429E-2</v>
      </c>
      <c r="AX480" s="266">
        <v>-219.93495952690137</v>
      </c>
      <c r="AY480" s="267">
        <v>-1.0840108409823124E-2</v>
      </c>
      <c r="AZ480" s="266">
        <v>1462.5772358097056</v>
      </c>
      <c r="BA480" s="267">
        <v>7.8605766502753735E-2</v>
      </c>
      <c r="BB480" s="266">
        <v>-1.0913936421275139E-11</v>
      </c>
      <c r="BC480" s="267">
        <v>-5.4381887742478806E-16</v>
      </c>
      <c r="BE480" s="149">
        <v>1704.4959351800001</v>
      </c>
      <c r="BF480" s="149">
        <v>1649.51219528</v>
      </c>
      <c r="BG480" s="149">
        <v>1704.4959351800001</v>
      </c>
      <c r="BH480" s="149">
        <v>1704.4959351800001</v>
      </c>
      <c r="BI480" s="149">
        <v>1539.54471549</v>
      </c>
      <c r="BJ480" s="149">
        <v>1704.4959351800001</v>
      </c>
      <c r="BK480" s="149">
        <v>1649.51219528</v>
      </c>
      <c r="BL480" s="149">
        <v>1704.4959351800001</v>
      </c>
      <c r="BM480" s="149">
        <v>1649.51219528</v>
      </c>
      <c r="BN480" s="149">
        <v>1704.4959351800001</v>
      </c>
      <c r="BO480" s="149">
        <v>1704.4959351800001</v>
      </c>
      <c r="BP480" s="149">
        <v>1649.5121928830899</v>
      </c>
      <c r="BQ480" s="268">
        <v>20069.065040473088</v>
      </c>
    </row>
    <row r="481" spans="11:69" x14ac:dyDescent="0.25">
      <c r="K481" s="145" t="s">
        <v>316</v>
      </c>
      <c r="N481" s="37" t="s">
        <v>1125</v>
      </c>
      <c r="V481" s="37" t="s">
        <v>975</v>
      </c>
      <c r="W481" s="37" t="s">
        <v>1110</v>
      </c>
      <c r="X481" s="37">
        <v>421</v>
      </c>
      <c r="AB481" s="206" t="s">
        <v>348</v>
      </c>
      <c r="AC481" s="173">
        <v>822299</v>
      </c>
      <c r="AD481" s="174" t="s">
        <v>896</v>
      </c>
      <c r="AE481" s="149">
        <v>0</v>
      </c>
      <c r="AF481" s="17">
        <v>0</v>
      </c>
      <c r="AG481" s="17">
        <v>0</v>
      </c>
      <c r="AH481" s="151">
        <v>0</v>
      </c>
      <c r="AI481" s="150">
        <v>0</v>
      </c>
      <c r="AJ481" s="266">
        <v>0</v>
      </c>
      <c r="AK481" s="138">
        <v>81</v>
      </c>
      <c r="AL481" s="266">
        <v>97.199999999999989</v>
      </c>
      <c r="AM481" s="175">
        <v>0</v>
      </c>
      <c r="AN481" s="150">
        <v>81</v>
      </c>
      <c r="AO481" s="151">
        <v>49.714285714285701</v>
      </c>
      <c r="AP481" s="151">
        <v>0</v>
      </c>
      <c r="AQ481" s="151">
        <v>0</v>
      </c>
      <c r="AR481" s="266">
        <v>0</v>
      </c>
      <c r="AS481" s="267">
        <v>0</v>
      </c>
      <c r="AT481" s="266">
        <v>0</v>
      </c>
      <c r="AU481" s="267">
        <v>0</v>
      </c>
      <c r="AV481" s="266">
        <v>0</v>
      </c>
      <c r="AW481" s="267">
        <v>0</v>
      </c>
      <c r="AX481" s="266">
        <v>0</v>
      </c>
      <c r="AY481" s="267">
        <v>0</v>
      </c>
      <c r="AZ481" s="266">
        <v>0</v>
      </c>
      <c r="BA481" s="267">
        <v>0</v>
      </c>
      <c r="BB481" s="266">
        <v>0</v>
      </c>
      <c r="BC481" s="267">
        <v>0</v>
      </c>
      <c r="BE481" s="149">
        <v>0</v>
      </c>
      <c r="BF481" s="149">
        <v>0</v>
      </c>
      <c r="BG481" s="149">
        <v>0</v>
      </c>
      <c r="BH481" s="149">
        <v>0</v>
      </c>
      <c r="BI481" s="149">
        <v>0</v>
      </c>
      <c r="BJ481" s="149">
        <v>0</v>
      </c>
      <c r="BK481" s="149">
        <v>0</v>
      </c>
      <c r="BL481" s="149">
        <v>0</v>
      </c>
      <c r="BM481" s="149">
        <v>0</v>
      </c>
      <c r="BN481" s="149">
        <v>0</v>
      </c>
      <c r="BO481" s="149">
        <v>0</v>
      </c>
      <c r="BP481" s="149">
        <v>0</v>
      </c>
      <c r="BQ481" s="268">
        <v>0</v>
      </c>
    </row>
    <row r="482" spans="11:69" x14ac:dyDescent="0.25">
      <c r="K482" s="145" t="s">
        <v>316</v>
      </c>
      <c r="N482" s="37" t="s">
        <v>1126</v>
      </c>
      <c r="V482" s="37" t="s">
        <v>975</v>
      </c>
      <c r="W482" s="37" t="s">
        <v>1110</v>
      </c>
      <c r="X482" s="37">
        <v>421</v>
      </c>
      <c r="AB482" s="206" t="s">
        <v>348</v>
      </c>
      <c r="AC482" s="173">
        <v>822302</v>
      </c>
      <c r="AD482" s="174" t="s">
        <v>1127</v>
      </c>
      <c r="AE482" s="149">
        <v>26551.58</v>
      </c>
      <c r="AF482" s="17">
        <v>27884.03</v>
      </c>
      <c r="AG482" s="17">
        <v>22197.33</v>
      </c>
      <c r="AH482" s="151">
        <v>22391.745868354003</v>
      </c>
      <c r="AI482" s="150">
        <v>7017.99</v>
      </c>
      <c r="AJ482" s="266">
        <v>21053.97</v>
      </c>
      <c r="AK482" s="138">
        <v>16929.240000000002</v>
      </c>
      <c r="AL482" s="266">
        <v>20315.088000000003</v>
      </c>
      <c r="AM482" s="175">
        <v>18689.173716900001</v>
      </c>
      <c r="AN482" s="150">
        <v>20631.812151454003</v>
      </c>
      <c r="AO482" s="151">
        <v>20660.982857142892</v>
      </c>
      <c r="AP482" s="151">
        <v>21460.083944469869</v>
      </c>
      <c r="AQ482" s="151">
        <v>21460.083944469872</v>
      </c>
      <c r="AR482" s="266">
        <v>406.11394446987106</v>
      </c>
      <c r="AS482" s="267">
        <v>1.92891860523156E-2</v>
      </c>
      <c r="AT482" s="266">
        <v>-931.66192388413037</v>
      </c>
      <c r="AU482" s="267">
        <v>-4.1607381995203752E-2</v>
      </c>
      <c r="AV482" s="266">
        <v>-737.24605553012952</v>
      </c>
      <c r="AW482" s="267">
        <v>-3.3213276350359679E-2</v>
      </c>
      <c r="AX482" s="266">
        <v>406.11394446986742</v>
      </c>
      <c r="AY482" s="267">
        <v>1.9289186052315426E-2</v>
      </c>
      <c r="AZ482" s="266">
        <v>-931.66192388413401</v>
      </c>
      <c r="BA482" s="267">
        <v>-4.1607381995203918E-2</v>
      </c>
      <c r="BB482" s="266">
        <v>3.637978807091713E-12</v>
      </c>
      <c r="BC482" s="267">
        <v>1.6952304643846455E-16</v>
      </c>
      <c r="BE482" s="149">
        <v>1942.1080159799999</v>
      </c>
      <c r="BF482" s="149">
        <v>1689.8680457600001</v>
      </c>
      <c r="BG482" s="149">
        <v>1689.8680457600001</v>
      </c>
      <c r="BH482" s="149">
        <v>1858.8548503299999</v>
      </c>
      <c r="BI482" s="149">
        <v>1689.8680457600001</v>
      </c>
      <c r="BJ482" s="149">
        <v>1774.3614480399999</v>
      </c>
      <c r="BK482" s="149">
        <v>1858.8548503299999</v>
      </c>
      <c r="BL482" s="149">
        <v>1774.3614480399999</v>
      </c>
      <c r="BM482" s="149">
        <v>1774.3614480399999</v>
      </c>
      <c r="BN482" s="149">
        <v>1858.8548503299999</v>
      </c>
      <c r="BO482" s="149">
        <v>1774.3614480399999</v>
      </c>
      <c r="BP482" s="149">
        <v>1774.3614480598701</v>
      </c>
      <c r="BQ482" s="268">
        <v>21460.083944469869</v>
      </c>
    </row>
    <row r="483" spans="11:69" x14ac:dyDescent="0.25">
      <c r="K483" s="145" t="s">
        <v>316</v>
      </c>
      <c r="N483" s="37" t="s">
        <v>1128</v>
      </c>
      <c r="V483" s="37" t="s">
        <v>975</v>
      </c>
      <c r="W483" s="37" t="s">
        <v>1110</v>
      </c>
      <c r="X483" s="37">
        <v>421</v>
      </c>
      <c r="AB483" s="206" t="s">
        <v>348</v>
      </c>
      <c r="AC483" s="173">
        <v>822306</v>
      </c>
      <c r="AD483" s="174" t="s">
        <v>1129</v>
      </c>
      <c r="AE483" s="149">
        <v>23325.933000000001</v>
      </c>
      <c r="AF483" s="17">
        <v>22481.033333333351</v>
      </c>
      <c r="AG483" s="17">
        <v>24359.336666700012</v>
      </c>
      <c r="AH483" s="151">
        <v>25141.116566745764</v>
      </c>
      <c r="AI483" s="150">
        <v>8310.8333333333303</v>
      </c>
      <c r="AJ483" s="266">
        <v>24932.499999999993</v>
      </c>
      <c r="AK483" s="138">
        <v>21030.066666666655</v>
      </c>
      <c r="AL483" s="266">
        <v>25236.079999999984</v>
      </c>
      <c r="AM483" s="175">
        <v>20855.849999999999</v>
      </c>
      <c r="AN483" s="150">
        <v>25315.333233412421</v>
      </c>
      <c r="AO483" s="151">
        <v>25131.8</v>
      </c>
      <c r="AP483" s="151">
        <v>25403.5986004972</v>
      </c>
      <c r="AQ483" s="151">
        <v>25403.598600497196</v>
      </c>
      <c r="AR483" s="266">
        <v>471.09860049720373</v>
      </c>
      <c r="AS483" s="267">
        <v>1.8894960413003262E-2</v>
      </c>
      <c r="AT483" s="266">
        <v>262.48203375143203</v>
      </c>
      <c r="AU483" s="267">
        <v>1.0440349101225594E-2</v>
      </c>
      <c r="AV483" s="266">
        <v>1044.2619337971846</v>
      </c>
      <c r="AW483" s="267">
        <v>4.286906281913349E-2</v>
      </c>
      <c r="AX483" s="266">
        <v>471.09860049720737</v>
      </c>
      <c r="AY483" s="267">
        <v>1.8894960413003408E-2</v>
      </c>
      <c r="AZ483" s="266">
        <v>262.48203375143567</v>
      </c>
      <c r="BA483" s="267">
        <v>1.0440349101225738E-2</v>
      </c>
      <c r="BB483" s="266">
        <v>-3.637978807091713E-12</v>
      </c>
      <c r="BC483" s="267">
        <v>-1.4320722289402377E-16</v>
      </c>
      <c r="BE483" s="149">
        <v>2302.56</v>
      </c>
      <c r="BF483" s="149">
        <v>2000.8</v>
      </c>
      <c r="BG483" s="149">
        <v>2000.8</v>
      </c>
      <c r="BH483" s="149">
        <v>2200.88</v>
      </c>
      <c r="BI483" s="149">
        <v>2000.8</v>
      </c>
      <c r="BJ483" s="149">
        <v>2099.1999999999998</v>
      </c>
      <c r="BK483" s="149">
        <v>2200.88</v>
      </c>
      <c r="BL483" s="149">
        <v>2099.1999999999998</v>
      </c>
      <c r="BM483" s="149">
        <v>2099.1999999999998</v>
      </c>
      <c r="BN483" s="149">
        <v>2200.88</v>
      </c>
      <c r="BO483" s="149">
        <v>2099.1999999999998</v>
      </c>
      <c r="BP483" s="149">
        <v>2099.19860049719</v>
      </c>
      <c r="BQ483" s="268">
        <v>25403.598600497196</v>
      </c>
    </row>
    <row r="484" spans="11:69" x14ac:dyDescent="0.25">
      <c r="K484" s="145" t="s">
        <v>316</v>
      </c>
      <c r="N484" s="37" t="s">
        <v>1130</v>
      </c>
      <c r="V484" s="37" t="s">
        <v>975</v>
      </c>
      <c r="W484" s="37" t="s">
        <v>1110</v>
      </c>
      <c r="X484" s="37">
        <v>421</v>
      </c>
      <c r="AB484" s="206" t="s">
        <v>348</v>
      </c>
      <c r="AC484" s="173">
        <v>822316</v>
      </c>
      <c r="AD484" s="174" t="s">
        <v>1131</v>
      </c>
      <c r="AE484" s="149">
        <v>1221849</v>
      </c>
      <c r="AF484" s="17">
        <v>1375054</v>
      </c>
      <c r="AG484" s="17">
        <v>1328918</v>
      </c>
      <c r="AH484" s="151">
        <v>1287618.8622630502</v>
      </c>
      <c r="AI484" s="150">
        <v>458992.99999999994</v>
      </c>
      <c r="AJ484" s="266">
        <v>1376978.9999999998</v>
      </c>
      <c r="AK484" s="138">
        <v>1161067</v>
      </c>
      <c r="AL484" s="266">
        <v>1393280.4</v>
      </c>
      <c r="AM484" s="175">
        <v>1074705.50708569</v>
      </c>
      <c r="AN484" s="150">
        <v>1373980.3551773601</v>
      </c>
      <c r="AO484" s="151">
        <v>1380260.5714285723</v>
      </c>
      <c r="AP484" s="151">
        <v>1378433.7110157979</v>
      </c>
      <c r="AQ484" s="151">
        <v>1378433.7110157977</v>
      </c>
      <c r="AR484" s="266">
        <v>1454.7110157979187</v>
      </c>
      <c r="AS484" s="267">
        <v>1.0564511265588792E-3</v>
      </c>
      <c r="AT484" s="266">
        <v>90814.848752747523</v>
      </c>
      <c r="AU484" s="267">
        <v>7.0529293577709942E-2</v>
      </c>
      <c r="AV484" s="266">
        <v>49515.711015797686</v>
      </c>
      <c r="AW484" s="267">
        <v>3.7260170315849196E-2</v>
      </c>
      <c r="AX484" s="266">
        <v>1454.7110157981515</v>
      </c>
      <c r="AY484" s="267">
        <v>1.0564511265590483E-3</v>
      </c>
      <c r="AZ484" s="266">
        <v>90814.848752747755</v>
      </c>
      <c r="BA484" s="267">
        <v>7.0529293577710123E-2</v>
      </c>
      <c r="BB484" s="266">
        <v>-2.3283064365386963E-10</v>
      </c>
      <c r="BC484" s="267">
        <v>-1.689095687323924E-16</v>
      </c>
      <c r="BE484" s="149">
        <v>124718.51343569173</v>
      </c>
      <c r="BF484" s="149">
        <v>108601.90313134999</v>
      </c>
      <c r="BG484" s="149">
        <v>108601.90313134999</v>
      </c>
      <c r="BH484" s="149">
        <v>119346.31362272</v>
      </c>
      <c r="BI484" s="149">
        <v>108601.90313134999</v>
      </c>
      <c r="BJ484" s="149">
        <v>113974.10837703</v>
      </c>
      <c r="BK484" s="149">
        <v>119346.31362272</v>
      </c>
      <c r="BL484" s="149">
        <v>113974.10837703</v>
      </c>
      <c r="BM484" s="149">
        <v>113974.10837703</v>
      </c>
      <c r="BN484" s="149">
        <v>119346.31362272</v>
      </c>
      <c r="BO484" s="149">
        <v>113974.10837703</v>
      </c>
      <c r="BP484" s="149">
        <v>113974.11380977585</v>
      </c>
      <c r="BQ484" s="268">
        <v>1378433.7110157975</v>
      </c>
    </row>
    <row r="485" spans="11:69" x14ac:dyDescent="0.25">
      <c r="K485" s="145" t="s">
        <v>316</v>
      </c>
      <c r="N485" s="37" t="s">
        <v>1132</v>
      </c>
      <c r="V485" s="37" t="s">
        <v>975</v>
      </c>
      <c r="W485" s="37" t="s">
        <v>1110</v>
      </c>
      <c r="X485" s="37">
        <v>421</v>
      </c>
      <c r="AB485" s="206" t="s">
        <v>348</v>
      </c>
      <c r="AC485" s="173">
        <v>822317</v>
      </c>
      <c r="AD485" s="174" t="s">
        <v>1133</v>
      </c>
      <c r="AE485" s="149">
        <v>540291</v>
      </c>
      <c r="AF485" s="17">
        <v>574962</v>
      </c>
      <c r="AG485" s="17">
        <v>479900.99999999994</v>
      </c>
      <c r="AH485" s="151">
        <v>429920.02500147291</v>
      </c>
      <c r="AI485" s="150">
        <v>163022</v>
      </c>
      <c r="AJ485" s="266">
        <v>489066</v>
      </c>
      <c r="AK485" s="138">
        <v>411803.00000000006</v>
      </c>
      <c r="AL485" s="266">
        <v>494163.60000000003</v>
      </c>
      <c r="AM485" s="175">
        <v>358830.88700895</v>
      </c>
      <c r="AN485" s="150">
        <v>482892.13799252297</v>
      </c>
      <c r="AO485" s="151">
        <v>483032.57142857107</v>
      </c>
      <c r="AP485" s="151">
        <v>465241.54588474869</v>
      </c>
      <c r="AQ485" s="151">
        <v>465241.54588474892</v>
      </c>
      <c r="AR485" s="266">
        <v>-23824.454115251079</v>
      </c>
      <c r="AS485" s="267">
        <v>-4.8714190140494489E-2</v>
      </c>
      <c r="AT485" s="266">
        <v>35321.520883276011</v>
      </c>
      <c r="AU485" s="267">
        <v>8.2158352319492436E-2</v>
      </c>
      <c r="AV485" s="266">
        <v>-14659.454115251021</v>
      </c>
      <c r="AW485" s="267">
        <v>-3.0546829690396609E-2</v>
      </c>
      <c r="AX485" s="266">
        <v>-23824.454115251312</v>
      </c>
      <c r="AY485" s="267">
        <v>-4.8714190140494967E-2</v>
      </c>
      <c r="AZ485" s="266">
        <v>35321.520883275778</v>
      </c>
      <c r="BA485" s="267">
        <v>8.2158352319491895E-2</v>
      </c>
      <c r="BB485" s="266">
        <v>2.3283064365386963E-10</v>
      </c>
      <c r="BC485" s="267">
        <v>5.0045110053767051E-16</v>
      </c>
      <c r="BE485" s="149">
        <v>42084.096265580003</v>
      </c>
      <c r="BF485" s="149">
        <v>36661.240451639998</v>
      </c>
      <c r="BG485" s="149">
        <v>36661.240451639998</v>
      </c>
      <c r="BH485" s="149">
        <v>40276.477660950004</v>
      </c>
      <c r="BI485" s="149">
        <v>36661.240451639998</v>
      </c>
      <c r="BJ485" s="149">
        <v>38468.859056280002</v>
      </c>
      <c r="BK485" s="149">
        <v>40276.477660950004</v>
      </c>
      <c r="BL485" s="149">
        <v>38468.859056280002</v>
      </c>
      <c r="BM485" s="149">
        <v>38468.859056280002</v>
      </c>
      <c r="BN485" s="149">
        <v>40276.477660950004</v>
      </c>
      <c r="BO485" s="149">
        <v>38468.859056280002</v>
      </c>
      <c r="BP485" s="149">
        <v>38468.859056278889</v>
      </c>
      <c r="BQ485" s="268">
        <v>465241.5458847488</v>
      </c>
    </row>
    <row r="486" spans="11:69" x14ac:dyDescent="0.25">
      <c r="K486" s="145" t="s">
        <v>316</v>
      </c>
      <c r="N486" s="37" t="s">
        <v>1134</v>
      </c>
      <c r="V486" s="37" t="s">
        <v>975</v>
      </c>
      <c r="W486" s="37" t="s">
        <v>1110</v>
      </c>
      <c r="X486" s="37">
        <v>421</v>
      </c>
      <c r="AB486" s="206" t="s">
        <v>348</v>
      </c>
      <c r="AC486" s="173">
        <v>822332</v>
      </c>
      <c r="AD486" s="174" t="s">
        <v>1135</v>
      </c>
      <c r="AE486" s="149">
        <v>199315</v>
      </c>
      <c r="AF486" s="17">
        <v>231140</v>
      </c>
      <c r="AG486" s="17">
        <v>250304</v>
      </c>
      <c r="AH486" s="151">
        <v>240950.11090016682</v>
      </c>
      <c r="AI486" s="150">
        <v>90893</v>
      </c>
      <c r="AJ486" s="266">
        <v>272679</v>
      </c>
      <c r="AK486" s="138">
        <v>231994</v>
      </c>
      <c r="AL486" s="266">
        <v>278392.80000000005</v>
      </c>
      <c r="AM486" s="175">
        <v>201107.96657808003</v>
      </c>
      <c r="AN486" s="150">
        <v>271836.14432208682</v>
      </c>
      <c r="AO486" s="151">
        <v>278735.99999999953</v>
      </c>
      <c r="AP486" s="151">
        <v>262261.09583786002</v>
      </c>
      <c r="AQ486" s="151">
        <v>262261.09583786019</v>
      </c>
      <c r="AR486" s="266">
        <v>-10417.904162139806</v>
      </c>
      <c r="AS486" s="267">
        <v>-3.820574434459495E-2</v>
      </c>
      <c r="AT486" s="266">
        <v>21310.984937693371</v>
      </c>
      <c r="AU486" s="267">
        <v>8.8445632409454161E-2</v>
      </c>
      <c r="AV486" s="266">
        <v>11957.095837860194</v>
      </c>
      <c r="AW486" s="267">
        <v>4.777029467311826E-2</v>
      </c>
      <c r="AX486" s="266">
        <v>-10417.904162139981</v>
      </c>
      <c r="AY486" s="267">
        <v>-3.8205744344595588E-2</v>
      </c>
      <c r="AZ486" s="266">
        <v>21310.984937693196</v>
      </c>
      <c r="BA486" s="267">
        <v>8.844563240945344E-2</v>
      </c>
      <c r="BB486" s="266">
        <v>1.7462298274040222E-10</v>
      </c>
      <c r="BC486" s="267">
        <v>6.6583639552989941E-16</v>
      </c>
      <c r="BE486" s="149">
        <v>23748.051985309998</v>
      </c>
      <c r="BF486" s="149">
        <v>20650.47998724</v>
      </c>
      <c r="BG486" s="149">
        <v>20650.47998724</v>
      </c>
      <c r="BH486" s="149">
        <v>22715.527985960001</v>
      </c>
      <c r="BI486" s="149">
        <v>20650.47998724</v>
      </c>
      <c r="BJ486" s="149">
        <v>21683.00398659</v>
      </c>
      <c r="BK486" s="149">
        <v>22715.527985960001</v>
      </c>
      <c r="BL486" s="149">
        <v>21683.00398659</v>
      </c>
      <c r="BM486" s="149">
        <v>21683.00398659</v>
      </c>
      <c r="BN486" s="149">
        <v>22715.527985960001</v>
      </c>
      <c r="BO486" s="149">
        <v>21683.00398659</v>
      </c>
      <c r="BP486" s="149">
        <v>21683.0039865902</v>
      </c>
      <c r="BQ486" s="268">
        <v>262261.09583786019</v>
      </c>
    </row>
    <row r="487" spans="11:69" x14ac:dyDescent="0.25">
      <c r="K487" s="145" t="s">
        <v>316</v>
      </c>
      <c r="N487" s="37" t="s">
        <v>1136</v>
      </c>
      <c r="V487" s="37" t="s">
        <v>975</v>
      </c>
      <c r="W487" s="37" t="s">
        <v>1110</v>
      </c>
      <c r="X487" s="37">
        <v>421</v>
      </c>
      <c r="AB487" s="206" t="s">
        <v>348</v>
      </c>
      <c r="AC487" s="173">
        <v>822333</v>
      </c>
      <c r="AD487" s="174" t="s">
        <v>1137</v>
      </c>
      <c r="AE487" s="149">
        <v>49216</v>
      </c>
      <c r="AF487" s="17">
        <v>67192</v>
      </c>
      <c r="AG487" s="17">
        <v>96219</v>
      </c>
      <c r="AH487" s="151">
        <v>99744</v>
      </c>
      <c r="AI487" s="150">
        <v>37825</v>
      </c>
      <c r="AJ487" s="266">
        <v>113475</v>
      </c>
      <c r="AK487" s="138">
        <v>100746</v>
      </c>
      <c r="AL487" s="266">
        <v>120895.20000000001</v>
      </c>
      <c r="AM487" s="175">
        <v>83253</v>
      </c>
      <c r="AN487" s="150">
        <v>117237</v>
      </c>
      <c r="AO487" s="151">
        <v>116828.571428571</v>
      </c>
      <c r="AP487" s="151">
        <v>124680</v>
      </c>
      <c r="AQ487" s="151">
        <v>124680</v>
      </c>
      <c r="AR487" s="266">
        <v>11205</v>
      </c>
      <c r="AS487" s="267">
        <v>9.8744216787838734E-2</v>
      </c>
      <c r="AT487" s="266">
        <v>24936</v>
      </c>
      <c r="AU487" s="267">
        <v>0.25</v>
      </c>
      <c r="AV487" s="266">
        <v>28461</v>
      </c>
      <c r="AW487" s="267">
        <v>0.295793970005924</v>
      </c>
      <c r="AX487" s="266">
        <v>11205</v>
      </c>
      <c r="AY487" s="267">
        <v>9.8744216787838734E-2</v>
      </c>
      <c r="AZ487" s="266">
        <v>24936</v>
      </c>
      <c r="BA487" s="267">
        <v>0.25</v>
      </c>
      <c r="BB487" s="266">
        <v>0</v>
      </c>
      <c r="BC487" s="267">
        <v>0</v>
      </c>
      <c r="BE487" s="149">
        <v>11289.921259840001</v>
      </c>
      <c r="BF487" s="149">
        <v>9817.3228346500018</v>
      </c>
      <c r="BG487" s="149">
        <v>9817.3228346500018</v>
      </c>
      <c r="BH487" s="149">
        <v>10799.05511811</v>
      </c>
      <c r="BI487" s="149">
        <v>9817.3228346500018</v>
      </c>
      <c r="BJ487" s="149">
        <v>10308.188976380003</v>
      </c>
      <c r="BK487" s="149">
        <v>10799.05511811</v>
      </c>
      <c r="BL487" s="149">
        <v>10308.188976380003</v>
      </c>
      <c r="BM487" s="149">
        <v>10308.188976380003</v>
      </c>
      <c r="BN487" s="149">
        <v>10799.05511811</v>
      </c>
      <c r="BO487" s="149">
        <v>10308.188976380003</v>
      </c>
      <c r="BP487" s="149">
        <v>10308.188976359999</v>
      </c>
      <c r="BQ487" s="268">
        <v>124680.00000000001</v>
      </c>
    </row>
    <row r="488" spans="11:69" x14ac:dyDescent="0.25">
      <c r="K488" s="145" t="s">
        <v>316</v>
      </c>
      <c r="N488" s="37" t="s">
        <v>1138</v>
      </c>
      <c r="V488" s="37" t="s">
        <v>975</v>
      </c>
      <c r="W488" s="37" t="s">
        <v>1110</v>
      </c>
      <c r="X488" s="37">
        <v>421</v>
      </c>
      <c r="AB488" s="206" t="s">
        <v>348</v>
      </c>
      <c r="AC488" s="173">
        <v>822334</v>
      </c>
      <c r="AD488" s="174" t="s">
        <v>1139</v>
      </c>
      <c r="AE488" s="149">
        <v>26929</v>
      </c>
      <c r="AF488" s="17">
        <v>36336</v>
      </c>
      <c r="AG488" s="17">
        <v>0</v>
      </c>
      <c r="AH488" s="151">
        <v>54664.492061586905</v>
      </c>
      <c r="AI488" s="150">
        <v>18421</v>
      </c>
      <c r="AJ488" s="266">
        <v>55263</v>
      </c>
      <c r="AK488" s="138">
        <v>49443</v>
      </c>
      <c r="AL488" s="266">
        <v>59331.600000000006</v>
      </c>
      <c r="AM488" s="175">
        <v>45625.481563229994</v>
      </c>
      <c r="AN488" s="150">
        <v>58482.010498356911</v>
      </c>
      <c r="AO488" s="151">
        <v>57605.142857142891</v>
      </c>
      <c r="AP488" s="151">
        <v>61651</v>
      </c>
      <c r="AQ488" s="151">
        <v>61651.000000000015</v>
      </c>
      <c r="AR488" s="266">
        <v>6388.0000000000146</v>
      </c>
      <c r="AS488" s="267">
        <v>0.11559271121727041</v>
      </c>
      <c r="AT488" s="266">
        <v>6986.5079384131095</v>
      </c>
      <c r="AU488" s="267">
        <v>0.12780705856631519</v>
      </c>
      <c r="AV488" s="266">
        <v>61651.000000000015</v>
      </c>
      <c r="AW488" s="267">
        <v>0</v>
      </c>
      <c r="AX488" s="266">
        <v>6388</v>
      </c>
      <c r="AY488" s="267">
        <v>0.11559271121727015</v>
      </c>
      <c r="AZ488" s="266">
        <v>6986.507938413095</v>
      </c>
      <c r="BA488" s="267">
        <v>0.12780705856631494</v>
      </c>
      <c r="BB488" s="266">
        <v>1.4551915228366852E-11</v>
      </c>
      <c r="BC488" s="267">
        <v>2.3603696985234386E-16</v>
      </c>
      <c r="BE488" s="149">
        <v>5582.5708661400004</v>
      </c>
      <c r="BF488" s="149">
        <v>4854.4094488199999</v>
      </c>
      <c r="BG488" s="149">
        <v>4854.4094488199999</v>
      </c>
      <c r="BH488" s="149">
        <v>5339.8503936999996</v>
      </c>
      <c r="BI488" s="149">
        <v>4854.4094488199999</v>
      </c>
      <c r="BJ488" s="149">
        <v>5097.1299212599988</v>
      </c>
      <c r="BK488" s="149">
        <v>5339.8503936999996</v>
      </c>
      <c r="BL488" s="149">
        <v>5097.1299212599988</v>
      </c>
      <c r="BM488" s="149">
        <v>5097.1299212599988</v>
      </c>
      <c r="BN488" s="149">
        <v>5339.8503936999996</v>
      </c>
      <c r="BO488" s="149">
        <v>5097.1299212599988</v>
      </c>
      <c r="BP488" s="149">
        <v>5097.1299212600197</v>
      </c>
      <c r="BQ488" s="268">
        <v>61651.000000000015</v>
      </c>
    </row>
    <row r="489" spans="11:69" x14ac:dyDescent="0.25">
      <c r="K489" s="145" t="s">
        <v>316</v>
      </c>
      <c r="N489" s="37" t="s">
        <v>1140</v>
      </c>
      <c r="V489" s="37" t="s">
        <v>975</v>
      </c>
      <c r="W489" s="37" t="s">
        <v>1110</v>
      </c>
      <c r="X489" s="37">
        <v>421</v>
      </c>
      <c r="AB489" s="206" t="s">
        <v>348</v>
      </c>
      <c r="AC489" s="173">
        <v>822336</v>
      </c>
      <c r="AD489" s="174" t="s">
        <v>1141</v>
      </c>
      <c r="AE489" s="149">
        <v>18737</v>
      </c>
      <c r="AF489" s="17">
        <v>16928</v>
      </c>
      <c r="AG489" s="17">
        <v>25729</v>
      </c>
      <c r="AH489" s="151">
        <v>33555.924029415954</v>
      </c>
      <c r="AI489" s="150">
        <v>8854</v>
      </c>
      <c r="AJ489" s="266">
        <v>26562</v>
      </c>
      <c r="AK489" s="138">
        <v>24103</v>
      </c>
      <c r="AL489" s="266">
        <v>28923.600000000002</v>
      </c>
      <c r="AM489" s="175">
        <v>28007.30667021</v>
      </c>
      <c r="AN489" s="150">
        <v>29651.617359205953</v>
      </c>
      <c r="AO489" s="151">
        <v>27493.714285714301</v>
      </c>
      <c r="AP489" s="151">
        <v>25336.904162139999</v>
      </c>
      <c r="AQ489" s="151">
        <v>25336.904162140025</v>
      </c>
      <c r="AR489" s="266">
        <v>-1225.0958378599753</v>
      </c>
      <c r="AS489" s="267">
        <v>-4.6122123253519137E-2</v>
      </c>
      <c r="AT489" s="266">
        <v>-8219.0198672759288</v>
      </c>
      <c r="AU489" s="267">
        <v>-0.24493498853051796</v>
      </c>
      <c r="AV489" s="266">
        <v>-392.09583785997529</v>
      </c>
      <c r="AW489" s="267">
        <v>-1.5239451119747184E-2</v>
      </c>
      <c r="AX489" s="266">
        <v>-1225.0958378600008</v>
      </c>
      <c r="AY489" s="267">
        <v>-4.6122123253520095E-2</v>
      </c>
      <c r="AZ489" s="266">
        <v>-8219.0198672759543</v>
      </c>
      <c r="BA489" s="267">
        <v>-0.24493498853051873</v>
      </c>
      <c r="BB489" s="266">
        <v>2.5465851649641991E-11</v>
      </c>
      <c r="BC489" s="267">
        <v>1.005089315043259E-15</v>
      </c>
      <c r="BE489" s="149">
        <v>2294.2865973600001</v>
      </c>
      <c r="BF489" s="149">
        <v>1995.0318237900001</v>
      </c>
      <c r="BG489" s="149">
        <v>1995.0318237900001</v>
      </c>
      <c r="BH489" s="149">
        <v>2194.5350061700001</v>
      </c>
      <c r="BI489" s="149">
        <v>1995.0318237900001</v>
      </c>
      <c r="BJ489" s="149">
        <v>2094.7834149800001</v>
      </c>
      <c r="BK489" s="149">
        <v>2194.5350061700001</v>
      </c>
      <c r="BL489" s="149">
        <v>2094.7834149800001</v>
      </c>
      <c r="BM489" s="149">
        <v>2094.7834149800001</v>
      </c>
      <c r="BN489" s="149">
        <v>2194.5350061700001</v>
      </c>
      <c r="BO489" s="149">
        <v>2094.7834149800001</v>
      </c>
      <c r="BP489" s="149">
        <v>2094.7834149800201</v>
      </c>
      <c r="BQ489" s="268">
        <v>25336.904162140025</v>
      </c>
    </row>
    <row r="490" spans="11:69" x14ac:dyDescent="0.25">
      <c r="K490" s="145" t="s">
        <v>316</v>
      </c>
      <c r="N490" s="37" t="s">
        <v>1142</v>
      </c>
      <c r="V490" s="37" t="s">
        <v>975</v>
      </c>
      <c r="W490" s="37" t="s">
        <v>1110</v>
      </c>
      <c r="X490" s="37">
        <v>421</v>
      </c>
      <c r="AB490" s="206" t="s">
        <v>348</v>
      </c>
      <c r="AC490" s="173">
        <v>822337</v>
      </c>
      <c r="AD490" s="174" t="s">
        <v>1143</v>
      </c>
      <c r="AE490" s="149">
        <v>7967223</v>
      </c>
      <c r="AF490" s="17">
        <v>0</v>
      </c>
      <c r="AG490" s="17">
        <v>10530968</v>
      </c>
      <c r="AH490" s="151">
        <v>9806404.7904795669</v>
      </c>
      <c r="AI490" s="150">
        <v>4129668</v>
      </c>
      <c r="AJ490" s="266">
        <v>12389004</v>
      </c>
      <c r="AK490" s="138">
        <v>10802978</v>
      </c>
      <c r="AL490" s="266">
        <v>12963573.600000001</v>
      </c>
      <c r="AM490" s="175">
        <v>8184873.2896916009</v>
      </c>
      <c r="AN490" s="150">
        <v>12424509.500787966</v>
      </c>
      <c r="AO490" s="151">
        <v>12605760</v>
      </c>
      <c r="AP490" s="151">
        <v>12366080.3574351</v>
      </c>
      <c r="AQ490" s="151">
        <v>12366080.357435102</v>
      </c>
      <c r="AR490" s="266">
        <v>-22923.642564898357</v>
      </c>
      <c r="AS490" s="267">
        <v>-1.8503216695142206E-3</v>
      </c>
      <c r="AT490" s="266">
        <v>2559675.5669555347</v>
      </c>
      <c r="AU490" s="267">
        <v>0.26102079423037539</v>
      </c>
      <c r="AV490" s="266">
        <v>1835112.3574351016</v>
      </c>
      <c r="AW490" s="267">
        <v>0.17425865859957998</v>
      </c>
      <c r="AX490" s="266">
        <v>-22923.642564900219</v>
      </c>
      <c r="AY490" s="267">
        <v>-1.8503216695143709E-3</v>
      </c>
      <c r="AZ490" s="266">
        <v>2559675.5669555329</v>
      </c>
      <c r="BA490" s="267">
        <v>0.26102079423037522</v>
      </c>
      <c r="BB490" s="266">
        <v>1.862645149230957E-9</v>
      </c>
      <c r="BC490" s="267">
        <v>1.5062534735277234E-16</v>
      </c>
      <c r="BE490" s="149">
        <v>1050269.83857668</v>
      </c>
      <c r="BF490" s="149">
        <v>1016390.16636453</v>
      </c>
      <c r="BG490" s="149">
        <v>1050269.83857668</v>
      </c>
      <c r="BH490" s="149">
        <v>1050269.83857668</v>
      </c>
      <c r="BI490" s="149">
        <v>948630.82194022997</v>
      </c>
      <c r="BJ490" s="149">
        <v>1050269.83857668</v>
      </c>
      <c r="BK490" s="149">
        <v>1016390.16636453</v>
      </c>
      <c r="BL490" s="149">
        <v>1050269.83857668</v>
      </c>
      <c r="BM490" s="149">
        <v>1016390.16636453</v>
      </c>
      <c r="BN490" s="149">
        <v>1050269.83857668</v>
      </c>
      <c r="BO490" s="149">
        <v>1050269.83857668</v>
      </c>
      <c r="BP490" s="149">
        <v>1016390.16636452</v>
      </c>
      <c r="BQ490" s="268">
        <v>12366080.357435102</v>
      </c>
    </row>
    <row r="491" spans="11:69" x14ac:dyDescent="0.25">
      <c r="K491" s="145" t="s">
        <v>316</v>
      </c>
      <c r="N491" s="37" t="s">
        <v>1144</v>
      </c>
      <c r="V491" s="37" t="s">
        <v>975</v>
      </c>
      <c r="W491" s="37" t="s">
        <v>1110</v>
      </c>
      <c r="X491" s="37">
        <v>421</v>
      </c>
      <c r="AB491" s="206" t="s">
        <v>348</v>
      </c>
      <c r="AC491" s="173">
        <v>822411</v>
      </c>
      <c r="AD491" s="174" t="s">
        <v>1145</v>
      </c>
      <c r="AE491" s="149">
        <v>41627</v>
      </c>
      <c r="AF491" s="17">
        <v>45464</v>
      </c>
      <c r="AG491" s="17">
        <v>47503</v>
      </c>
      <c r="AH491" s="151">
        <v>44274.191371459179</v>
      </c>
      <c r="AI491" s="150">
        <v>17004</v>
      </c>
      <c r="AJ491" s="266">
        <v>51012</v>
      </c>
      <c r="AK491" s="138">
        <v>42465</v>
      </c>
      <c r="AL491" s="266">
        <v>50958</v>
      </c>
      <c r="AM491" s="175">
        <v>36953.262089569995</v>
      </c>
      <c r="AN491" s="150">
        <v>49785.929281889184</v>
      </c>
      <c r="AO491" s="151">
        <v>50370.857142857109</v>
      </c>
      <c r="AP491" s="151">
        <v>48996.94242195649</v>
      </c>
      <c r="AQ491" s="151">
        <v>48996.942421956519</v>
      </c>
      <c r="AR491" s="266">
        <v>-2015.057578043481</v>
      </c>
      <c r="AS491" s="267">
        <v>-3.9501638399660491E-2</v>
      </c>
      <c r="AT491" s="266">
        <v>4722.7510504973397</v>
      </c>
      <c r="AU491" s="267">
        <v>0.10667052077526601</v>
      </c>
      <c r="AV491" s="266">
        <v>1493.942421956519</v>
      </c>
      <c r="AW491" s="267">
        <v>3.144943312962379E-2</v>
      </c>
      <c r="AX491" s="266">
        <v>-2015.0575780435101</v>
      </c>
      <c r="AY491" s="267">
        <v>-3.950163839966106E-2</v>
      </c>
      <c r="AZ491" s="266">
        <v>4722.7510504973106</v>
      </c>
      <c r="BA491" s="267">
        <v>0.10667052077526536</v>
      </c>
      <c r="BB491" s="266">
        <v>2.9103830456733704E-11</v>
      </c>
      <c r="BC491" s="267">
        <v>5.9399278849064887E-16</v>
      </c>
      <c r="BE491" s="149">
        <v>4436.7310067099997</v>
      </c>
      <c r="BF491" s="149">
        <v>3858.0269623600002</v>
      </c>
      <c r="BG491" s="149">
        <v>3858.0269623600002</v>
      </c>
      <c r="BH491" s="149">
        <v>4243.8296585899998</v>
      </c>
      <c r="BI491" s="149">
        <v>3858.0269623600002</v>
      </c>
      <c r="BJ491" s="149">
        <v>4050.9283104800002</v>
      </c>
      <c r="BK491" s="149">
        <v>4243.8296585899998</v>
      </c>
      <c r="BL491" s="149">
        <v>4050.9283104800002</v>
      </c>
      <c r="BM491" s="149">
        <v>4050.9283104800002</v>
      </c>
      <c r="BN491" s="149">
        <v>4243.8296585899998</v>
      </c>
      <c r="BO491" s="149">
        <v>4050.9283104800002</v>
      </c>
      <c r="BP491" s="149">
        <v>4050.92831047652</v>
      </c>
      <c r="BQ491" s="268">
        <v>48996.942421956519</v>
      </c>
    </row>
    <row r="492" spans="11:69" x14ac:dyDescent="0.25">
      <c r="K492" s="145" t="s">
        <v>316</v>
      </c>
      <c r="N492" s="37" t="s">
        <v>1146</v>
      </c>
      <c r="V492" s="37" t="s">
        <v>975</v>
      </c>
      <c r="W492" s="37" t="s">
        <v>1110</v>
      </c>
      <c r="X492" s="37">
        <v>421</v>
      </c>
      <c r="AB492" s="206" t="s">
        <v>348</v>
      </c>
      <c r="AC492" s="173">
        <v>822452</v>
      </c>
      <c r="AD492" s="174" t="s">
        <v>1147</v>
      </c>
      <c r="AE492" s="149">
        <v>0</v>
      </c>
      <c r="AF492" s="17">
        <v>0</v>
      </c>
      <c r="AG492" s="17">
        <v>0</v>
      </c>
      <c r="AH492" s="151">
        <v>3.1E-2</v>
      </c>
      <c r="AI492" s="150">
        <v>0</v>
      </c>
      <c r="AJ492" s="266">
        <v>0</v>
      </c>
      <c r="AK492" s="138">
        <v>0</v>
      </c>
      <c r="AL492" s="266">
        <v>0</v>
      </c>
      <c r="AM492" s="175">
        <v>3.1E-2</v>
      </c>
      <c r="AN492" s="150">
        <v>0</v>
      </c>
      <c r="AO492" s="151">
        <v>0</v>
      </c>
      <c r="AP492" s="151">
        <v>0</v>
      </c>
      <c r="AQ492" s="151">
        <v>7.9100000000000004E-2</v>
      </c>
      <c r="AR492" s="266">
        <v>7.9100000000000004E-2</v>
      </c>
      <c r="AS492" s="267">
        <v>0</v>
      </c>
      <c r="AT492" s="266">
        <v>4.8100000000000004E-2</v>
      </c>
      <c r="AU492" s="267">
        <v>1.5516129032258066</v>
      </c>
      <c r="AV492" s="266">
        <v>7.9100000000000004E-2</v>
      </c>
      <c r="AW492" s="267">
        <v>0</v>
      </c>
      <c r="AX492" s="266">
        <v>0</v>
      </c>
      <c r="AY492" s="267">
        <v>0</v>
      </c>
      <c r="AZ492" s="266">
        <v>-3.1E-2</v>
      </c>
      <c r="BA492" s="267">
        <v>-1</v>
      </c>
      <c r="BB492" s="266">
        <v>7.9100000000000004E-2</v>
      </c>
      <c r="BC492" s="267">
        <v>0</v>
      </c>
      <c r="BE492" s="149">
        <v>0</v>
      </c>
      <c r="BF492" s="149">
        <v>0</v>
      </c>
      <c r="BG492" s="149">
        <v>0</v>
      </c>
      <c r="BH492" s="149">
        <v>7.9100000000000004E-2</v>
      </c>
      <c r="BI492" s="149">
        <v>0</v>
      </c>
      <c r="BJ492" s="149">
        <v>0</v>
      </c>
      <c r="BK492" s="149">
        <v>0</v>
      </c>
      <c r="BL492" s="149">
        <v>0</v>
      </c>
      <c r="BM492" s="149">
        <v>0</v>
      </c>
      <c r="BN492" s="149">
        <v>0</v>
      </c>
      <c r="BO492" s="149">
        <v>0</v>
      </c>
      <c r="BP492" s="149">
        <v>0</v>
      </c>
      <c r="BQ492" s="268">
        <v>7.9100000000000004E-2</v>
      </c>
    </row>
    <row r="493" spans="11:69" x14ac:dyDescent="0.25">
      <c r="K493" s="145" t="s">
        <v>316</v>
      </c>
      <c r="N493" s="37" t="s">
        <v>1148</v>
      </c>
      <c r="V493" s="37" t="s">
        <v>975</v>
      </c>
      <c r="W493" s="37" t="s">
        <v>1110</v>
      </c>
      <c r="X493" s="37">
        <v>421</v>
      </c>
      <c r="AB493" s="206" t="s">
        <v>348</v>
      </c>
      <c r="AC493" s="173">
        <v>822453</v>
      </c>
      <c r="AD493" s="174" t="s">
        <v>1149</v>
      </c>
      <c r="AE493" s="149">
        <v>0</v>
      </c>
      <c r="AF493" s="17">
        <v>0</v>
      </c>
      <c r="AG493" s="17">
        <v>0</v>
      </c>
      <c r="AH493" s="151">
        <v>3.1E-2</v>
      </c>
      <c r="AI493" s="150">
        <v>0</v>
      </c>
      <c r="AJ493" s="266">
        <v>0</v>
      </c>
      <c r="AK493" s="138">
        <v>0</v>
      </c>
      <c r="AL493" s="266">
        <v>0</v>
      </c>
      <c r="AM493" s="175">
        <v>3.1E-2</v>
      </c>
      <c r="AN493" s="150">
        <v>0</v>
      </c>
      <c r="AO493" s="151">
        <v>0</v>
      </c>
      <c r="AP493" s="151">
        <v>0</v>
      </c>
      <c r="AQ493" s="151">
        <v>7.9100000000000004E-2</v>
      </c>
      <c r="AR493" s="266">
        <v>7.9100000000000004E-2</v>
      </c>
      <c r="AS493" s="267">
        <v>0</v>
      </c>
      <c r="AT493" s="266">
        <v>4.8100000000000004E-2</v>
      </c>
      <c r="AU493" s="267">
        <v>1.5516129032258066</v>
      </c>
      <c r="AV493" s="266">
        <v>7.9100000000000004E-2</v>
      </c>
      <c r="AW493" s="267">
        <v>0</v>
      </c>
      <c r="AX493" s="266">
        <v>0</v>
      </c>
      <c r="AY493" s="267">
        <v>0</v>
      </c>
      <c r="AZ493" s="266">
        <v>-3.1E-2</v>
      </c>
      <c r="BA493" s="267">
        <v>-1</v>
      </c>
      <c r="BB493" s="266">
        <v>7.9100000000000004E-2</v>
      </c>
      <c r="BC493" s="267">
        <v>0</v>
      </c>
      <c r="BE493" s="149">
        <v>0</v>
      </c>
      <c r="BF493" s="149">
        <v>0</v>
      </c>
      <c r="BG493" s="149">
        <v>0</v>
      </c>
      <c r="BH493" s="149">
        <v>7.9100000000000004E-2</v>
      </c>
      <c r="BI493" s="149">
        <v>0</v>
      </c>
      <c r="BJ493" s="149">
        <v>0</v>
      </c>
      <c r="BK493" s="149">
        <v>0</v>
      </c>
      <c r="BL493" s="149">
        <v>0</v>
      </c>
      <c r="BM493" s="149">
        <v>0</v>
      </c>
      <c r="BN493" s="149">
        <v>0</v>
      </c>
      <c r="BO493" s="149">
        <v>0</v>
      </c>
      <c r="BP493" s="149">
        <v>0</v>
      </c>
      <c r="BQ493" s="268">
        <v>7.9100000000000004E-2</v>
      </c>
    </row>
    <row r="494" spans="11:69" x14ac:dyDescent="0.25">
      <c r="K494" s="145" t="s">
        <v>316</v>
      </c>
      <c r="N494" s="37" t="s">
        <v>1150</v>
      </c>
      <c r="V494" s="37" t="s">
        <v>975</v>
      </c>
      <c r="W494" s="37" t="s">
        <v>1110</v>
      </c>
      <c r="X494" s="37">
        <v>421</v>
      </c>
      <c r="AB494" s="206" t="s">
        <v>348</v>
      </c>
      <c r="AC494" s="173">
        <v>822455</v>
      </c>
      <c r="AD494" s="174" t="s">
        <v>1151</v>
      </c>
      <c r="AE494" s="149">
        <v>0</v>
      </c>
      <c r="AF494" s="17">
        <v>0</v>
      </c>
      <c r="AG494" s="17">
        <v>0</v>
      </c>
      <c r="AH494" s="151">
        <v>3.1E-2</v>
      </c>
      <c r="AI494" s="150">
        <v>0</v>
      </c>
      <c r="AJ494" s="266">
        <v>0</v>
      </c>
      <c r="AK494" s="138">
        <v>0</v>
      </c>
      <c r="AL494" s="266">
        <v>0</v>
      </c>
      <c r="AM494" s="175">
        <v>3.1E-2</v>
      </c>
      <c r="AN494" s="150">
        <v>0</v>
      </c>
      <c r="AO494" s="151">
        <v>0</v>
      </c>
      <c r="AP494" s="151">
        <v>0</v>
      </c>
      <c r="AQ494" s="151">
        <v>7.9100000000000004E-2</v>
      </c>
      <c r="AR494" s="266">
        <v>7.9100000000000004E-2</v>
      </c>
      <c r="AS494" s="267">
        <v>0</v>
      </c>
      <c r="AT494" s="266">
        <v>4.8100000000000004E-2</v>
      </c>
      <c r="AU494" s="267">
        <v>1.5516129032258066</v>
      </c>
      <c r="AV494" s="266">
        <v>7.9100000000000004E-2</v>
      </c>
      <c r="AW494" s="267">
        <v>0</v>
      </c>
      <c r="AX494" s="266">
        <v>0</v>
      </c>
      <c r="AY494" s="267">
        <v>0</v>
      </c>
      <c r="AZ494" s="266">
        <v>-3.1E-2</v>
      </c>
      <c r="BA494" s="267">
        <v>-1</v>
      </c>
      <c r="BB494" s="266">
        <v>7.9100000000000004E-2</v>
      </c>
      <c r="BC494" s="267">
        <v>0</v>
      </c>
      <c r="BE494" s="149">
        <v>0</v>
      </c>
      <c r="BF494" s="149">
        <v>0</v>
      </c>
      <c r="BG494" s="149">
        <v>0</v>
      </c>
      <c r="BH494" s="149">
        <v>7.9100000000000004E-2</v>
      </c>
      <c r="BI494" s="149">
        <v>0</v>
      </c>
      <c r="BJ494" s="149">
        <v>0</v>
      </c>
      <c r="BK494" s="149">
        <v>0</v>
      </c>
      <c r="BL494" s="149">
        <v>0</v>
      </c>
      <c r="BM494" s="149">
        <v>0</v>
      </c>
      <c r="BN494" s="149">
        <v>0</v>
      </c>
      <c r="BO494" s="149">
        <v>0</v>
      </c>
      <c r="BP494" s="149">
        <v>0</v>
      </c>
      <c r="BQ494" s="268">
        <v>7.9100000000000004E-2</v>
      </c>
    </row>
    <row r="495" spans="11:69" x14ac:dyDescent="0.25">
      <c r="K495" s="145" t="s">
        <v>316</v>
      </c>
      <c r="N495" s="37" t="s">
        <v>1152</v>
      </c>
      <c r="V495" s="37" t="s">
        <v>975</v>
      </c>
      <c r="W495" s="37" t="s">
        <v>1110</v>
      </c>
      <c r="X495" s="37">
        <v>421</v>
      </c>
      <c r="AB495" s="206" t="s">
        <v>348</v>
      </c>
      <c r="AC495" s="173">
        <v>822456</v>
      </c>
      <c r="AD495" s="174" t="s">
        <v>1153</v>
      </c>
      <c r="AE495" s="149">
        <v>0</v>
      </c>
      <c r="AF495" s="17">
        <v>0</v>
      </c>
      <c r="AG495" s="17">
        <v>0</v>
      </c>
      <c r="AH495" s="151">
        <v>3.1E-2</v>
      </c>
      <c r="AI495" s="150">
        <v>0</v>
      </c>
      <c r="AJ495" s="266">
        <v>0</v>
      </c>
      <c r="AK495" s="138">
        <v>0</v>
      </c>
      <c r="AL495" s="266">
        <v>0</v>
      </c>
      <c r="AM495" s="175">
        <v>3.1E-2</v>
      </c>
      <c r="AN495" s="150">
        <v>0</v>
      </c>
      <c r="AO495" s="151">
        <v>0</v>
      </c>
      <c r="AP495" s="151">
        <v>0</v>
      </c>
      <c r="AQ495" s="151">
        <v>7.9100000000000004E-2</v>
      </c>
      <c r="AR495" s="266">
        <v>7.9100000000000004E-2</v>
      </c>
      <c r="AS495" s="267">
        <v>0</v>
      </c>
      <c r="AT495" s="266">
        <v>4.8100000000000004E-2</v>
      </c>
      <c r="AU495" s="267">
        <v>1.5516129032258066</v>
      </c>
      <c r="AV495" s="266">
        <v>7.9100000000000004E-2</v>
      </c>
      <c r="AW495" s="267">
        <v>0</v>
      </c>
      <c r="AX495" s="266">
        <v>0</v>
      </c>
      <c r="AY495" s="267">
        <v>0</v>
      </c>
      <c r="AZ495" s="266">
        <v>-3.1E-2</v>
      </c>
      <c r="BA495" s="267">
        <v>-1</v>
      </c>
      <c r="BB495" s="266">
        <v>7.9100000000000004E-2</v>
      </c>
      <c r="BC495" s="267">
        <v>0</v>
      </c>
      <c r="BE495" s="149">
        <v>0</v>
      </c>
      <c r="BF495" s="149">
        <v>0</v>
      </c>
      <c r="BG495" s="149">
        <v>0</v>
      </c>
      <c r="BH495" s="149">
        <v>7.9100000000000004E-2</v>
      </c>
      <c r="BI495" s="149">
        <v>0</v>
      </c>
      <c r="BJ495" s="149">
        <v>0</v>
      </c>
      <c r="BK495" s="149">
        <v>0</v>
      </c>
      <c r="BL495" s="149">
        <v>0</v>
      </c>
      <c r="BM495" s="149">
        <v>0</v>
      </c>
      <c r="BN495" s="149">
        <v>0</v>
      </c>
      <c r="BO495" s="149">
        <v>0</v>
      </c>
      <c r="BP495" s="149">
        <v>0</v>
      </c>
      <c r="BQ495" s="268">
        <v>7.9100000000000004E-2</v>
      </c>
    </row>
    <row r="496" spans="11:69" x14ac:dyDescent="0.25">
      <c r="K496" s="145" t="s">
        <v>316</v>
      </c>
      <c r="N496" s="37" t="s">
        <v>1154</v>
      </c>
      <c r="V496" s="37" t="s">
        <v>975</v>
      </c>
      <c r="W496" s="37" t="s">
        <v>1110</v>
      </c>
      <c r="X496" s="37">
        <v>421</v>
      </c>
      <c r="AB496" s="206" t="s">
        <v>348</v>
      </c>
      <c r="AC496" s="173">
        <v>822458</v>
      </c>
      <c r="AD496" s="174" t="s">
        <v>1155</v>
      </c>
      <c r="AE496" s="149">
        <v>0</v>
      </c>
      <c r="AF496" s="17">
        <v>0</v>
      </c>
      <c r="AG496" s="17">
        <v>0</v>
      </c>
      <c r="AH496" s="151">
        <v>0</v>
      </c>
      <c r="AI496" s="150">
        <v>0</v>
      </c>
      <c r="AJ496" s="266">
        <v>0</v>
      </c>
      <c r="AK496" s="138">
        <v>0</v>
      </c>
      <c r="AL496" s="266">
        <v>0</v>
      </c>
      <c r="AM496" s="175">
        <v>0</v>
      </c>
      <c r="AN496" s="150">
        <v>0</v>
      </c>
      <c r="AO496" s="151">
        <v>0</v>
      </c>
      <c r="AP496" s="151">
        <v>0</v>
      </c>
      <c r="AQ496" s="151">
        <v>2.0299999999999999E-2</v>
      </c>
      <c r="AR496" s="266">
        <v>2.0299999999999999E-2</v>
      </c>
      <c r="AS496" s="267">
        <v>0</v>
      </c>
      <c r="AT496" s="266">
        <v>2.0299999999999999E-2</v>
      </c>
      <c r="AU496" s="267">
        <v>0</v>
      </c>
      <c r="AV496" s="266">
        <v>2.0299999999999999E-2</v>
      </c>
      <c r="AW496" s="267">
        <v>0</v>
      </c>
      <c r="AX496" s="266">
        <v>0</v>
      </c>
      <c r="AY496" s="267">
        <v>0</v>
      </c>
      <c r="AZ496" s="266">
        <v>0</v>
      </c>
      <c r="BA496" s="267">
        <v>0</v>
      </c>
      <c r="BB496" s="266">
        <v>2.0299999999999999E-2</v>
      </c>
      <c r="BC496" s="267">
        <v>0</v>
      </c>
      <c r="BE496" s="149">
        <v>0</v>
      </c>
      <c r="BF496" s="149">
        <v>0</v>
      </c>
      <c r="BG496" s="149">
        <v>0</v>
      </c>
      <c r="BH496" s="149">
        <v>2.0299999999999999E-2</v>
      </c>
      <c r="BI496" s="149">
        <v>0</v>
      </c>
      <c r="BJ496" s="149">
        <v>0</v>
      </c>
      <c r="BK496" s="149">
        <v>0</v>
      </c>
      <c r="BL496" s="149">
        <v>0</v>
      </c>
      <c r="BM496" s="149">
        <v>0</v>
      </c>
      <c r="BN496" s="149">
        <v>0</v>
      </c>
      <c r="BO496" s="149">
        <v>0</v>
      </c>
      <c r="BP496" s="149">
        <v>0</v>
      </c>
      <c r="BQ496" s="268">
        <v>2.0299999999999999E-2</v>
      </c>
    </row>
    <row r="497" spans="2:69" x14ac:dyDescent="0.25">
      <c r="K497" s="145" t="s">
        <v>316</v>
      </c>
      <c r="N497" s="37" t="s">
        <v>1156</v>
      </c>
      <c r="V497" s="37" t="s">
        <v>975</v>
      </c>
      <c r="W497" s="37" t="s">
        <v>1110</v>
      </c>
      <c r="X497" s="37">
        <v>421</v>
      </c>
      <c r="AB497" s="206" t="s">
        <v>348</v>
      </c>
      <c r="AC497" s="173">
        <v>822459</v>
      </c>
      <c r="AD497" s="174" t="s">
        <v>1157</v>
      </c>
      <c r="AE497" s="149">
        <v>0</v>
      </c>
      <c r="AF497" s="17">
        <v>0</v>
      </c>
      <c r="AG497" s="17">
        <v>0</v>
      </c>
      <c r="AH497" s="151">
        <v>3.1E-2</v>
      </c>
      <c r="AI497" s="150">
        <v>0</v>
      </c>
      <c r="AJ497" s="266">
        <v>0</v>
      </c>
      <c r="AK497" s="138">
        <v>0</v>
      </c>
      <c r="AL497" s="266">
        <v>0</v>
      </c>
      <c r="AM497" s="175">
        <v>3.1E-2</v>
      </c>
      <c r="AN497" s="150">
        <v>0</v>
      </c>
      <c r="AO497" s="151">
        <v>0</v>
      </c>
      <c r="AP497" s="151">
        <v>0</v>
      </c>
      <c r="AQ497" s="151">
        <v>7.9100000000000004E-2</v>
      </c>
      <c r="AR497" s="266">
        <v>7.9100000000000004E-2</v>
      </c>
      <c r="AS497" s="267">
        <v>0</v>
      </c>
      <c r="AT497" s="266">
        <v>4.8100000000000004E-2</v>
      </c>
      <c r="AU497" s="267">
        <v>1.5516129032258066</v>
      </c>
      <c r="AV497" s="266">
        <v>7.9100000000000004E-2</v>
      </c>
      <c r="AW497" s="267">
        <v>0</v>
      </c>
      <c r="AX497" s="266">
        <v>0</v>
      </c>
      <c r="AY497" s="267">
        <v>0</v>
      </c>
      <c r="AZ497" s="266">
        <v>-3.1E-2</v>
      </c>
      <c r="BA497" s="267">
        <v>-1</v>
      </c>
      <c r="BB497" s="266">
        <v>7.9100000000000004E-2</v>
      </c>
      <c r="BC497" s="267">
        <v>0</v>
      </c>
      <c r="BE497" s="149">
        <v>0</v>
      </c>
      <c r="BF497" s="149">
        <v>0</v>
      </c>
      <c r="BG497" s="149">
        <v>0</v>
      </c>
      <c r="BH497" s="149">
        <v>7.9100000000000004E-2</v>
      </c>
      <c r="BI497" s="149">
        <v>0</v>
      </c>
      <c r="BJ497" s="149">
        <v>0</v>
      </c>
      <c r="BK497" s="149">
        <v>0</v>
      </c>
      <c r="BL497" s="149">
        <v>0</v>
      </c>
      <c r="BM497" s="149">
        <v>0</v>
      </c>
      <c r="BN497" s="149">
        <v>0</v>
      </c>
      <c r="BO497" s="149">
        <v>0</v>
      </c>
      <c r="BP497" s="149">
        <v>0</v>
      </c>
      <c r="BQ497" s="268">
        <v>7.9100000000000004E-2</v>
      </c>
    </row>
    <row r="498" spans="2:69" x14ac:dyDescent="0.25">
      <c r="K498" s="145" t="s">
        <v>316</v>
      </c>
      <c r="N498" s="37" t="s">
        <v>1158</v>
      </c>
      <c r="V498" s="37" t="s">
        <v>975</v>
      </c>
      <c r="W498" s="37" t="s">
        <v>1110</v>
      </c>
      <c r="X498" s="37">
        <v>421</v>
      </c>
      <c r="AB498" s="206" t="s">
        <v>348</v>
      </c>
      <c r="AC498" s="173">
        <v>822460</v>
      </c>
      <c r="AD498" s="174" t="s">
        <v>1159</v>
      </c>
      <c r="AE498" s="149">
        <v>0</v>
      </c>
      <c r="AF498" s="17">
        <v>0</v>
      </c>
      <c r="AG498" s="17">
        <v>0</v>
      </c>
      <c r="AH498" s="151">
        <v>0.04</v>
      </c>
      <c r="AI498" s="150">
        <v>0</v>
      </c>
      <c r="AJ498" s="266">
        <v>0</v>
      </c>
      <c r="AK498" s="138">
        <v>0</v>
      </c>
      <c r="AL498" s="266">
        <v>0</v>
      </c>
      <c r="AM498" s="175">
        <v>0.04</v>
      </c>
      <c r="AN498" s="150">
        <v>0</v>
      </c>
      <c r="AO498" s="151">
        <v>0</v>
      </c>
      <c r="AP498" s="151">
        <v>0</v>
      </c>
      <c r="AQ498" s="151">
        <v>7.9100000000000004E-2</v>
      </c>
      <c r="AR498" s="266">
        <v>7.9100000000000004E-2</v>
      </c>
      <c r="AS498" s="267">
        <v>0</v>
      </c>
      <c r="AT498" s="266">
        <v>3.9100000000000003E-2</v>
      </c>
      <c r="AU498" s="267">
        <v>0.97750000000000004</v>
      </c>
      <c r="AV498" s="266">
        <v>7.9100000000000004E-2</v>
      </c>
      <c r="AW498" s="267">
        <v>0</v>
      </c>
      <c r="AX498" s="266">
        <v>0</v>
      </c>
      <c r="AY498" s="267">
        <v>0</v>
      </c>
      <c r="AZ498" s="266">
        <v>-0.04</v>
      </c>
      <c r="BA498" s="267">
        <v>-1</v>
      </c>
      <c r="BB498" s="266">
        <v>7.9100000000000004E-2</v>
      </c>
      <c r="BC498" s="267">
        <v>0</v>
      </c>
      <c r="BE498" s="149">
        <v>0</v>
      </c>
      <c r="BF498" s="149">
        <v>0</v>
      </c>
      <c r="BG498" s="149">
        <v>0</v>
      </c>
      <c r="BH498" s="149">
        <v>7.9100000000000004E-2</v>
      </c>
      <c r="BI498" s="149">
        <v>0</v>
      </c>
      <c r="BJ498" s="149">
        <v>0</v>
      </c>
      <c r="BK498" s="149">
        <v>0</v>
      </c>
      <c r="BL498" s="149">
        <v>0</v>
      </c>
      <c r="BM498" s="149">
        <v>0</v>
      </c>
      <c r="BN498" s="149">
        <v>0</v>
      </c>
      <c r="BO498" s="149">
        <v>0</v>
      </c>
      <c r="BP498" s="149">
        <v>0</v>
      </c>
      <c r="BQ498" s="268">
        <v>7.9100000000000004E-2</v>
      </c>
    </row>
    <row r="499" spans="2:69" x14ac:dyDescent="0.25">
      <c r="K499" s="145" t="s">
        <v>316</v>
      </c>
      <c r="N499" s="37" t="s">
        <v>1160</v>
      </c>
      <c r="V499" s="37" t="s">
        <v>975</v>
      </c>
      <c r="W499" s="37" t="s">
        <v>1110</v>
      </c>
      <c r="X499" s="37">
        <v>421</v>
      </c>
      <c r="AB499" s="206" t="s">
        <v>348</v>
      </c>
      <c r="AC499" s="173">
        <v>822467</v>
      </c>
      <c r="AD499" s="174" t="s">
        <v>1161</v>
      </c>
      <c r="AE499" s="149">
        <v>0</v>
      </c>
      <c r="AF499" s="17">
        <v>0</v>
      </c>
      <c r="AG499" s="17">
        <v>0</v>
      </c>
      <c r="AH499" s="151">
        <v>2.75E-2</v>
      </c>
      <c r="AI499" s="150">
        <v>0</v>
      </c>
      <c r="AJ499" s="266">
        <v>0</v>
      </c>
      <c r="AK499" s="138">
        <v>0</v>
      </c>
      <c r="AL499" s="266">
        <v>0</v>
      </c>
      <c r="AM499" s="175">
        <v>2.75E-2</v>
      </c>
      <c r="AN499" s="150">
        <v>0</v>
      </c>
      <c r="AO499" s="151">
        <v>0</v>
      </c>
      <c r="AP499" s="151">
        <v>0</v>
      </c>
      <c r="AQ499" s="151">
        <v>-1.4E-2</v>
      </c>
      <c r="AR499" s="266">
        <v>-1.4E-2</v>
      </c>
      <c r="AS499" s="267">
        <v>0</v>
      </c>
      <c r="AT499" s="266">
        <v>-4.1500000000000002E-2</v>
      </c>
      <c r="AU499" s="267">
        <v>-1.5090909090909093</v>
      </c>
      <c r="AV499" s="266">
        <v>-1.4E-2</v>
      </c>
      <c r="AW499" s="267">
        <v>0</v>
      </c>
      <c r="AX499" s="266">
        <v>0</v>
      </c>
      <c r="AY499" s="267">
        <v>0</v>
      </c>
      <c r="AZ499" s="266">
        <v>-2.75E-2</v>
      </c>
      <c r="BA499" s="267">
        <v>-1</v>
      </c>
      <c r="BB499" s="266">
        <v>-1.4E-2</v>
      </c>
      <c r="BC499" s="267">
        <v>0</v>
      </c>
      <c r="BE499" s="149">
        <v>0</v>
      </c>
      <c r="BF499" s="149">
        <v>0</v>
      </c>
      <c r="BG499" s="149">
        <v>0</v>
      </c>
      <c r="BH499" s="149">
        <v>-1.4E-2</v>
      </c>
      <c r="BI499" s="149">
        <v>0</v>
      </c>
      <c r="BJ499" s="149">
        <v>0</v>
      </c>
      <c r="BK499" s="149">
        <v>0</v>
      </c>
      <c r="BL499" s="149">
        <v>0</v>
      </c>
      <c r="BM499" s="149">
        <v>0</v>
      </c>
      <c r="BN499" s="149">
        <v>0</v>
      </c>
      <c r="BO499" s="149">
        <v>0</v>
      </c>
      <c r="BP499" s="149">
        <v>0</v>
      </c>
      <c r="BQ499" s="268">
        <v>-1.4E-2</v>
      </c>
    </row>
    <row r="500" spans="2:69" x14ac:dyDescent="0.25">
      <c r="K500" s="145" t="s">
        <v>316</v>
      </c>
      <c r="N500" s="37" t="s">
        <v>1162</v>
      </c>
      <c r="V500" s="37" t="s">
        <v>975</v>
      </c>
      <c r="W500" s="37" t="s">
        <v>1110</v>
      </c>
      <c r="X500" s="37">
        <v>421</v>
      </c>
      <c r="AB500" s="206" t="s">
        <v>348</v>
      </c>
      <c r="AC500" s="173">
        <v>822468</v>
      </c>
      <c r="AD500" s="174" t="s">
        <v>1163</v>
      </c>
      <c r="AE500" s="149">
        <v>0</v>
      </c>
      <c r="AF500" s="17">
        <v>0</v>
      </c>
      <c r="AG500" s="17">
        <v>0</v>
      </c>
      <c r="AH500" s="151">
        <v>2.75E-2</v>
      </c>
      <c r="AI500" s="150">
        <v>0</v>
      </c>
      <c r="AJ500" s="266">
        <v>0</v>
      </c>
      <c r="AK500" s="138">
        <v>0</v>
      </c>
      <c r="AL500" s="266">
        <v>0</v>
      </c>
      <c r="AM500" s="175">
        <v>2.75E-2</v>
      </c>
      <c r="AN500" s="150">
        <v>0</v>
      </c>
      <c r="AO500" s="151">
        <v>0</v>
      </c>
      <c r="AP500" s="151">
        <v>0</v>
      </c>
      <c r="AQ500" s="151">
        <v>-1.4E-2</v>
      </c>
      <c r="AR500" s="266">
        <v>-1.4E-2</v>
      </c>
      <c r="AS500" s="267">
        <v>0</v>
      </c>
      <c r="AT500" s="266">
        <v>-4.1500000000000002E-2</v>
      </c>
      <c r="AU500" s="267">
        <v>-1.5090909090909093</v>
      </c>
      <c r="AV500" s="266">
        <v>-1.4E-2</v>
      </c>
      <c r="AW500" s="267">
        <v>0</v>
      </c>
      <c r="AX500" s="266">
        <v>0</v>
      </c>
      <c r="AY500" s="267">
        <v>0</v>
      </c>
      <c r="AZ500" s="266">
        <v>-2.75E-2</v>
      </c>
      <c r="BA500" s="267">
        <v>-1</v>
      </c>
      <c r="BB500" s="266">
        <v>-1.4E-2</v>
      </c>
      <c r="BC500" s="267">
        <v>0</v>
      </c>
      <c r="BE500" s="149">
        <v>0</v>
      </c>
      <c r="BF500" s="149">
        <v>0</v>
      </c>
      <c r="BG500" s="149">
        <v>0</v>
      </c>
      <c r="BH500" s="149">
        <v>-1.4E-2</v>
      </c>
      <c r="BI500" s="149">
        <v>0</v>
      </c>
      <c r="BJ500" s="149">
        <v>0</v>
      </c>
      <c r="BK500" s="149">
        <v>0</v>
      </c>
      <c r="BL500" s="149">
        <v>0</v>
      </c>
      <c r="BM500" s="149">
        <v>0</v>
      </c>
      <c r="BN500" s="149">
        <v>0</v>
      </c>
      <c r="BO500" s="149">
        <v>0</v>
      </c>
      <c r="BP500" s="149">
        <v>0</v>
      </c>
      <c r="BQ500" s="268">
        <v>-1.4E-2</v>
      </c>
    </row>
    <row r="501" spans="2:69" x14ac:dyDescent="0.25">
      <c r="K501" s="145" t="s">
        <v>316</v>
      </c>
      <c r="N501" s="37" t="s">
        <v>1164</v>
      </c>
      <c r="V501" s="37" t="s">
        <v>975</v>
      </c>
      <c r="W501" s="37" t="s">
        <v>1110</v>
      </c>
      <c r="X501" s="37">
        <v>421</v>
      </c>
      <c r="AB501" s="206" t="s">
        <v>348</v>
      </c>
      <c r="AC501" s="173">
        <v>822469</v>
      </c>
      <c r="AD501" s="174" t="s">
        <v>1165</v>
      </c>
      <c r="AE501" s="149">
        <v>0</v>
      </c>
      <c r="AF501" s="17">
        <v>0</v>
      </c>
      <c r="AG501" s="17">
        <v>0</v>
      </c>
      <c r="AH501" s="151">
        <v>2.75E-2</v>
      </c>
      <c r="AI501" s="150">
        <v>0</v>
      </c>
      <c r="AJ501" s="266">
        <v>0</v>
      </c>
      <c r="AK501" s="138">
        <v>0</v>
      </c>
      <c r="AL501" s="266">
        <v>0</v>
      </c>
      <c r="AM501" s="175">
        <v>2.75E-2</v>
      </c>
      <c r="AN501" s="150">
        <v>0</v>
      </c>
      <c r="AO501" s="151">
        <v>0</v>
      </c>
      <c r="AP501" s="151">
        <v>0</v>
      </c>
      <c r="AQ501" s="151">
        <v>-1.4E-2</v>
      </c>
      <c r="AR501" s="266">
        <v>-1.4E-2</v>
      </c>
      <c r="AS501" s="267">
        <v>0</v>
      </c>
      <c r="AT501" s="266">
        <v>-4.1500000000000002E-2</v>
      </c>
      <c r="AU501" s="267">
        <v>-1.5090909090909093</v>
      </c>
      <c r="AV501" s="266">
        <v>-1.4E-2</v>
      </c>
      <c r="AW501" s="267">
        <v>0</v>
      </c>
      <c r="AX501" s="266">
        <v>0</v>
      </c>
      <c r="AY501" s="267">
        <v>0</v>
      </c>
      <c r="AZ501" s="266">
        <v>-2.75E-2</v>
      </c>
      <c r="BA501" s="267">
        <v>-1</v>
      </c>
      <c r="BB501" s="266">
        <v>-1.4E-2</v>
      </c>
      <c r="BC501" s="267">
        <v>0</v>
      </c>
      <c r="BE501" s="149">
        <v>0</v>
      </c>
      <c r="BF501" s="149">
        <v>0</v>
      </c>
      <c r="BG501" s="149">
        <v>0</v>
      </c>
      <c r="BH501" s="149">
        <v>-1.4E-2</v>
      </c>
      <c r="BI501" s="149">
        <v>0</v>
      </c>
      <c r="BJ501" s="149">
        <v>0</v>
      </c>
      <c r="BK501" s="149">
        <v>0</v>
      </c>
      <c r="BL501" s="149">
        <v>0</v>
      </c>
      <c r="BM501" s="149">
        <v>0</v>
      </c>
      <c r="BN501" s="149">
        <v>0</v>
      </c>
      <c r="BO501" s="149">
        <v>0</v>
      </c>
      <c r="BP501" s="149">
        <v>0</v>
      </c>
      <c r="BQ501" s="268">
        <v>-1.4E-2</v>
      </c>
    </row>
    <row r="502" spans="2:69" x14ac:dyDescent="0.25">
      <c r="K502" s="145" t="s">
        <v>316</v>
      </c>
      <c r="N502" s="37" t="s">
        <v>1166</v>
      </c>
      <c r="V502" s="37" t="s">
        <v>975</v>
      </c>
      <c r="W502" s="37" t="s">
        <v>1110</v>
      </c>
      <c r="X502" s="37">
        <v>421</v>
      </c>
      <c r="AB502" s="206" t="s">
        <v>348</v>
      </c>
      <c r="AC502" s="173">
        <v>822470</v>
      </c>
      <c r="AD502" s="174" t="s">
        <v>1167</v>
      </c>
      <c r="AE502" s="149">
        <v>0</v>
      </c>
      <c r="AF502" s="17">
        <v>0</v>
      </c>
      <c r="AG502" s="17">
        <v>0</v>
      </c>
      <c r="AH502" s="151">
        <v>3.1E-2</v>
      </c>
      <c r="AI502" s="150">
        <v>0</v>
      </c>
      <c r="AJ502" s="266">
        <v>0</v>
      </c>
      <c r="AK502" s="138">
        <v>0</v>
      </c>
      <c r="AL502" s="266">
        <v>0</v>
      </c>
      <c r="AM502" s="175">
        <v>3.1E-2</v>
      </c>
      <c r="AN502" s="150">
        <v>0</v>
      </c>
      <c r="AO502" s="151">
        <v>0</v>
      </c>
      <c r="AP502" s="151">
        <v>0</v>
      </c>
      <c r="AQ502" s="151">
        <v>7.9100000000000004E-2</v>
      </c>
      <c r="AR502" s="266">
        <v>7.9100000000000004E-2</v>
      </c>
      <c r="AS502" s="267">
        <v>0</v>
      </c>
      <c r="AT502" s="266">
        <v>4.8100000000000004E-2</v>
      </c>
      <c r="AU502" s="267">
        <v>1.5516129032258066</v>
      </c>
      <c r="AV502" s="266">
        <v>7.9100000000000004E-2</v>
      </c>
      <c r="AW502" s="267">
        <v>0</v>
      </c>
      <c r="AX502" s="266">
        <v>0</v>
      </c>
      <c r="AY502" s="267">
        <v>0</v>
      </c>
      <c r="AZ502" s="266">
        <v>-3.1E-2</v>
      </c>
      <c r="BA502" s="267">
        <v>-1</v>
      </c>
      <c r="BB502" s="266">
        <v>7.9100000000000004E-2</v>
      </c>
      <c r="BC502" s="267">
        <v>0</v>
      </c>
      <c r="BE502" s="149">
        <v>0</v>
      </c>
      <c r="BF502" s="149">
        <v>0</v>
      </c>
      <c r="BG502" s="149">
        <v>0</v>
      </c>
      <c r="BH502" s="149">
        <v>7.9100000000000004E-2</v>
      </c>
      <c r="BI502" s="149">
        <v>0</v>
      </c>
      <c r="BJ502" s="149">
        <v>0</v>
      </c>
      <c r="BK502" s="149">
        <v>0</v>
      </c>
      <c r="BL502" s="149">
        <v>0</v>
      </c>
      <c r="BM502" s="149">
        <v>0</v>
      </c>
      <c r="BN502" s="149">
        <v>0</v>
      </c>
      <c r="BO502" s="149">
        <v>0</v>
      </c>
      <c r="BP502" s="149">
        <v>0</v>
      </c>
      <c r="BQ502" s="268">
        <v>7.9100000000000004E-2</v>
      </c>
    </row>
    <row r="503" spans="2:69" x14ac:dyDescent="0.25">
      <c r="K503" s="145" t="s">
        <v>316</v>
      </c>
      <c r="N503" s="37" t="s">
        <v>1168</v>
      </c>
      <c r="V503" s="37" t="s">
        <v>975</v>
      </c>
      <c r="W503" s="37" t="s">
        <v>1110</v>
      </c>
      <c r="X503" s="37">
        <v>421</v>
      </c>
      <c r="AB503" s="206" t="s">
        <v>348</v>
      </c>
      <c r="AC503" s="173">
        <v>822650</v>
      </c>
      <c r="AD503" s="174" t="s">
        <v>1169</v>
      </c>
      <c r="AE503" s="149">
        <v>457163.00000000006</v>
      </c>
      <c r="AF503" s="17">
        <v>508479.00000000006</v>
      </c>
      <c r="AG503" s="17">
        <v>496495.00000000006</v>
      </c>
      <c r="AH503" s="151">
        <v>449231.20647220139</v>
      </c>
      <c r="AI503" s="150">
        <v>169959</v>
      </c>
      <c r="AJ503" s="266">
        <v>509877</v>
      </c>
      <c r="AK503" s="138">
        <v>383703.00000000006</v>
      </c>
      <c r="AL503" s="266">
        <v>460443.60000000003</v>
      </c>
      <c r="AM503" s="175">
        <v>374948.88099253998</v>
      </c>
      <c r="AN503" s="150">
        <v>457985.32547966146</v>
      </c>
      <c r="AO503" s="151">
        <v>507908.57142857101</v>
      </c>
      <c r="AP503" s="151">
        <v>506268.61927654193</v>
      </c>
      <c r="AQ503" s="151">
        <v>506268.6192765421</v>
      </c>
      <c r="AR503" s="266">
        <v>-3608.3807234578999</v>
      </c>
      <c r="AS503" s="267">
        <v>-7.0769631174928457E-3</v>
      </c>
      <c r="AT503" s="266">
        <v>57037.412804340711</v>
      </c>
      <c r="AU503" s="267">
        <v>0.12696671999314948</v>
      </c>
      <c r="AV503" s="266">
        <v>9773.6192765420419</v>
      </c>
      <c r="AW503" s="267">
        <v>1.9685232029611661E-2</v>
      </c>
      <c r="AX503" s="266">
        <v>-3608.3807234580745</v>
      </c>
      <c r="AY503" s="267">
        <v>-7.0769631174931883E-3</v>
      </c>
      <c r="AZ503" s="266">
        <v>57037.412804340536</v>
      </c>
      <c r="BA503" s="267">
        <v>0.1269667199931491</v>
      </c>
      <c r="BB503" s="266">
        <v>1.7462298274040222E-10</v>
      </c>
      <c r="BC503" s="267">
        <v>3.4492160108587916E-16</v>
      </c>
      <c r="BE503" s="149">
        <v>43850.037890090003</v>
      </c>
      <c r="BF503" s="149">
        <v>41856.854349640002</v>
      </c>
      <c r="BG503" s="149">
        <v>36873.895498489997</v>
      </c>
      <c r="BH503" s="149">
        <v>44846.629660320003</v>
      </c>
      <c r="BI503" s="149">
        <v>41258.899287499997</v>
      </c>
      <c r="BJ503" s="149">
        <v>40461.625871310003</v>
      </c>
      <c r="BK503" s="149">
        <v>44846.629660320003</v>
      </c>
      <c r="BL503" s="149">
        <v>43850.037890090003</v>
      </c>
      <c r="BM503" s="149">
        <v>39863.670809169998</v>
      </c>
      <c r="BN503" s="149">
        <v>44846.629660320003</v>
      </c>
      <c r="BO503" s="149">
        <v>43850.037890090003</v>
      </c>
      <c r="BP503" s="149">
        <v>39863.670809201998</v>
      </c>
      <c r="BQ503" s="268">
        <v>506268.6192765421</v>
      </c>
    </row>
    <row r="504" spans="2:69" x14ac:dyDescent="0.25">
      <c r="K504" s="145" t="s">
        <v>316</v>
      </c>
      <c r="N504" s="37" t="s">
        <v>1170</v>
      </c>
      <c r="V504" s="37" t="s">
        <v>975</v>
      </c>
      <c r="W504" s="37" t="s">
        <v>1110</v>
      </c>
      <c r="X504" s="37">
        <v>421</v>
      </c>
      <c r="AB504" s="206" t="s">
        <v>348</v>
      </c>
      <c r="AC504" s="173">
        <v>822651</v>
      </c>
      <c r="AD504" s="174" t="s">
        <v>1171</v>
      </c>
      <c r="AE504" s="149">
        <v>1337461</v>
      </c>
      <c r="AF504" s="17">
        <v>1614672</v>
      </c>
      <c r="AG504" s="17">
        <v>1530028.0000000002</v>
      </c>
      <c r="AH504" s="151">
        <v>823542.21076146734</v>
      </c>
      <c r="AI504" s="150">
        <v>310360</v>
      </c>
      <c r="AJ504" s="266">
        <v>931080</v>
      </c>
      <c r="AK504" s="138">
        <v>1028076</v>
      </c>
      <c r="AL504" s="266">
        <v>1233691.2000000002</v>
      </c>
      <c r="AM504" s="175">
        <v>687365.93969068001</v>
      </c>
      <c r="AN504" s="150">
        <v>1164252.2710707872</v>
      </c>
      <c r="AO504" s="151">
        <v>1214830.2857142901</v>
      </c>
      <c r="AP504" s="151">
        <v>924490.78118055395</v>
      </c>
      <c r="AQ504" s="151">
        <v>924490.78118055442</v>
      </c>
      <c r="AR504" s="266">
        <v>-6589.2188194455812</v>
      </c>
      <c r="AS504" s="267">
        <v>-7.076963117503954E-3</v>
      </c>
      <c r="AT504" s="266">
        <v>100948.57041908707</v>
      </c>
      <c r="AU504" s="267">
        <v>0.12257850186664694</v>
      </c>
      <c r="AV504" s="266">
        <v>-605537.21881944581</v>
      </c>
      <c r="AW504" s="267">
        <v>-0.39576871718651274</v>
      </c>
      <c r="AX504" s="266">
        <v>-6589.2188194460468</v>
      </c>
      <c r="AY504" s="267">
        <v>-7.0769631175044536E-3</v>
      </c>
      <c r="AZ504" s="266">
        <v>100948.57041908661</v>
      </c>
      <c r="BA504" s="267">
        <v>0.12257850186664637</v>
      </c>
      <c r="BB504" s="266">
        <v>4.6566128730773926E-10</v>
      </c>
      <c r="BC504" s="267">
        <v>5.0369489538132581E-16</v>
      </c>
      <c r="BE504" s="149">
        <v>80074.00466917998</v>
      </c>
      <c r="BF504" s="149">
        <v>76434.277184220002</v>
      </c>
      <c r="BG504" s="149">
        <v>67334.958471809994</v>
      </c>
      <c r="BH504" s="149">
        <v>81893.868411660005</v>
      </c>
      <c r="BI504" s="149">
        <v>75342.358938730002</v>
      </c>
      <c r="BJ504" s="149">
        <v>73886.467944739998</v>
      </c>
      <c r="BK504" s="149">
        <v>81893.868411660005</v>
      </c>
      <c r="BL504" s="149">
        <v>80074.00466917998</v>
      </c>
      <c r="BM504" s="149">
        <v>72794.549699249998</v>
      </c>
      <c r="BN504" s="149">
        <v>81893.868411660005</v>
      </c>
      <c r="BO504" s="149">
        <v>80074.00466917998</v>
      </c>
      <c r="BP504" s="149">
        <v>72794.5496992845</v>
      </c>
      <c r="BQ504" s="268">
        <v>924490.78118055442</v>
      </c>
    </row>
    <row r="505" spans="2:69" x14ac:dyDescent="0.25">
      <c r="K505" s="145" t="s">
        <v>316</v>
      </c>
      <c r="N505" s="37" t="s">
        <v>1172</v>
      </c>
      <c r="V505" s="37" t="s">
        <v>975</v>
      </c>
      <c r="W505" s="37" t="s">
        <v>1110</v>
      </c>
      <c r="X505" s="37">
        <v>421</v>
      </c>
      <c r="AB505" s="206" t="s">
        <v>348</v>
      </c>
      <c r="AC505" s="173">
        <v>822665</v>
      </c>
      <c r="AD505" s="174" t="s">
        <v>1173</v>
      </c>
      <c r="AE505" s="149">
        <v>649336</v>
      </c>
      <c r="AF505" s="17">
        <v>731944</v>
      </c>
      <c r="AG505" s="17">
        <v>703281.99999999988</v>
      </c>
      <c r="AH505" s="151">
        <v>635946.22685553518</v>
      </c>
      <c r="AI505" s="150">
        <v>240578</v>
      </c>
      <c r="AJ505" s="266">
        <v>721734</v>
      </c>
      <c r="AK505" s="138">
        <v>544862</v>
      </c>
      <c r="AL505" s="266">
        <v>653834.39999999991</v>
      </c>
      <c r="AM505" s="175">
        <v>530789.76414712996</v>
      </c>
      <c r="AN505" s="150">
        <v>650018.46270840522</v>
      </c>
      <c r="AO505" s="151">
        <v>720195.42857142899</v>
      </c>
      <c r="AP505" s="151">
        <v>716626.31510134903</v>
      </c>
      <c r="AQ505" s="151">
        <v>716626.31510134856</v>
      </c>
      <c r="AR505" s="266">
        <v>-5107.6848986514378</v>
      </c>
      <c r="AS505" s="267">
        <v>-7.0769631175078875E-3</v>
      </c>
      <c r="AT505" s="266">
        <v>80680.088245813386</v>
      </c>
      <c r="AU505" s="267">
        <v>0.12686621107061161</v>
      </c>
      <c r="AV505" s="266">
        <v>13344.315101348679</v>
      </c>
      <c r="AW505" s="267">
        <v>1.8974344717124399E-2</v>
      </c>
      <c r="AX505" s="266">
        <v>-5107.6848986509722</v>
      </c>
      <c r="AY505" s="267">
        <v>-7.0769631175072421E-3</v>
      </c>
      <c r="AZ505" s="266">
        <v>80680.088245813851</v>
      </c>
      <c r="BA505" s="267">
        <v>0.12686621107061236</v>
      </c>
      <c r="BB505" s="266">
        <v>-4.6566128730773926E-10</v>
      </c>
      <c r="BC505" s="267">
        <v>-6.4979652225286059E-16</v>
      </c>
      <c r="BE505" s="149">
        <v>62069.995796180003</v>
      </c>
      <c r="BF505" s="149">
        <v>59248.632350899999</v>
      </c>
      <c r="BG505" s="149">
        <v>52195.223737689994</v>
      </c>
      <c r="BH505" s="149">
        <v>63480.677518819997</v>
      </c>
      <c r="BI505" s="149">
        <v>58402.223317310003</v>
      </c>
      <c r="BJ505" s="149">
        <v>57273.677939200003</v>
      </c>
      <c r="BK505" s="149">
        <v>63480.677518819997</v>
      </c>
      <c r="BL505" s="149">
        <v>62069.995796180003</v>
      </c>
      <c r="BM505" s="149">
        <v>56427.268905609999</v>
      </c>
      <c r="BN505" s="149">
        <v>63480.677518819997</v>
      </c>
      <c r="BO505" s="149">
        <v>62069.995796180003</v>
      </c>
      <c r="BP505" s="149">
        <v>56427.268905638601</v>
      </c>
      <c r="BQ505" s="268">
        <v>716626.31510134856</v>
      </c>
    </row>
    <row r="506" spans="2:69" x14ac:dyDescent="0.25">
      <c r="K506" s="145" t="s">
        <v>316</v>
      </c>
      <c r="N506" s="37" t="s">
        <v>1174</v>
      </c>
      <c r="V506" s="37" t="s">
        <v>975</v>
      </c>
      <c r="W506" s="37" t="s">
        <v>1110</v>
      </c>
      <c r="X506" s="37">
        <v>421</v>
      </c>
      <c r="AB506" s="206" t="s">
        <v>348</v>
      </c>
      <c r="AC506" s="173">
        <v>822666</v>
      </c>
      <c r="AD506" s="174" t="s">
        <v>1175</v>
      </c>
      <c r="AE506" s="149">
        <v>3675573</v>
      </c>
      <c r="AF506" s="17">
        <v>4870493</v>
      </c>
      <c r="AG506" s="17">
        <v>4564961</v>
      </c>
      <c r="AH506" s="151">
        <v>1603892.5857114282</v>
      </c>
      <c r="AI506" s="150">
        <v>604397</v>
      </c>
      <c r="AJ506" s="266">
        <v>1813191</v>
      </c>
      <c r="AK506" s="138">
        <v>2717665</v>
      </c>
      <c r="AL506" s="266">
        <v>3261198</v>
      </c>
      <c r="AM506" s="175">
        <v>1338682.0006724901</v>
      </c>
      <c r="AN506" s="150">
        <v>2982875.5850389381</v>
      </c>
      <c r="AO506" s="151">
        <v>2889989.1428571399</v>
      </c>
      <c r="AP506" s="151">
        <v>1800359.11416802</v>
      </c>
      <c r="AQ506" s="151">
        <v>1800359.1141680172</v>
      </c>
      <c r="AR506" s="266">
        <v>-12831.885831982829</v>
      </c>
      <c r="AS506" s="267">
        <v>-7.0769631174999372E-3</v>
      </c>
      <c r="AT506" s="266">
        <v>196466.52845658897</v>
      </c>
      <c r="AU506" s="267">
        <v>0.12249356983556577</v>
      </c>
      <c r="AV506" s="266">
        <v>-2764601.8858319828</v>
      </c>
      <c r="AW506" s="267">
        <v>-0.60561347311225289</v>
      </c>
      <c r="AX506" s="266">
        <v>-12831.885831980035</v>
      </c>
      <c r="AY506" s="267">
        <v>-7.0769631174983959E-3</v>
      </c>
      <c r="AZ506" s="266">
        <v>196466.52845659177</v>
      </c>
      <c r="BA506" s="267">
        <v>0.1224935698355675</v>
      </c>
      <c r="BB506" s="266">
        <v>-2.7939677238464355E-9</v>
      </c>
      <c r="BC506" s="267">
        <v>-1.5518946758228182E-15</v>
      </c>
      <c r="BE506" s="149">
        <v>155936.61618777001</v>
      </c>
      <c r="BF506" s="149">
        <v>148848.58817924999</v>
      </c>
      <c r="BG506" s="149">
        <v>131128.51815789999</v>
      </c>
      <c r="BH506" s="149">
        <v>159480.63019205001</v>
      </c>
      <c r="BI506" s="149">
        <v>146722.17977667999</v>
      </c>
      <c r="BJ506" s="149">
        <v>143886.96857326999</v>
      </c>
      <c r="BK506" s="149">
        <v>159480.63019205001</v>
      </c>
      <c r="BL506" s="149">
        <v>155936.61618777001</v>
      </c>
      <c r="BM506" s="149">
        <v>141760.56017069999</v>
      </c>
      <c r="BN506" s="149">
        <v>159480.63019205001</v>
      </c>
      <c r="BO506" s="149">
        <v>155936.61618777001</v>
      </c>
      <c r="BP506" s="149">
        <v>141760.560170757</v>
      </c>
      <c r="BQ506" s="268">
        <v>1800359.1141680172</v>
      </c>
    </row>
    <row r="507" spans="2:69" x14ac:dyDescent="0.25">
      <c r="K507" s="145" t="s">
        <v>316</v>
      </c>
      <c r="N507" s="37" t="s">
        <v>1176</v>
      </c>
      <c r="V507" s="37" t="s">
        <v>975</v>
      </c>
      <c r="W507" s="37" t="s">
        <v>1110</v>
      </c>
      <c r="X507" s="37">
        <v>421</v>
      </c>
      <c r="AB507" s="206" t="s">
        <v>348</v>
      </c>
      <c r="AC507" s="173">
        <v>822670</v>
      </c>
      <c r="AD507" s="174" t="s">
        <v>1177</v>
      </c>
      <c r="AE507" s="149">
        <v>1384282265.3499999</v>
      </c>
      <c r="AF507" s="17">
        <v>1680988220.6599998</v>
      </c>
      <c r="AG507" s="17">
        <v>2033982280.9699998</v>
      </c>
      <c r="AH507" s="151">
        <v>1760100720.35268</v>
      </c>
      <c r="AI507" s="150">
        <v>757685785.51999998</v>
      </c>
      <c r="AJ507" s="266">
        <v>2273057356.5599999</v>
      </c>
      <c r="AK507" s="138">
        <v>1736742231.4300001</v>
      </c>
      <c r="AL507" s="266">
        <v>2084090677.7160001</v>
      </c>
      <c r="AM507" s="175">
        <v>1469060443.7588849</v>
      </c>
      <c r="AN507" s="150">
        <v>2027782508.0237951</v>
      </c>
      <c r="AO507" s="151">
        <v>2288094867.96</v>
      </c>
      <c r="AP507" s="151">
        <v>2256971013.4836602</v>
      </c>
      <c r="AQ507" s="151">
        <v>2256971013.4836569</v>
      </c>
      <c r="AR507" s="266">
        <v>-16086343.07634306</v>
      </c>
      <c r="AS507" s="267">
        <v>-7.0769631175025931E-3</v>
      </c>
      <c r="AT507" s="266">
        <v>496870293.13097692</v>
      </c>
      <c r="AU507" s="267">
        <v>0.28229651143567319</v>
      </c>
      <c r="AV507" s="266">
        <v>222988732.51365709</v>
      </c>
      <c r="AW507" s="267">
        <v>0.10963160033395888</v>
      </c>
      <c r="AX507" s="266">
        <v>-16086343.076339722</v>
      </c>
      <c r="AY507" s="267">
        <v>-7.0769631175011246E-3</v>
      </c>
      <c r="AZ507" s="266">
        <v>496870293.13098025</v>
      </c>
      <c r="BA507" s="267">
        <v>0.28229651143567508</v>
      </c>
      <c r="BB507" s="266">
        <v>-3.337860107421875E-6</v>
      </c>
      <c r="BC507" s="267">
        <v>-1.4789113761234578E-15</v>
      </c>
      <c r="BE507" s="149">
        <v>195485678.33321899</v>
      </c>
      <c r="BF507" s="149">
        <v>186599965.68172404</v>
      </c>
      <c r="BG507" s="149">
        <v>164385684.05293196</v>
      </c>
      <c r="BH507" s="149">
        <v>199928534.65898502</v>
      </c>
      <c r="BI507" s="149">
        <v>183934251.88625702</v>
      </c>
      <c r="BJ507" s="149">
        <v>180379966.82565901</v>
      </c>
      <c r="BK507" s="149">
        <v>199928534.65898502</v>
      </c>
      <c r="BL507" s="149">
        <v>195485678.33321899</v>
      </c>
      <c r="BM507" s="149">
        <v>177714253.03019199</v>
      </c>
      <c r="BN507" s="149">
        <v>199928534.65898502</v>
      </c>
      <c r="BO507" s="149">
        <v>195485678.33321899</v>
      </c>
      <c r="BP507" s="149">
        <v>177714253.03028101</v>
      </c>
      <c r="BQ507" s="268">
        <v>2256971013.4836574</v>
      </c>
    </row>
    <row r="508" spans="2:69" x14ac:dyDescent="0.25">
      <c r="K508" s="145" t="s">
        <v>316</v>
      </c>
      <c r="N508" s="37" t="s">
        <v>1178</v>
      </c>
      <c r="V508" s="37" t="s">
        <v>975</v>
      </c>
      <c r="W508" s="37" t="s">
        <v>1110</v>
      </c>
      <c r="X508" s="37">
        <v>421</v>
      </c>
      <c r="AB508" s="206" t="s">
        <v>348</v>
      </c>
      <c r="AC508" s="173">
        <v>822671</v>
      </c>
      <c r="AD508" s="174" t="s">
        <v>1179</v>
      </c>
      <c r="AE508" s="149">
        <v>7777707319.7099981</v>
      </c>
      <c r="AF508" s="17">
        <v>10683240860.949999</v>
      </c>
      <c r="AG508" s="17">
        <v>13024601320.68</v>
      </c>
      <c r="AH508" s="151">
        <v>4419958072.1267395</v>
      </c>
      <c r="AI508" s="150">
        <v>1893783909.8000002</v>
      </c>
      <c r="AJ508" s="266">
        <v>5681351729.4000006</v>
      </c>
      <c r="AK508" s="138">
        <v>8600844816.5200005</v>
      </c>
      <c r="AL508" s="266">
        <v>10321013779.824001</v>
      </c>
      <c r="AM508" s="175">
        <v>3689098863.3497591</v>
      </c>
      <c r="AN508" s="150">
        <v>9331704025.2969818</v>
      </c>
      <c r="AO508" s="151">
        <v>9111916411.5942802</v>
      </c>
      <c r="AP508" s="151">
        <v>5641145012.75348</v>
      </c>
      <c r="AQ508" s="151">
        <v>5641145012.7534838</v>
      </c>
      <c r="AR508" s="266">
        <v>-40206716.6465168</v>
      </c>
      <c r="AS508" s="267">
        <v>-7.0769631175014351E-3</v>
      </c>
      <c r="AT508" s="266">
        <v>1221186940.6267443</v>
      </c>
      <c r="AU508" s="267">
        <v>0.27628925901533474</v>
      </c>
      <c r="AV508" s="266">
        <v>-7383456307.9265165</v>
      </c>
      <c r="AW508" s="267">
        <v>-0.56688539834254481</v>
      </c>
      <c r="AX508" s="266">
        <v>-40206716.646520615</v>
      </c>
      <c r="AY508" s="267">
        <v>-7.0769631175021074E-3</v>
      </c>
      <c r="AZ508" s="266">
        <v>1221186940.6267405</v>
      </c>
      <c r="BA508" s="267">
        <v>0.27628925901533385</v>
      </c>
      <c r="BB508" s="266">
        <v>3.814697265625E-6</v>
      </c>
      <c r="BC508" s="267">
        <v>6.7622747810962954E-16</v>
      </c>
      <c r="BE508" s="149">
        <v>488603111.34082496</v>
      </c>
      <c r="BF508" s="149">
        <v>466393879.00718898</v>
      </c>
      <c r="BG508" s="149">
        <v>410870798.17295998</v>
      </c>
      <c r="BH508" s="149">
        <v>499707727.507689</v>
      </c>
      <c r="BI508" s="149">
        <v>459731109.30705202</v>
      </c>
      <c r="BJ508" s="149">
        <v>450847416.37359703</v>
      </c>
      <c r="BK508" s="149">
        <v>499707727.507689</v>
      </c>
      <c r="BL508" s="149">
        <v>488603111.34082496</v>
      </c>
      <c r="BM508" s="149">
        <v>444184646.67346001</v>
      </c>
      <c r="BN508" s="149">
        <v>499707727.507689</v>
      </c>
      <c r="BO508" s="149">
        <v>488603111.34082496</v>
      </c>
      <c r="BP508" s="149">
        <v>444184646.67368299</v>
      </c>
      <c r="BQ508" s="268">
        <v>5641145012.7534838</v>
      </c>
    </row>
    <row r="509" spans="2:69" x14ac:dyDescent="0.25">
      <c r="K509" s="145" t="s">
        <v>316</v>
      </c>
      <c r="N509" s="37" t="s">
        <v>1180</v>
      </c>
      <c r="V509" s="37" t="s">
        <v>975</v>
      </c>
      <c r="W509" s="37" t="s">
        <v>1110</v>
      </c>
      <c r="X509" s="37">
        <v>421</v>
      </c>
      <c r="AB509" s="206" t="s">
        <v>348</v>
      </c>
      <c r="AC509" s="173">
        <v>822802</v>
      </c>
      <c r="AD509" s="174" t="s">
        <v>920</v>
      </c>
      <c r="AE509" s="149">
        <v>9360</v>
      </c>
      <c r="AF509" s="17">
        <v>11247</v>
      </c>
      <c r="AG509" s="17">
        <v>11143</v>
      </c>
      <c r="AH509" s="151">
        <v>11221.542168664904</v>
      </c>
      <c r="AI509" s="150">
        <v>3851</v>
      </c>
      <c r="AJ509" s="266">
        <v>11553</v>
      </c>
      <c r="AK509" s="138">
        <v>9541</v>
      </c>
      <c r="AL509" s="266">
        <v>11449.2</v>
      </c>
      <c r="AM509" s="175">
        <v>9366.0115738400036</v>
      </c>
      <c r="AN509" s="150">
        <v>11396.530594824901</v>
      </c>
      <c r="AO509" s="151">
        <v>11458.285714285699</v>
      </c>
      <c r="AP509" s="151">
        <v>11469.175901900002</v>
      </c>
      <c r="AQ509" s="151">
        <v>11469.175901900011</v>
      </c>
      <c r="AR509" s="266">
        <v>-83.824098099988987</v>
      </c>
      <c r="AS509" s="267">
        <v>-7.2556130961645452E-3</v>
      </c>
      <c r="AT509" s="266">
        <v>247.63373323510677</v>
      </c>
      <c r="AU509" s="267">
        <v>2.206770954589473E-2</v>
      </c>
      <c r="AV509" s="266">
        <v>326.17590190001101</v>
      </c>
      <c r="AW509" s="267">
        <v>2.9271821044602981E-2</v>
      </c>
      <c r="AX509" s="266">
        <v>-83.824098099998082</v>
      </c>
      <c r="AY509" s="267">
        <v>-7.2556130961653319E-3</v>
      </c>
      <c r="AZ509" s="266">
        <v>247.63373323509768</v>
      </c>
      <c r="BA509" s="267">
        <v>2.2067709545893922E-2</v>
      </c>
      <c r="BB509" s="266">
        <v>9.0949470177292824E-12</v>
      </c>
      <c r="BC509" s="267">
        <v>7.9299045507032449E-16</v>
      </c>
      <c r="BE509" s="149">
        <v>1038.54742418213</v>
      </c>
      <c r="BF509" s="149">
        <v>903.08471668228401</v>
      </c>
      <c r="BG509" s="149">
        <v>903.08471668228401</v>
      </c>
      <c r="BH509" s="149">
        <v>993.39318835551296</v>
      </c>
      <c r="BI509" s="149">
        <v>903.08471668228401</v>
      </c>
      <c r="BJ509" s="149">
        <v>948.23895251889803</v>
      </c>
      <c r="BK509" s="149">
        <v>993.39318835551296</v>
      </c>
      <c r="BL509" s="149">
        <v>948.23895251889803</v>
      </c>
      <c r="BM509" s="149">
        <v>948.23895251889803</v>
      </c>
      <c r="BN509" s="149">
        <v>993.39318835551296</v>
      </c>
      <c r="BO509" s="149">
        <v>948.23895251889803</v>
      </c>
      <c r="BP509" s="149">
        <v>948.23895252889895</v>
      </c>
      <c r="BQ509" s="268">
        <v>11469.175901900011</v>
      </c>
    </row>
    <row r="510" spans="2:69" x14ac:dyDescent="0.25">
      <c r="K510" s="145" t="s">
        <v>316</v>
      </c>
      <c r="N510" s="37" t="s">
        <v>1181</v>
      </c>
      <c r="V510" s="37" t="s">
        <v>975</v>
      </c>
      <c r="W510" s="37" t="s">
        <v>1110</v>
      </c>
      <c r="X510" s="37">
        <v>421</v>
      </c>
      <c r="AB510" s="206" t="s">
        <v>348</v>
      </c>
      <c r="AC510" s="173">
        <v>822911</v>
      </c>
      <c r="AD510" s="174" t="s">
        <v>1182</v>
      </c>
      <c r="AE510" s="149">
        <v>28826.74</v>
      </c>
      <c r="AF510" s="17">
        <v>32619.099999999995</v>
      </c>
      <c r="AG510" s="17">
        <v>38678.660000000003</v>
      </c>
      <c r="AH510" s="151">
        <v>45977.800004000004</v>
      </c>
      <c r="AI510" s="150">
        <v>13938.72</v>
      </c>
      <c r="AJ510" s="266">
        <v>41816.159999999996</v>
      </c>
      <c r="AK510" s="138">
        <v>37622.959999999999</v>
      </c>
      <c r="AL510" s="266">
        <v>45147.551999999996</v>
      </c>
      <c r="AM510" s="175">
        <v>37864.252606293558</v>
      </c>
      <c r="AN510" s="150">
        <v>45736.507397706446</v>
      </c>
      <c r="AO510" s="151">
        <v>43293.942857142902</v>
      </c>
      <c r="AP510" s="151">
        <v>50544.010024000003</v>
      </c>
      <c r="AQ510" s="151">
        <v>50544.010024000003</v>
      </c>
      <c r="AR510" s="266">
        <v>8727.8500240000067</v>
      </c>
      <c r="AS510" s="267">
        <v>0.20871954823207123</v>
      </c>
      <c r="AT510" s="266">
        <v>4566.2100199999986</v>
      </c>
      <c r="AU510" s="267">
        <v>9.9313364702155058E-2</v>
      </c>
      <c r="AV510" s="266">
        <v>11865.350023999999</v>
      </c>
      <c r="AW510" s="267">
        <v>0.30676734985131332</v>
      </c>
      <c r="AX510" s="266">
        <v>8727.8500240000067</v>
      </c>
      <c r="AY510" s="267">
        <v>0.20871954823207123</v>
      </c>
      <c r="AZ510" s="266">
        <v>4566.2100199999986</v>
      </c>
      <c r="BA510" s="267">
        <v>9.9313364702155058E-2</v>
      </c>
      <c r="BB510" s="266">
        <v>0</v>
      </c>
      <c r="BC510" s="267">
        <v>0</v>
      </c>
      <c r="BE510" s="149">
        <v>4167.0852364370403</v>
      </c>
      <c r="BF510" s="149">
        <v>4065.7976336400902</v>
      </c>
      <c r="BG510" s="149">
        <v>3991.92213691286</v>
      </c>
      <c r="BH510" s="149">
        <v>3887.2640682323099</v>
      </c>
      <c r="BI510" s="149">
        <v>3868.6570397989899</v>
      </c>
      <c r="BJ510" s="149">
        <v>4436.3045438402296</v>
      </c>
      <c r="BK510" s="149">
        <v>4232.4409098298202</v>
      </c>
      <c r="BL510" s="149">
        <v>4363.9825823364399</v>
      </c>
      <c r="BM510" s="149">
        <v>4303.6969210473599</v>
      </c>
      <c r="BN510" s="149">
        <v>4137.7978575401503</v>
      </c>
      <c r="BO510" s="149">
        <v>4598.0677700220804</v>
      </c>
      <c r="BP510" s="149">
        <v>4490.9933243626301</v>
      </c>
      <c r="BQ510" s="268">
        <v>50544.010024000003</v>
      </c>
    </row>
    <row r="511" spans="2:69" ht="18.75" hidden="1" x14ac:dyDescent="0.3">
      <c r="B511" s="137" t="s">
        <v>306</v>
      </c>
      <c r="C511" s="137" t="s">
        <v>306</v>
      </c>
      <c r="J511" s="137" t="s">
        <v>306</v>
      </c>
      <c r="K511" s="145" t="s">
        <v>309</v>
      </c>
      <c r="N511" s="37" t="s">
        <v>311</v>
      </c>
      <c r="AC511" s="152"/>
      <c r="AD511" s="163"/>
      <c r="AE511" s="17"/>
      <c r="AI511" s="180"/>
      <c r="AS511" s="37"/>
      <c r="AU511" s="37"/>
      <c r="AW511" s="37"/>
      <c r="AY511" s="37"/>
      <c r="BA511" s="37"/>
      <c r="BB511" s="37"/>
      <c r="BC511" s="3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278"/>
    </row>
    <row r="512" spans="2:69" ht="17.25" x14ac:dyDescent="0.3">
      <c r="K512" s="145" t="s">
        <v>313</v>
      </c>
      <c r="V512" s="37" t="s">
        <v>975</v>
      </c>
      <c r="W512" s="37" t="s">
        <v>1110</v>
      </c>
      <c r="AB512" s="206" t="s">
        <v>348</v>
      </c>
      <c r="AC512" s="164" t="s">
        <v>1183</v>
      </c>
      <c r="AD512" s="148"/>
      <c r="AE512" s="165">
        <v>9178327857.3129978</v>
      </c>
      <c r="AF512" s="165">
        <v>12374465332.773333</v>
      </c>
      <c r="AG512" s="165">
        <v>15078886954.976667</v>
      </c>
      <c r="AH512" s="167">
        <v>6195752626.1367168</v>
      </c>
      <c r="AI512" s="166">
        <v>2657807112.8633332</v>
      </c>
      <c r="AJ512" s="167">
        <v>7973421338.5900002</v>
      </c>
      <c r="AK512" s="166">
        <v>10355309357.216667</v>
      </c>
      <c r="AL512" s="167">
        <v>12426371228.66</v>
      </c>
      <c r="AM512" s="166">
        <v>5171257436.147584</v>
      </c>
      <c r="AN512" s="166">
        <v>11379804547.205799</v>
      </c>
      <c r="AO512" s="167">
        <v>11420608287.422853</v>
      </c>
      <c r="AP512" s="167">
        <v>7917069533.1228447</v>
      </c>
      <c r="AQ512" s="167">
        <v>7917069533.6548452</v>
      </c>
      <c r="AR512" s="167">
        <v>-56351804.935154915</v>
      </c>
      <c r="AS512" s="279">
        <v>-7.067456057090798E-3</v>
      </c>
      <c r="AT512" s="167">
        <v>1721316907.5181284</v>
      </c>
      <c r="AU512" s="279">
        <v>0.27782208415758425</v>
      </c>
      <c r="AV512" s="167">
        <v>-7161817421.3218222</v>
      </c>
      <c r="AW512" s="279">
        <v>-0.474956635904623</v>
      </c>
      <c r="AX512" s="167">
        <v>-56351805.467155457</v>
      </c>
      <c r="AY512" s="279">
        <v>-7.0674561238125372E-3</v>
      </c>
      <c r="AZ512" s="167">
        <v>1721316906.9861279</v>
      </c>
      <c r="BA512" s="279">
        <v>0.27782208407171888</v>
      </c>
      <c r="BB512" s="167">
        <v>0.53200054168701172</v>
      </c>
      <c r="BC512" s="279">
        <v>6.7196648894046909E-11</v>
      </c>
      <c r="BE512" s="165">
        <v>685719273.03749466</v>
      </c>
      <c r="BF512" s="165">
        <v>654544736.15292108</v>
      </c>
      <c r="BG512" s="165">
        <v>576802364.71339309</v>
      </c>
      <c r="BH512" s="165">
        <v>701264185.94597745</v>
      </c>
      <c r="BI512" s="165">
        <v>645143486.15231025</v>
      </c>
      <c r="BJ512" s="165">
        <v>632811766.81362414</v>
      </c>
      <c r="BK512" s="165">
        <v>701230661.35222137</v>
      </c>
      <c r="BL512" s="165">
        <v>685699509.17432463</v>
      </c>
      <c r="BM512" s="165">
        <v>623444528.23212016</v>
      </c>
      <c r="BN512" s="165">
        <v>701264483.42852354</v>
      </c>
      <c r="BO512" s="165">
        <v>685699787.62295675</v>
      </c>
      <c r="BP512" s="165">
        <v>623444751.02897668</v>
      </c>
      <c r="BQ512" s="280">
        <v>7917069533.6548462</v>
      </c>
    </row>
    <row r="513" spans="11:96" ht="18.75" x14ac:dyDescent="0.3">
      <c r="K513" s="145" t="s">
        <v>313</v>
      </c>
      <c r="AC513" s="152"/>
      <c r="AD513" s="168"/>
      <c r="AE513" s="169"/>
      <c r="AI513" s="281"/>
      <c r="AS513" s="37"/>
      <c r="AU513" s="37"/>
      <c r="AW513" s="37"/>
      <c r="AY513" s="37"/>
      <c r="BA513" s="37"/>
      <c r="BB513" s="37"/>
      <c r="BC513" s="37"/>
      <c r="BE513" s="169"/>
      <c r="BF513" s="169"/>
      <c r="BG513" s="169"/>
      <c r="BH513" s="169"/>
      <c r="BI513" s="169"/>
      <c r="BJ513" s="169"/>
      <c r="BK513" s="169"/>
      <c r="BL513" s="169"/>
      <c r="BM513" s="169"/>
      <c r="BN513" s="169"/>
      <c r="BO513" s="169"/>
      <c r="BP513" s="169"/>
      <c r="BQ513" s="282"/>
    </row>
    <row r="514" spans="11:96" ht="18.75" x14ac:dyDescent="0.3">
      <c r="K514" s="145" t="s">
        <v>313</v>
      </c>
      <c r="M514" s="37" t="s">
        <v>1184</v>
      </c>
      <c r="N514" s="37" t="s">
        <v>1185</v>
      </c>
      <c r="V514" s="37" t="s">
        <v>975</v>
      </c>
      <c r="W514" s="37" t="s">
        <v>1186</v>
      </c>
      <c r="X514" s="37">
        <v>422</v>
      </c>
      <c r="AB514" s="206" t="s">
        <v>348</v>
      </c>
      <c r="AC514" s="276" t="s">
        <v>1187</v>
      </c>
      <c r="AD514" s="148"/>
      <c r="AE514" s="38"/>
      <c r="AI514" s="180"/>
      <c r="AS514" s="37"/>
      <c r="AU514" s="37"/>
      <c r="AW514" s="37"/>
      <c r="AY514" s="37"/>
      <c r="BA514" s="37"/>
      <c r="BB514" s="37"/>
      <c r="BC514" s="37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277"/>
      <c r="BS514" s="37">
        <v>3844694855.9400001</v>
      </c>
      <c r="BT514" s="37">
        <v>4982184768.8100004</v>
      </c>
      <c r="BU514" s="37">
        <v>6119715291.0999994</v>
      </c>
      <c r="BV514" s="37">
        <v>2575730564.2317405</v>
      </c>
      <c r="BW514" s="37">
        <v>918213234.24000001</v>
      </c>
      <c r="BX514" s="37">
        <v>2754639702.7200003</v>
      </c>
      <c r="BY514" s="37">
        <v>3578858915.6100001</v>
      </c>
      <c r="BZ514" s="37">
        <v>4294630698.7319999</v>
      </c>
      <c r="CA514" s="37">
        <v>2149598285.6011209</v>
      </c>
      <c r="CB514" s="37">
        <v>4004991194.2406197</v>
      </c>
      <c r="CC514" s="37">
        <v>3953062447.5257139</v>
      </c>
      <c r="CD514" s="37">
        <v>2756847238.6699963</v>
      </c>
      <c r="CE514" s="37">
        <v>2756847238.6699905</v>
      </c>
      <c r="CG514" s="37">
        <v>238655992.20699462</v>
      </c>
      <c r="CH514" s="37">
        <v>227841775.00999904</v>
      </c>
      <c r="CI514" s="37">
        <v>201049990.63746825</v>
      </c>
      <c r="CJ514" s="37">
        <v>244038947.62435174</v>
      </c>
      <c r="CK514" s="37">
        <v>224546740.31813449</v>
      </c>
      <c r="CL514" s="37">
        <v>220513717.93483451</v>
      </c>
      <c r="CM514" s="37">
        <v>244020634.46875894</v>
      </c>
      <c r="CN514" s="37">
        <v>238748034.84291813</v>
      </c>
      <c r="CO514" s="37">
        <v>217248562.76378879</v>
      </c>
      <c r="CP514" s="37">
        <v>244047532.50455347</v>
      </c>
      <c r="CQ514" s="37">
        <v>238870921.39307919</v>
      </c>
      <c r="CR514" s="37">
        <v>217264388.96510956</v>
      </c>
    </row>
    <row r="515" spans="11:96" x14ac:dyDescent="0.25">
      <c r="K515" s="145" t="s">
        <v>316</v>
      </c>
      <c r="N515" s="37" t="s">
        <v>1188</v>
      </c>
      <c r="V515" s="37" t="s">
        <v>975</v>
      </c>
      <c r="W515" s="37" t="s">
        <v>1186</v>
      </c>
      <c r="X515" s="37">
        <v>422</v>
      </c>
      <c r="AB515" s="206" t="s">
        <v>348</v>
      </c>
      <c r="AC515" s="173">
        <v>823209</v>
      </c>
      <c r="AD515" s="174" t="s">
        <v>1189</v>
      </c>
      <c r="AE515" s="149">
        <v>602974.00000000012</v>
      </c>
      <c r="AF515" s="17">
        <v>651123</v>
      </c>
      <c r="AG515" s="17">
        <v>672823</v>
      </c>
      <c r="AH515" s="151">
        <v>733692.8509708721</v>
      </c>
      <c r="AI515" s="150">
        <v>234795</v>
      </c>
      <c r="AJ515" s="266">
        <v>704385</v>
      </c>
      <c r="AK515" s="138">
        <v>588225</v>
      </c>
      <c r="AL515" s="266">
        <v>705870</v>
      </c>
      <c r="AM515" s="175">
        <v>604234.80469951383</v>
      </c>
      <c r="AN515" s="150">
        <v>717683.04627135827</v>
      </c>
      <c r="AO515" s="151">
        <v>702576</v>
      </c>
      <c r="AP515" s="151">
        <v>766775.20649095706</v>
      </c>
      <c r="AQ515" s="151">
        <v>766775.20649095741</v>
      </c>
      <c r="AR515" s="266">
        <v>62390.206490957411</v>
      </c>
      <c r="AS515" s="267">
        <v>8.8574013488301725E-2</v>
      </c>
      <c r="AT515" s="266">
        <v>33082.355520085315</v>
      </c>
      <c r="AU515" s="267">
        <v>4.5090197452937561E-2</v>
      </c>
      <c r="AV515" s="266">
        <v>93952.206490957411</v>
      </c>
      <c r="AW515" s="267">
        <v>0.13963881509840986</v>
      </c>
      <c r="AX515" s="266">
        <v>62390.206490957062</v>
      </c>
      <c r="AY515" s="267">
        <v>8.8574013488301226E-2</v>
      </c>
      <c r="AZ515" s="266">
        <v>33082.355520084966</v>
      </c>
      <c r="BA515" s="267">
        <v>4.5090197452937089E-2</v>
      </c>
      <c r="BB515" s="266">
        <v>3.4924596548080444E-10</v>
      </c>
      <c r="BC515" s="267">
        <v>4.55473732750282E-16</v>
      </c>
      <c r="BE515" s="149">
        <v>63217.68786290961</v>
      </c>
      <c r="BF515" s="149">
        <v>61683.688773649126</v>
      </c>
      <c r="BG515" s="149">
        <v>60564.845582884554</v>
      </c>
      <c r="BH515" s="149">
        <v>58979.800842892422</v>
      </c>
      <c r="BI515" s="149">
        <v>58697.997701319742</v>
      </c>
      <c r="BJ515" s="149">
        <v>67295.00987432801</v>
      </c>
      <c r="BK515" s="149">
        <v>64207.498468492886</v>
      </c>
      <c r="BL515" s="149">
        <v>66199.69494913677</v>
      </c>
      <c r="BM515" s="149">
        <v>65286.669594017039</v>
      </c>
      <c r="BN515" s="149">
        <v>62774.130988089237</v>
      </c>
      <c r="BO515" s="149">
        <v>69744.911291545301</v>
      </c>
      <c r="BP515" s="149">
        <v>68123.270561692712</v>
      </c>
      <c r="BQ515" s="268">
        <v>766775.20649095741</v>
      </c>
    </row>
    <row r="516" spans="11:96" x14ac:dyDescent="0.25">
      <c r="K516" s="145" t="s">
        <v>316</v>
      </c>
      <c r="N516" s="37" t="s">
        <v>1190</v>
      </c>
      <c r="V516" s="37" t="s">
        <v>975</v>
      </c>
      <c r="W516" s="37" t="s">
        <v>1186</v>
      </c>
      <c r="X516" s="37">
        <v>422</v>
      </c>
      <c r="AB516" s="206" t="s">
        <v>348</v>
      </c>
      <c r="AC516" s="173">
        <v>823210</v>
      </c>
      <c r="AD516" s="174" t="s">
        <v>1191</v>
      </c>
      <c r="AE516" s="149">
        <v>567697</v>
      </c>
      <c r="AF516" s="17">
        <v>201808</v>
      </c>
      <c r="AG516" s="17">
        <v>0</v>
      </c>
      <c r="AH516" s="151">
        <v>0</v>
      </c>
      <c r="AI516" s="150">
        <v>0</v>
      </c>
      <c r="AJ516" s="266">
        <v>0</v>
      </c>
      <c r="AK516" s="138">
        <v>0</v>
      </c>
      <c r="AL516" s="266">
        <v>0</v>
      </c>
      <c r="AM516" s="175">
        <v>0</v>
      </c>
      <c r="AN516" s="150">
        <v>0</v>
      </c>
      <c r="AO516" s="151">
        <v>0</v>
      </c>
      <c r="AP516" s="151">
        <v>0</v>
      </c>
      <c r="AQ516" s="151">
        <v>0</v>
      </c>
      <c r="AR516" s="266">
        <v>0</v>
      </c>
      <c r="AS516" s="267">
        <v>0</v>
      </c>
      <c r="AT516" s="266">
        <v>0</v>
      </c>
      <c r="AU516" s="267">
        <v>0</v>
      </c>
      <c r="AV516" s="266">
        <v>0</v>
      </c>
      <c r="AW516" s="267">
        <v>0</v>
      </c>
      <c r="AX516" s="266">
        <v>0</v>
      </c>
      <c r="AY516" s="267">
        <v>0</v>
      </c>
      <c r="AZ516" s="266">
        <v>0</v>
      </c>
      <c r="BA516" s="267">
        <v>0</v>
      </c>
      <c r="BB516" s="266">
        <v>0</v>
      </c>
      <c r="BC516" s="267">
        <v>0</v>
      </c>
      <c r="BE516" s="149">
        <v>0</v>
      </c>
      <c r="BF516" s="149">
        <v>0</v>
      </c>
      <c r="BG516" s="149">
        <v>0</v>
      </c>
      <c r="BH516" s="149">
        <v>0</v>
      </c>
      <c r="BI516" s="149">
        <v>0</v>
      </c>
      <c r="BJ516" s="149">
        <v>0</v>
      </c>
      <c r="BK516" s="149">
        <v>0</v>
      </c>
      <c r="BL516" s="149">
        <v>0</v>
      </c>
      <c r="BM516" s="149">
        <v>0</v>
      </c>
      <c r="BN516" s="149">
        <v>0</v>
      </c>
      <c r="BO516" s="149">
        <v>0</v>
      </c>
      <c r="BP516" s="149">
        <v>0</v>
      </c>
      <c r="BQ516" s="268">
        <v>0</v>
      </c>
    </row>
    <row r="517" spans="11:96" x14ac:dyDescent="0.25">
      <c r="K517" s="145" t="s">
        <v>316</v>
      </c>
      <c r="N517" s="37" t="s">
        <v>1192</v>
      </c>
      <c r="V517" s="37" t="s">
        <v>975</v>
      </c>
      <c r="W517" s="37" t="s">
        <v>1186</v>
      </c>
      <c r="X517" s="37">
        <v>422</v>
      </c>
      <c r="AB517" s="206" t="s">
        <v>348</v>
      </c>
      <c r="AC517" s="173">
        <v>823299</v>
      </c>
      <c r="AD517" s="174" t="s">
        <v>932</v>
      </c>
      <c r="AE517" s="149">
        <v>459587.00000000006</v>
      </c>
      <c r="AF517" s="17">
        <v>530457</v>
      </c>
      <c r="AG517" s="17">
        <v>566486</v>
      </c>
      <c r="AH517" s="151">
        <v>570650.57968864508</v>
      </c>
      <c r="AI517" s="150">
        <v>191125</v>
      </c>
      <c r="AJ517" s="266">
        <v>573375</v>
      </c>
      <c r="AK517" s="138">
        <v>510594</v>
      </c>
      <c r="AL517" s="266">
        <v>612712.80000000005</v>
      </c>
      <c r="AM517" s="175">
        <v>470035.36254834005</v>
      </c>
      <c r="AN517" s="150">
        <v>611209.21714030509</v>
      </c>
      <c r="AO517" s="151">
        <v>604032.00000000035</v>
      </c>
      <c r="AP517" s="151">
        <v>615011.16026319494</v>
      </c>
      <c r="AQ517" s="151">
        <v>615011.16026319435</v>
      </c>
      <c r="AR517" s="266">
        <v>41636.160263194353</v>
      </c>
      <c r="AS517" s="267">
        <v>7.2615932440713932E-2</v>
      </c>
      <c r="AT517" s="266">
        <v>44360.580574549269</v>
      </c>
      <c r="AU517" s="267">
        <v>7.7736853607952211E-2</v>
      </c>
      <c r="AV517" s="266">
        <v>48525.160263194353</v>
      </c>
      <c r="AW517" s="267">
        <v>8.5659946164943795E-2</v>
      </c>
      <c r="AX517" s="266">
        <v>41636.160263194935</v>
      </c>
      <c r="AY517" s="267">
        <v>7.2615932440714945E-2</v>
      </c>
      <c r="AZ517" s="266">
        <v>44360.580574549851</v>
      </c>
      <c r="BA517" s="267">
        <v>7.7736853607953224E-2</v>
      </c>
      <c r="BB517" s="266">
        <v>-5.8207660913467407E-10</v>
      </c>
      <c r="BC517" s="267">
        <v>-9.464488561241288E-16</v>
      </c>
      <c r="BE517" s="149">
        <v>50706.548816160001</v>
      </c>
      <c r="BF517" s="149">
        <v>49478.933718200002</v>
      </c>
      <c r="BG517" s="149">
        <v>48583.555876819999</v>
      </c>
      <c r="BH517" s="149">
        <v>47315.090421109999</v>
      </c>
      <c r="BI517" s="149">
        <v>47089.571518499994</v>
      </c>
      <c r="BJ517" s="149">
        <v>53969.511679409996</v>
      </c>
      <c r="BK517" s="149">
        <v>51498.665612110002</v>
      </c>
      <c r="BL517" s="149">
        <v>53092.96282837</v>
      </c>
      <c r="BM517" s="149">
        <v>52362.295047250002</v>
      </c>
      <c r="BN517" s="149">
        <v>50351.583079780001</v>
      </c>
      <c r="BO517" s="149">
        <v>55930.096916620001</v>
      </c>
      <c r="BP517" s="149">
        <v>54632.344748864321</v>
      </c>
      <c r="BQ517" s="268">
        <v>615011.16026319424</v>
      </c>
    </row>
    <row r="518" spans="11:96" x14ac:dyDescent="0.25">
      <c r="K518" s="145" t="s">
        <v>316</v>
      </c>
      <c r="N518" s="37" t="s">
        <v>1193</v>
      </c>
      <c r="V518" s="37" t="s">
        <v>975</v>
      </c>
      <c r="W518" s="37" t="s">
        <v>1186</v>
      </c>
      <c r="X518" s="37">
        <v>422</v>
      </c>
      <c r="AB518" s="206" t="s">
        <v>348</v>
      </c>
      <c r="AC518" s="173">
        <v>823341</v>
      </c>
      <c r="AD518" s="174" t="s">
        <v>1194</v>
      </c>
      <c r="AE518" s="149">
        <v>454768.22000000003</v>
      </c>
      <c r="AF518" s="17">
        <v>472420.29999999993</v>
      </c>
      <c r="AG518" s="17">
        <v>497207.58999999997</v>
      </c>
      <c r="AH518" s="151">
        <v>513582.97286983009</v>
      </c>
      <c r="AI518" s="150">
        <v>48573.27</v>
      </c>
      <c r="AJ518" s="266">
        <v>145719.81</v>
      </c>
      <c r="AK518" s="138">
        <v>48573.27</v>
      </c>
      <c r="AL518" s="266">
        <v>58287.923999999992</v>
      </c>
      <c r="AM518" s="175">
        <v>423000.91518916999</v>
      </c>
      <c r="AN518" s="150">
        <v>139155.32768066009</v>
      </c>
      <c r="AO518" s="151">
        <v>83268.462857142891</v>
      </c>
      <c r="AP518" s="151">
        <v>146890.35200937459</v>
      </c>
      <c r="AQ518" s="151">
        <v>146890.35200937503</v>
      </c>
      <c r="AR518" s="266">
        <v>1170.542009375029</v>
      </c>
      <c r="AS518" s="267">
        <v>8.0328268982441647E-3</v>
      </c>
      <c r="AT518" s="266">
        <v>-366692.62086045509</v>
      </c>
      <c r="AU518" s="267">
        <v>-0.71398905382596278</v>
      </c>
      <c r="AV518" s="266">
        <v>-350317.23799062497</v>
      </c>
      <c r="AW518" s="267">
        <v>-0.70456936908510381</v>
      </c>
      <c r="AX518" s="266">
        <v>1170.5420093745925</v>
      </c>
      <c r="AY518" s="267">
        <v>8.0328268982411688E-3</v>
      </c>
      <c r="AZ518" s="266">
        <v>-366692.6208604555</v>
      </c>
      <c r="BA518" s="267">
        <v>-0.71398905382596356</v>
      </c>
      <c r="BB518" s="266">
        <v>4.3655745685100555E-10</v>
      </c>
      <c r="BC518" s="267">
        <v>2.9719954433981089E-15</v>
      </c>
      <c r="BE518" s="149">
        <v>12110.329531590001</v>
      </c>
      <c r="BF518" s="149">
        <v>11815.96880298</v>
      </c>
      <c r="BG518" s="149">
        <v>11601.272784499999</v>
      </c>
      <c r="BH518" s="149">
        <v>11297.116851299999</v>
      </c>
      <c r="BI518" s="149">
        <v>11243.04134457</v>
      </c>
      <c r="BJ518" s="149">
        <v>12892.731220369998</v>
      </c>
      <c r="BK518" s="149">
        <v>12300.26534907</v>
      </c>
      <c r="BL518" s="149">
        <v>12682.550065969999</v>
      </c>
      <c r="BM518" s="149">
        <v>12507.348652459999</v>
      </c>
      <c r="BN518" s="149">
        <v>12025.21492771</v>
      </c>
      <c r="BO518" s="149">
        <v>13362.84542788</v>
      </c>
      <c r="BP518" s="149">
        <v>13051.667050975029</v>
      </c>
      <c r="BQ518" s="268">
        <v>146890.35200937503</v>
      </c>
    </row>
    <row r="519" spans="11:96" x14ac:dyDescent="0.25">
      <c r="K519" s="145" t="s">
        <v>316</v>
      </c>
      <c r="N519" s="37" t="s">
        <v>1195</v>
      </c>
      <c r="V519" s="37" t="s">
        <v>975</v>
      </c>
      <c r="W519" s="37" t="s">
        <v>1186</v>
      </c>
      <c r="X519" s="37">
        <v>422</v>
      </c>
      <c r="AB519" s="206" t="s">
        <v>348</v>
      </c>
      <c r="AC519" s="173">
        <v>823355</v>
      </c>
      <c r="AD519" s="174" t="s">
        <v>1196</v>
      </c>
      <c r="AE519" s="149">
        <v>4285744.3600000003</v>
      </c>
      <c r="AF519" s="17">
        <v>4715829.38</v>
      </c>
      <c r="AG519" s="17">
        <v>5003427.8</v>
      </c>
      <c r="AH519" s="151">
        <v>5272845.164728987</v>
      </c>
      <c r="AI519" s="150">
        <v>1718506.97</v>
      </c>
      <c r="AJ519" s="266">
        <v>5155520.91</v>
      </c>
      <c r="AK519" s="138">
        <v>4432883.25</v>
      </c>
      <c r="AL519" s="266">
        <v>5319459.9000000004</v>
      </c>
      <c r="AM519" s="175">
        <v>4342597.1040422209</v>
      </c>
      <c r="AN519" s="150">
        <v>5363131.3106867662</v>
      </c>
      <c r="AO519" s="151">
        <v>5247189.9771428565</v>
      </c>
      <c r="AP519" s="151">
        <v>5531756.9938869663</v>
      </c>
      <c r="AQ519" s="151">
        <v>5531756.9938869663</v>
      </c>
      <c r="AR519" s="266">
        <v>376236.08388696611</v>
      </c>
      <c r="AS519" s="267">
        <v>7.2977317026722346E-2</v>
      </c>
      <c r="AT519" s="266">
        <v>258911.82915797923</v>
      </c>
      <c r="AU519" s="267">
        <v>4.9102869716313155E-2</v>
      </c>
      <c r="AV519" s="266">
        <v>528329.19388696644</v>
      </c>
      <c r="AW519" s="267">
        <v>0.10559344813309117</v>
      </c>
      <c r="AX519" s="266">
        <v>376236.08388696611</v>
      </c>
      <c r="AY519" s="267">
        <v>7.2977317026722346E-2</v>
      </c>
      <c r="AZ519" s="266">
        <v>258911.82915797923</v>
      </c>
      <c r="BA519" s="267">
        <v>4.9102869716313155E-2</v>
      </c>
      <c r="BB519" s="266">
        <v>0</v>
      </c>
      <c r="BC519" s="267">
        <v>0</v>
      </c>
      <c r="BE519" s="149">
        <v>456075.7951930103</v>
      </c>
      <c r="BF519" s="149">
        <v>445017.05864641356</v>
      </c>
      <c r="BG519" s="149">
        <v>436951.21807959524</v>
      </c>
      <c r="BH519" s="149">
        <v>425524.4888743044</v>
      </c>
      <c r="BI519" s="149">
        <v>423492.94483853941</v>
      </c>
      <c r="BJ519" s="149">
        <v>485469.574013084</v>
      </c>
      <c r="BK519" s="149">
        <v>463211.42832004849</v>
      </c>
      <c r="BL519" s="149">
        <v>477573.35081579059</v>
      </c>
      <c r="BM519" s="149">
        <v>470991.26942257449</v>
      </c>
      <c r="BN519" s="149">
        <v>452878.15403636853</v>
      </c>
      <c r="BO519" s="149">
        <v>503131.13230722985</v>
      </c>
      <c r="BP519" s="149">
        <v>491440.57934000727</v>
      </c>
      <c r="BQ519" s="268">
        <v>5531756.9938869653</v>
      </c>
    </row>
    <row r="520" spans="11:96" x14ac:dyDescent="0.25">
      <c r="K520" s="145" t="s">
        <v>316</v>
      </c>
      <c r="N520" s="37" t="s">
        <v>1197</v>
      </c>
      <c r="V520" s="37" t="s">
        <v>975</v>
      </c>
      <c r="W520" s="37" t="s">
        <v>1186</v>
      </c>
      <c r="X520" s="37">
        <v>422</v>
      </c>
      <c r="AB520" s="206" t="s">
        <v>348</v>
      </c>
      <c r="AC520" s="173">
        <v>823650</v>
      </c>
      <c r="AD520" s="174" t="s">
        <v>1198</v>
      </c>
      <c r="AE520" s="149">
        <v>593117</v>
      </c>
      <c r="AF520" s="17">
        <v>667545</v>
      </c>
      <c r="AG520" s="17">
        <v>726465</v>
      </c>
      <c r="AH520" s="151">
        <v>660308.49629075965</v>
      </c>
      <c r="AI520" s="150">
        <v>257184</v>
      </c>
      <c r="AJ520" s="266">
        <v>771552</v>
      </c>
      <c r="AK520" s="138">
        <v>582035</v>
      </c>
      <c r="AL520" s="266">
        <v>698442</v>
      </c>
      <c r="AM520" s="175">
        <v>551100.11593849002</v>
      </c>
      <c r="AN520" s="150">
        <v>691243.38035226963</v>
      </c>
      <c r="AO520" s="151">
        <v>770379.42857142899</v>
      </c>
      <c r="AP520" s="151">
        <v>771686.15784167405</v>
      </c>
      <c r="AQ520" s="151">
        <v>771686.15784167417</v>
      </c>
      <c r="AR520" s="266">
        <v>134.15784167416859</v>
      </c>
      <c r="AS520" s="267">
        <v>1.7388049240254526E-4</v>
      </c>
      <c r="AT520" s="266">
        <v>111377.66155091452</v>
      </c>
      <c r="AU520" s="267">
        <v>0.16867519072762405</v>
      </c>
      <c r="AV520" s="266">
        <v>45221.157841674169</v>
      </c>
      <c r="AW520" s="267">
        <v>6.2248226468823921E-2</v>
      </c>
      <c r="AX520" s="266">
        <v>134.15784167405218</v>
      </c>
      <c r="AY520" s="267">
        <v>1.7388049240239437E-4</v>
      </c>
      <c r="AZ520" s="266">
        <v>111377.6615509144</v>
      </c>
      <c r="BA520" s="267">
        <v>0.16867519072762388</v>
      </c>
      <c r="BB520" s="266">
        <v>1.1641532182693481E-10</v>
      </c>
      <c r="BC520" s="267">
        <v>1.5085837764997155E-16</v>
      </c>
      <c r="BE520" s="149">
        <v>66817.942930100005</v>
      </c>
      <c r="BF520" s="149">
        <v>63784.181958890003</v>
      </c>
      <c r="BG520" s="149">
        <v>56256.244778389999</v>
      </c>
      <c r="BH520" s="149">
        <v>68349.281738909995</v>
      </c>
      <c r="BI520" s="149">
        <v>62871.209476190001</v>
      </c>
      <c r="BJ520" s="149">
        <v>61698.296527760001</v>
      </c>
      <c r="BK520" s="149">
        <v>68322.405569030001</v>
      </c>
      <c r="BL520" s="149">
        <v>66830.543234319994</v>
      </c>
      <c r="BM520" s="149">
        <v>60788.672677880008</v>
      </c>
      <c r="BN520" s="149">
        <v>68335.993290629995</v>
      </c>
      <c r="BO520" s="149">
        <v>66850.119856920006</v>
      </c>
      <c r="BP520" s="149">
        <v>60781.265802654198</v>
      </c>
      <c r="BQ520" s="268">
        <v>771686.15784167417</v>
      </c>
    </row>
    <row r="521" spans="11:96" x14ac:dyDescent="0.25">
      <c r="K521" s="145" t="s">
        <v>316</v>
      </c>
      <c r="N521" s="37" t="s">
        <v>1199</v>
      </c>
      <c r="V521" s="37" t="s">
        <v>975</v>
      </c>
      <c r="W521" s="37" t="s">
        <v>1186</v>
      </c>
      <c r="X521" s="37">
        <v>422</v>
      </c>
      <c r="AB521" s="206" t="s">
        <v>348</v>
      </c>
      <c r="AC521" s="173">
        <v>823651</v>
      </c>
      <c r="AD521" s="174" t="s">
        <v>1200</v>
      </c>
      <c r="AE521" s="149">
        <v>1673902</v>
      </c>
      <c r="AF521" s="17">
        <v>1962264</v>
      </c>
      <c r="AG521" s="17">
        <v>2077480</v>
      </c>
      <c r="AH521" s="151">
        <v>1164272.9790857784</v>
      </c>
      <c r="AI521" s="150">
        <v>447892</v>
      </c>
      <c r="AJ521" s="266">
        <v>1343676</v>
      </c>
      <c r="AK521" s="138">
        <v>1430944</v>
      </c>
      <c r="AL521" s="266">
        <v>1717132.7999999998</v>
      </c>
      <c r="AM521" s="175">
        <v>971713.94486449007</v>
      </c>
      <c r="AN521" s="150">
        <v>1623503.0342212883</v>
      </c>
      <c r="AO521" s="151">
        <v>1709664</v>
      </c>
      <c r="AP521" s="151">
        <v>1343909.63904451</v>
      </c>
      <c r="AQ521" s="151">
        <v>1343909.6390445058</v>
      </c>
      <c r="AR521" s="266">
        <v>233.63904450577684</v>
      </c>
      <c r="AS521" s="267">
        <v>1.7388049239978748E-4</v>
      </c>
      <c r="AT521" s="266">
        <v>179636.65995872742</v>
      </c>
      <c r="AU521" s="267">
        <v>0.15429084345819263</v>
      </c>
      <c r="AV521" s="266">
        <v>-733570.36095549422</v>
      </c>
      <c r="AW521" s="267">
        <v>-0.35310585948143625</v>
      </c>
      <c r="AX521" s="266">
        <v>233.63904450996779</v>
      </c>
      <c r="AY521" s="267">
        <v>1.7388049240290649E-4</v>
      </c>
      <c r="AZ521" s="266">
        <v>179636.65995873162</v>
      </c>
      <c r="BA521" s="267">
        <v>0.15429084345819624</v>
      </c>
      <c r="BB521" s="266">
        <v>-4.1909515857696533E-9</v>
      </c>
      <c r="BC521" s="267">
        <v>-3.1184772130582582E-15</v>
      </c>
      <c r="BE521" s="149">
        <v>116365.02307626999</v>
      </c>
      <c r="BF521" s="149">
        <v>111081.65681354</v>
      </c>
      <c r="BG521" s="149">
        <v>97971.576716600001</v>
      </c>
      <c r="BH521" s="149">
        <v>119031.88571841001</v>
      </c>
      <c r="BI521" s="149">
        <v>109491.69370844</v>
      </c>
      <c r="BJ521" s="149">
        <v>107449.03815327</v>
      </c>
      <c r="BK521" s="149">
        <v>118985.08023486</v>
      </c>
      <c r="BL521" s="149">
        <v>116386.96680318</v>
      </c>
      <c r="BM521" s="149">
        <v>105864.90677118</v>
      </c>
      <c r="BN521" s="149">
        <v>119008.74357241001</v>
      </c>
      <c r="BO521" s="149">
        <v>116421.05995302</v>
      </c>
      <c r="BP521" s="149">
        <v>105852.007523326</v>
      </c>
      <c r="BQ521" s="268">
        <v>1343909.6390445058</v>
      </c>
    </row>
    <row r="522" spans="11:96" x14ac:dyDescent="0.25">
      <c r="K522" s="145" t="s">
        <v>316</v>
      </c>
      <c r="N522" s="37" t="s">
        <v>1201</v>
      </c>
      <c r="V522" s="37" t="s">
        <v>975</v>
      </c>
      <c r="W522" s="37" t="s">
        <v>1186</v>
      </c>
      <c r="X522" s="37">
        <v>422</v>
      </c>
      <c r="AB522" s="206" t="s">
        <v>348</v>
      </c>
      <c r="AC522" s="173">
        <v>823665</v>
      </c>
      <c r="AD522" s="174" t="s">
        <v>1202</v>
      </c>
      <c r="AE522" s="149">
        <v>1036585.9999999999</v>
      </c>
      <c r="AF522" s="17">
        <v>1241921</v>
      </c>
      <c r="AG522" s="17">
        <v>1385487</v>
      </c>
      <c r="AH522" s="151">
        <v>1253075.9339999587</v>
      </c>
      <c r="AI522" s="150">
        <v>486004</v>
      </c>
      <c r="AJ522" s="266">
        <v>1458012</v>
      </c>
      <c r="AK522" s="138">
        <v>1107808</v>
      </c>
      <c r="AL522" s="266">
        <v>1329369.6000000001</v>
      </c>
      <c r="AM522" s="175">
        <v>1045829.78469359</v>
      </c>
      <c r="AN522" s="150">
        <v>1315054.1493063685</v>
      </c>
      <c r="AO522" s="151">
        <v>1461121.7142857099</v>
      </c>
      <c r="AP522" s="151">
        <v>1458265.5198444901</v>
      </c>
      <c r="AQ522" s="151">
        <v>1458265.5198444868</v>
      </c>
      <c r="AR522" s="266">
        <v>253.51984448684379</v>
      </c>
      <c r="AS522" s="267">
        <v>1.7388049240118998E-4</v>
      </c>
      <c r="AT522" s="266">
        <v>205189.58584452816</v>
      </c>
      <c r="AU522" s="267">
        <v>0.16374872446040842</v>
      </c>
      <c r="AV522" s="266">
        <v>72778.519844486844</v>
      </c>
      <c r="AW522" s="267">
        <v>5.252919720249042E-2</v>
      </c>
      <c r="AX522" s="266">
        <v>253.51984449010342</v>
      </c>
      <c r="AY522" s="267">
        <v>1.7388049240342563E-4</v>
      </c>
      <c r="AZ522" s="266">
        <v>205189.58584453142</v>
      </c>
      <c r="BA522" s="267">
        <v>0.16374872446041103</v>
      </c>
      <c r="BB522" s="266">
        <v>-3.2596290111541748E-9</v>
      </c>
      <c r="BC522" s="267">
        <v>-2.2352781210254378E-15</v>
      </c>
      <c r="BE522" s="149">
        <v>126266.74884830001</v>
      </c>
      <c r="BF522" s="149">
        <v>120533.81069098999</v>
      </c>
      <c r="BG522" s="149">
        <v>106308.16842135</v>
      </c>
      <c r="BH522" s="149">
        <v>129160.54001118</v>
      </c>
      <c r="BI522" s="149">
        <v>118808.55453787</v>
      </c>
      <c r="BJ522" s="149">
        <v>116592.08545506001</v>
      </c>
      <c r="BK522" s="149">
        <v>129109.75175816</v>
      </c>
      <c r="BL522" s="149">
        <v>126290.55980952999</v>
      </c>
      <c r="BM522" s="149">
        <v>114873.1572576</v>
      </c>
      <c r="BN522" s="149">
        <v>129135.42865504</v>
      </c>
      <c r="BO522" s="149">
        <v>126327.55401170001</v>
      </c>
      <c r="BP522" s="149">
        <v>114859.160387707</v>
      </c>
      <c r="BQ522" s="268">
        <v>1458265.5198444868</v>
      </c>
    </row>
    <row r="523" spans="11:96" x14ac:dyDescent="0.25">
      <c r="K523" s="145" t="s">
        <v>316</v>
      </c>
      <c r="N523" s="37" t="s">
        <v>1203</v>
      </c>
      <c r="V523" s="37" t="s">
        <v>975</v>
      </c>
      <c r="W523" s="37" t="s">
        <v>1186</v>
      </c>
      <c r="X523" s="37">
        <v>422</v>
      </c>
      <c r="AB523" s="206" t="s">
        <v>348</v>
      </c>
      <c r="AC523" s="173">
        <v>823666</v>
      </c>
      <c r="AD523" s="174" t="s">
        <v>1204</v>
      </c>
      <c r="AE523" s="149">
        <v>6053335</v>
      </c>
      <c r="AF523" s="17">
        <v>8120457</v>
      </c>
      <c r="AG523" s="17">
        <v>8742642</v>
      </c>
      <c r="AH523" s="151">
        <v>3106238.2458377467</v>
      </c>
      <c r="AI523" s="150">
        <v>1201346</v>
      </c>
      <c r="AJ523" s="266">
        <v>3604038</v>
      </c>
      <c r="AK523" s="138">
        <v>5345231</v>
      </c>
      <c r="AL523" s="266">
        <v>6414277.1999999993</v>
      </c>
      <c r="AM523" s="175">
        <v>2592497.6992269</v>
      </c>
      <c r="AN523" s="150">
        <v>5858971.5466108471</v>
      </c>
      <c r="AO523" s="151">
        <v>5705676</v>
      </c>
      <c r="AP523" s="151">
        <v>3604664.67190206</v>
      </c>
      <c r="AQ523" s="151">
        <v>3604664.67190206</v>
      </c>
      <c r="AR523" s="266">
        <v>626.67190206004307</v>
      </c>
      <c r="AS523" s="267">
        <v>1.7388049239770587E-4</v>
      </c>
      <c r="AT523" s="266">
        <v>498426.42606431339</v>
      </c>
      <c r="AU523" s="267">
        <v>0.16045981879599475</v>
      </c>
      <c r="AV523" s="266">
        <v>-5137977.3280979395</v>
      </c>
      <c r="AW523" s="267">
        <v>-0.58769160719356228</v>
      </c>
      <c r="AX523" s="266">
        <v>626.67190206004307</v>
      </c>
      <c r="AY523" s="267">
        <v>1.7388049239770587E-4</v>
      </c>
      <c r="AZ523" s="266">
        <v>498426.42606431339</v>
      </c>
      <c r="BA523" s="267">
        <v>0.16045981879599475</v>
      </c>
      <c r="BB523" s="266">
        <v>0</v>
      </c>
      <c r="BC523" s="267">
        <v>0</v>
      </c>
      <c r="BE523" s="149">
        <v>312116.88311598997</v>
      </c>
      <c r="BF523" s="149">
        <v>297945.71924999001</v>
      </c>
      <c r="BG523" s="149">
        <v>262781.56743628997</v>
      </c>
      <c r="BH523" s="149">
        <v>319270.00209930999</v>
      </c>
      <c r="BI523" s="149">
        <v>293681.08443520998</v>
      </c>
      <c r="BJ523" s="149">
        <v>288202.22774523997</v>
      </c>
      <c r="BK523" s="149">
        <v>319144.45937822998</v>
      </c>
      <c r="BL523" s="149">
        <v>312175.74107403</v>
      </c>
      <c r="BM523" s="149">
        <v>283953.23490916</v>
      </c>
      <c r="BN523" s="149">
        <v>319207.92971460999</v>
      </c>
      <c r="BO523" s="149">
        <v>312267.18648764002</v>
      </c>
      <c r="BP523" s="149">
        <v>283918.63625635998</v>
      </c>
      <c r="BQ523" s="268">
        <v>3604664.67190206</v>
      </c>
    </row>
    <row r="524" spans="11:96" x14ac:dyDescent="0.25">
      <c r="K524" s="145" t="s">
        <v>316</v>
      </c>
      <c r="N524" s="37" t="s">
        <v>1205</v>
      </c>
      <c r="V524" s="37" t="s">
        <v>975</v>
      </c>
      <c r="W524" s="37" t="s">
        <v>1186</v>
      </c>
      <c r="X524" s="37">
        <v>422</v>
      </c>
      <c r="AB524" s="206" t="s">
        <v>348</v>
      </c>
      <c r="AC524" s="173">
        <v>823670</v>
      </c>
      <c r="AD524" s="174" t="s">
        <v>1206</v>
      </c>
      <c r="AE524" s="149">
        <v>543855634.98000002</v>
      </c>
      <c r="AF524" s="17">
        <v>645082898.00999999</v>
      </c>
      <c r="AG524" s="17">
        <v>810549910.05999994</v>
      </c>
      <c r="AH524" s="151">
        <v>728046663.49213374</v>
      </c>
      <c r="AI524" s="150">
        <v>257530926.75999999</v>
      </c>
      <c r="AJ524" s="266">
        <v>772592780.27999997</v>
      </c>
      <c r="AK524" s="138">
        <v>591666044.82000005</v>
      </c>
      <c r="AL524" s="266">
        <v>709999253.78400016</v>
      </c>
      <c r="AM524" s="175">
        <v>607635071.95956516</v>
      </c>
      <c r="AN524" s="150">
        <v>712077636.35256863</v>
      </c>
      <c r="AO524" s="151">
        <v>780702669.92571402</v>
      </c>
      <c r="AP524" s="151">
        <v>772727119.09305799</v>
      </c>
      <c r="AQ524" s="151">
        <v>772727119.09305739</v>
      </c>
      <c r="AR524" s="266">
        <v>134338.81305742264</v>
      </c>
      <c r="AS524" s="267">
        <v>1.7388049239695988E-4</v>
      </c>
      <c r="AT524" s="266">
        <v>44680455.600923657</v>
      </c>
      <c r="AU524" s="267">
        <v>6.1370318471909886E-2</v>
      </c>
      <c r="AV524" s="266">
        <v>-37822790.966942549</v>
      </c>
      <c r="AW524" s="267">
        <v>-4.6663124006938408E-2</v>
      </c>
      <c r="AX524" s="266">
        <v>134338.81305801868</v>
      </c>
      <c r="AY524" s="267">
        <v>1.7388049239773138E-4</v>
      </c>
      <c r="AZ524" s="266">
        <v>44680455.600924253</v>
      </c>
      <c r="BA524" s="267">
        <v>6.1370318471910705E-2</v>
      </c>
      <c r="BB524" s="266">
        <v>-5.9604644775390625E-7</v>
      </c>
      <c r="BC524" s="267">
        <v>-7.7135437986631026E-16</v>
      </c>
      <c r="BE524" s="149">
        <v>66908076.579356499</v>
      </c>
      <c r="BF524" s="149">
        <v>63870223.235125199</v>
      </c>
      <c r="BG524" s="149">
        <v>56332131.290497698</v>
      </c>
      <c r="BH524" s="149">
        <v>68441481.078143597</v>
      </c>
      <c r="BI524" s="149">
        <v>62956019.203861497</v>
      </c>
      <c r="BJ524" s="149">
        <v>61781524.061784901</v>
      </c>
      <c r="BK524" s="149">
        <v>68414568.653821394</v>
      </c>
      <c r="BL524" s="149">
        <v>66920693.880683497</v>
      </c>
      <c r="BM524" s="149">
        <v>60870673.180461399</v>
      </c>
      <c r="BN524" s="149">
        <v>68428174.704492494</v>
      </c>
      <c r="BO524" s="149">
        <v>66940296.911047511</v>
      </c>
      <c r="BP524" s="149">
        <v>60863256.313781999</v>
      </c>
      <c r="BQ524" s="268">
        <v>772727119.09305751</v>
      </c>
    </row>
    <row r="525" spans="11:96" x14ac:dyDescent="0.25">
      <c r="K525" s="145" t="s">
        <v>316</v>
      </c>
      <c r="N525" s="37" t="s">
        <v>1207</v>
      </c>
      <c r="V525" s="37" t="s">
        <v>975</v>
      </c>
      <c r="W525" s="37" t="s">
        <v>1186</v>
      </c>
      <c r="X525" s="37">
        <v>422</v>
      </c>
      <c r="AB525" s="206" t="s">
        <v>348</v>
      </c>
      <c r="AC525" s="173">
        <v>823671</v>
      </c>
      <c r="AD525" s="174" t="s">
        <v>1208</v>
      </c>
      <c r="AE525" s="149">
        <v>3280597631.48</v>
      </c>
      <c r="AF525" s="17">
        <v>4314347986.0799999</v>
      </c>
      <c r="AG525" s="17">
        <v>5285397616.2199993</v>
      </c>
      <c r="AH525" s="151">
        <v>1829056413.9668219</v>
      </c>
      <c r="AI525" s="150">
        <v>654693782.29999995</v>
      </c>
      <c r="AJ525" s="266">
        <v>1964081346.8999999</v>
      </c>
      <c r="AK525" s="138">
        <v>2969545400.2000008</v>
      </c>
      <c r="AL525" s="266">
        <v>3563454480.2400012</v>
      </c>
      <c r="AM525" s="175">
        <v>1526548889.583425</v>
      </c>
      <c r="AN525" s="150">
        <v>3272052924.5833979</v>
      </c>
      <c r="AO525" s="151">
        <v>3151809507.1199999</v>
      </c>
      <c r="AP525" s="151">
        <v>1964422862.3317101</v>
      </c>
      <c r="AQ525" s="151">
        <v>1964422862.3317051</v>
      </c>
      <c r="AR525" s="266">
        <v>341515.43170523643</v>
      </c>
      <c r="AS525" s="267">
        <v>1.7388049239623705E-4</v>
      </c>
      <c r="AT525" s="266">
        <v>135366448.36488318</v>
      </c>
      <c r="AU525" s="267">
        <v>7.4008897337017113E-2</v>
      </c>
      <c r="AV525" s="266">
        <v>-3320974753.8882942</v>
      </c>
      <c r="AW525" s="267">
        <v>-0.62833016454557356</v>
      </c>
      <c r="AX525" s="266">
        <v>341515.43171024323</v>
      </c>
      <c r="AY525" s="267">
        <v>1.7388049239878622E-4</v>
      </c>
      <c r="AZ525" s="266">
        <v>135366448.36488819</v>
      </c>
      <c r="BA525" s="267">
        <v>7.4008897337019847E-2</v>
      </c>
      <c r="BB525" s="266">
        <v>-5.0067901611328125E-6</v>
      </c>
      <c r="BC525" s="267">
        <v>-2.5487334000938603E-15</v>
      </c>
      <c r="BE525" s="149">
        <v>170093364.21555001</v>
      </c>
      <c r="BF525" s="149">
        <v>162370549.247152</v>
      </c>
      <c r="BG525" s="149">
        <v>143207251.119652</v>
      </c>
      <c r="BH525" s="149">
        <v>173991577.15539798</v>
      </c>
      <c r="BI525" s="149">
        <v>160046464.51468199</v>
      </c>
      <c r="BJ525" s="149">
        <v>157060669.07437101</v>
      </c>
      <c r="BK525" s="149">
        <v>173923160.53028801</v>
      </c>
      <c r="BL525" s="149">
        <v>170125439.853347</v>
      </c>
      <c r="BM525" s="149">
        <v>154745108.70223501</v>
      </c>
      <c r="BN525" s="149">
        <v>173957749.76152399</v>
      </c>
      <c r="BO525" s="149">
        <v>170175274.57516101</v>
      </c>
      <c r="BP525" s="149">
        <v>154726253.58234501</v>
      </c>
      <c r="BQ525" s="268">
        <v>1964422862.3317051</v>
      </c>
    </row>
    <row r="526" spans="11:96" x14ac:dyDescent="0.25">
      <c r="K526" s="145" t="s">
        <v>316</v>
      </c>
      <c r="N526" s="37" t="s">
        <v>1209</v>
      </c>
      <c r="V526" s="37" t="s">
        <v>975</v>
      </c>
      <c r="W526" s="37" t="s">
        <v>1186</v>
      </c>
      <c r="X526" s="37">
        <v>422</v>
      </c>
      <c r="AB526" s="206" t="s">
        <v>348</v>
      </c>
      <c r="AC526" s="173">
        <v>823911</v>
      </c>
      <c r="AD526" s="174" t="s">
        <v>1210</v>
      </c>
      <c r="AE526" s="149">
        <v>2876892.9000000004</v>
      </c>
      <c r="AF526" s="17">
        <v>3158685.0400000005</v>
      </c>
      <c r="AG526" s="17">
        <v>3338845.43</v>
      </c>
      <c r="AH526" s="151">
        <v>3561573.767826247</v>
      </c>
      <c r="AI526" s="150">
        <v>1144023.94</v>
      </c>
      <c r="AJ526" s="266">
        <v>3432071.82</v>
      </c>
      <c r="AK526" s="138">
        <v>2947809.0700000003</v>
      </c>
      <c r="AL526" s="266">
        <v>3537370.8840000001</v>
      </c>
      <c r="AM526" s="175">
        <v>2933238.6467366307</v>
      </c>
      <c r="AN526" s="150">
        <v>3576144.1910896166</v>
      </c>
      <c r="AO526" s="151">
        <v>3491310.3257142901</v>
      </c>
      <c r="AP526" s="151">
        <v>3686830.10027039</v>
      </c>
      <c r="AQ526" s="151">
        <v>3686830.1002703859</v>
      </c>
      <c r="AR526" s="266">
        <v>254758.28027038602</v>
      </c>
      <c r="AS526" s="267">
        <v>7.4228714791401432E-2</v>
      </c>
      <c r="AT526" s="266">
        <v>125256.33244413882</v>
      </c>
      <c r="AU526" s="267">
        <v>3.5168815981196748E-2</v>
      </c>
      <c r="AV526" s="266">
        <v>347984.67027038569</v>
      </c>
      <c r="AW526" s="267">
        <v>0.10422305481520469</v>
      </c>
      <c r="AX526" s="266">
        <v>254758.28027039021</v>
      </c>
      <c r="AY526" s="267">
        <v>7.4228714791402653E-2</v>
      </c>
      <c r="AZ526" s="266">
        <v>125256.33244414302</v>
      </c>
      <c r="BA526" s="267">
        <v>3.5168815981197921E-2</v>
      </c>
      <c r="BB526" s="266">
        <v>-4.1909515857696533E-9</v>
      </c>
      <c r="BC526" s="267">
        <v>-1.1367357517945542E-15</v>
      </c>
      <c r="BE526" s="149">
        <v>303966.99491476303</v>
      </c>
      <c r="BF526" s="149">
        <v>296595.53239775001</v>
      </c>
      <c r="BG526" s="149">
        <v>291219.055513978</v>
      </c>
      <c r="BH526" s="149">
        <v>283602.29878286901</v>
      </c>
      <c r="BI526" s="149">
        <v>282248.12503542501</v>
      </c>
      <c r="BJ526" s="149">
        <v>323560.11370302201</v>
      </c>
      <c r="BK526" s="149">
        <v>308723.42001897597</v>
      </c>
      <c r="BL526" s="149">
        <v>318296.69929039403</v>
      </c>
      <c r="BM526" s="149">
        <v>313909.25719250308</v>
      </c>
      <c r="BN526" s="149">
        <v>301835.53153920203</v>
      </c>
      <c r="BO526" s="149">
        <v>335332.84329186392</v>
      </c>
      <c r="BP526" s="149">
        <v>327540.22858964</v>
      </c>
      <c r="BQ526" s="268">
        <v>3686830.1002703859</v>
      </c>
    </row>
    <row r="527" spans="11:96" x14ac:dyDescent="0.25">
      <c r="K527" s="145" t="s">
        <v>316</v>
      </c>
      <c r="N527" s="37" t="s">
        <v>1211</v>
      </c>
      <c r="V527" s="37" t="s">
        <v>975</v>
      </c>
      <c r="W527" s="37" t="s">
        <v>1186</v>
      </c>
      <c r="X527" s="37">
        <v>422</v>
      </c>
      <c r="AB527" s="206" t="s">
        <v>348</v>
      </c>
      <c r="AC527" s="173">
        <v>823931</v>
      </c>
      <c r="AD527" s="174" t="s">
        <v>1212</v>
      </c>
      <c r="AE527" s="149">
        <v>567697</v>
      </c>
      <c r="AF527" s="17">
        <v>196357</v>
      </c>
      <c r="AG527" s="17">
        <v>0</v>
      </c>
      <c r="AH527" s="151">
        <v>642848.67850431567</v>
      </c>
      <c r="AI527" s="150">
        <v>0</v>
      </c>
      <c r="AJ527" s="266">
        <v>0</v>
      </c>
      <c r="AK527" s="138">
        <v>0</v>
      </c>
      <c r="AL527" s="266">
        <v>0</v>
      </c>
      <c r="AM527" s="175">
        <v>532806.56589905999</v>
      </c>
      <c r="AN527" s="150">
        <v>110042.11260525568</v>
      </c>
      <c r="AO527" s="151">
        <v>0</v>
      </c>
      <c r="AP527" s="151">
        <v>642848.67850431602</v>
      </c>
      <c r="AQ527" s="151">
        <v>642848.67850431567</v>
      </c>
      <c r="AR527" s="266">
        <v>642848.67850431567</v>
      </c>
      <c r="AS527" s="267">
        <v>0</v>
      </c>
      <c r="AT527" s="266">
        <v>0</v>
      </c>
      <c r="AU527" s="267">
        <v>0</v>
      </c>
      <c r="AV527" s="266">
        <v>642848.67850431567</v>
      </c>
      <c r="AW527" s="267">
        <v>0</v>
      </c>
      <c r="AX527" s="266">
        <v>642848.67850431602</v>
      </c>
      <c r="AY527" s="267">
        <v>0</v>
      </c>
      <c r="AZ527" s="266">
        <v>3.4924596548080444E-10</v>
      </c>
      <c r="BA527" s="267">
        <v>5.432786550847049E-16</v>
      </c>
      <c r="BB527" s="266">
        <v>-3.4924596548080444E-10</v>
      </c>
      <c r="BC527" s="267">
        <v>-5.432786550847046E-16</v>
      </c>
      <c r="BE527" s="149">
        <v>53524.284354939991</v>
      </c>
      <c r="BF527" s="149">
        <v>52093.72515351999</v>
      </c>
      <c r="BG527" s="149">
        <v>49725.883389629998</v>
      </c>
      <c r="BH527" s="149">
        <v>54293.100854759999</v>
      </c>
      <c r="BI527" s="149">
        <v>49942.11741377</v>
      </c>
      <c r="BJ527" s="149">
        <v>55733.419466029998</v>
      </c>
      <c r="BK527" s="149">
        <v>53237.557727009997</v>
      </c>
      <c r="BL527" s="149">
        <v>55157.480371199999</v>
      </c>
      <c r="BM527" s="149">
        <v>55733.419466029998</v>
      </c>
      <c r="BN527" s="149">
        <v>53365.577702169998</v>
      </c>
      <c r="BO527" s="149">
        <v>55029.535792739989</v>
      </c>
      <c r="BP527" s="149">
        <v>55012.57681251561</v>
      </c>
      <c r="BQ527" s="268">
        <v>642848.67850431555</v>
      </c>
    </row>
    <row r="528" spans="11:96" x14ac:dyDescent="0.25">
      <c r="K528" s="145" t="s">
        <v>316</v>
      </c>
      <c r="N528" s="37" t="s">
        <v>1213</v>
      </c>
      <c r="V528" s="37" t="s">
        <v>975</v>
      </c>
      <c r="W528" s="37" t="s">
        <v>1186</v>
      </c>
      <c r="X528" s="37">
        <v>422</v>
      </c>
      <c r="AB528" s="206" t="s">
        <v>348</v>
      </c>
      <c r="AC528" s="173">
        <v>823932</v>
      </c>
      <c r="AD528" s="174" t="s">
        <v>1214</v>
      </c>
      <c r="AE528" s="149">
        <v>206558</v>
      </c>
      <c r="AF528" s="17">
        <v>68534</v>
      </c>
      <c r="AG528" s="17">
        <v>0</v>
      </c>
      <c r="AH528" s="151">
        <v>207130.67190814801</v>
      </c>
      <c r="AI528" s="150">
        <v>0</v>
      </c>
      <c r="AJ528" s="266">
        <v>0</v>
      </c>
      <c r="AK528" s="138">
        <v>0</v>
      </c>
      <c r="AL528" s="266">
        <v>0</v>
      </c>
      <c r="AM528" s="175">
        <v>171236.29670561</v>
      </c>
      <c r="AN528" s="150">
        <v>35894.375202538009</v>
      </c>
      <c r="AO528" s="151">
        <v>0</v>
      </c>
      <c r="AP528" s="151">
        <v>207130.67190814801</v>
      </c>
      <c r="AQ528" s="151">
        <v>207130.67190814801</v>
      </c>
      <c r="AR528" s="266">
        <v>207130.67190814801</v>
      </c>
      <c r="AS528" s="267">
        <v>0</v>
      </c>
      <c r="AT528" s="266">
        <v>0</v>
      </c>
      <c r="AU528" s="267">
        <v>0</v>
      </c>
      <c r="AV528" s="266">
        <v>207130.67190814801</v>
      </c>
      <c r="AW528" s="267">
        <v>0</v>
      </c>
      <c r="AX528" s="266">
        <v>207130.67190814801</v>
      </c>
      <c r="AY528" s="267">
        <v>0</v>
      </c>
      <c r="AZ528" s="266">
        <v>0</v>
      </c>
      <c r="BA528" s="267">
        <v>0</v>
      </c>
      <c r="BB528" s="266">
        <v>0</v>
      </c>
      <c r="BC528" s="267">
        <v>0</v>
      </c>
      <c r="BE528" s="149">
        <v>17433.947123220001</v>
      </c>
      <c r="BF528" s="149">
        <v>16746.269737850002</v>
      </c>
      <c r="BG528" s="149">
        <v>15985.075658830001</v>
      </c>
      <c r="BH528" s="149">
        <v>17414.75814745</v>
      </c>
      <c r="BI528" s="149">
        <v>16016.062889389998</v>
      </c>
      <c r="BJ528" s="149">
        <v>17877.77444985</v>
      </c>
      <c r="BK528" s="149">
        <v>17075.43474497</v>
      </c>
      <c r="BL528" s="149">
        <v>17692.619133339998</v>
      </c>
      <c r="BM528" s="149">
        <v>17877.77444985</v>
      </c>
      <c r="BN528" s="149">
        <v>17116.58037086</v>
      </c>
      <c r="BO528" s="149">
        <v>17651.473507440001</v>
      </c>
      <c r="BP528" s="149">
        <v>18242.901695098</v>
      </c>
      <c r="BQ528" s="268">
        <v>207130.67190814801</v>
      </c>
    </row>
    <row r="529" spans="2:96" x14ac:dyDescent="0.25">
      <c r="K529" s="145" t="s">
        <v>316</v>
      </c>
      <c r="N529" s="37" t="s">
        <v>1215</v>
      </c>
      <c r="V529" s="37" t="s">
        <v>975</v>
      </c>
      <c r="W529" s="37" t="s">
        <v>1186</v>
      </c>
      <c r="X529" s="37">
        <v>422</v>
      </c>
      <c r="AB529" s="206" t="s">
        <v>348</v>
      </c>
      <c r="AC529" s="173">
        <v>823934</v>
      </c>
      <c r="AD529" s="174" t="s">
        <v>1216</v>
      </c>
      <c r="AE529" s="149">
        <v>67530</v>
      </c>
      <c r="AF529" s="17">
        <v>22354</v>
      </c>
      <c r="AG529" s="17">
        <v>0</v>
      </c>
      <c r="AH529" s="151">
        <v>78661.590748904913</v>
      </c>
      <c r="AI529" s="150">
        <v>0</v>
      </c>
      <c r="AJ529" s="266">
        <v>0</v>
      </c>
      <c r="AK529" s="138">
        <v>0</v>
      </c>
      <c r="AL529" s="266">
        <v>0</v>
      </c>
      <c r="AM529" s="175">
        <v>65273.388011219999</v>
      </c>
      <c r="AN529" s="150">
        <v>13388.202737684915</v>
      </c>
      <c r="AO529" s="151">
        <v>0</v>
      </c>
      <c r="AP529" s="151">
        <v>39330.7953744525</v>
      </c>
      <c r="AQ529" s="151">
        <v>39330.795374452457</v>
      </c>
      <c r="AR529" s="266">
        <v>39330.795374452457</v>
      </c>
      <c r="AS529" s="267">
        <v>0</v>
      </c>
      <c r="AT529" s="266">
        <v>-39330.795374452457</v>
      </c>
      <c r="AU529" s="267">
        <v>-0.5</v>
      </c>
      <c r="AV529" s="266">
        <v>39330.795374452457</v>
      </c>
      <c r="AW529" s="267">
        <v>0</v>
      </c>
      <c r="AX529" s="266">
        <v>39330.7953744525</v>
      </c>
      <c r="AY529" s="267">
        <v>0</v>
      </c>
      <c r="AZ529" s="266">
        <v>-39330.795374452413</v>
      </c>
      <c r="BA529" s="267">
        <v>-0.49999999999999944</v>
      </c>
      <c r="BB529" s="266">
        <v>-4.3655745685100555E-11</v>
      </c>
      <c r="BC529" s="267">
        <v>-1.1099634591538758E-15</v>
      </c>
      <c r="BE529" s="149">
        <v>3232.9914006899999</v>
      </c>
      <c r="BF529" s="149">
        <v>3201.5267416299998</v>
      </c>
      <c r="BG529" s="149">
        <v>3056.0027988299994</v>
      </c>
      <c r="BH529" s="149">
        <v>3329.3273535399999</v>
      </c>
      <c r="BI529" s="149">
        <v>3061.9268911099998</v>
      </c>
      <c r="BJ529" s="149">
        <v>3417.8461160599995</v>
      </c>
      <c r="BK529" s="149">
        <v>3264.4560141799998</v>
      </c>
      <c r="BL529" s="149">
        <v>3382.4484002499998</v>
      </c>
      <c r="BM529" s="149">
        <v>3417.8461160599995</v>
      </c>
      <c r="BN529" s="149">
        <v>3272.3221732600005</v>
      </c>
      <c r="BO529" s="149">
        <v>3374.5822411799995</v>
      </c>
      <c r="BP529" s="149">
        <v>3319.51912766245</v>
      </c>
      <c r="BQ529" s="268">
        <v>39330.795374452442</v>
      </c>
    </row>
    <row r="530" spans="2:96" x14ac:dyDescent="0.25">
      <c r="K530" s="145" t="s">
        <v>316</v>
      </c>
      <c r="N530" s="37" t="s">
        <v>1217</v>
      </c>
      <c r="V530" s="37" t="s">
        <v>975</v>
      </c>
      <c r="W530" s="37" t="s">
        <v>1186</v>
      </c>
      <c r="X530" s="37">
        <v>422</v>
      </c>
      <c r="AB530" s="206" t="s">
        <v>348</v>
      </c>
      <c r="AC530" s="173">
        <v>823947</v>
      </c>
      <c r="AD530" s="174" t="s">
        <v>1218</v>
      </c>
      <c r="AE530" s="149">
        <v>34218</v>
      </c>
      <c r="AF530" s="17">
        <v>35599</v>
      </c>
      <c r="AG530" s="17">
        <v>38560</v>
      </c>
      <c r="AH530" s="151">
        <v>48418.000008000032</v>
      </c>
      <c r="AI530" s="150">
        <v>13517</v>
      </c>
      <c r="AJ530" s="266">
        <v>40551</v>
      </c>
      <c r="AK530" s="138">
        <v>35278</v>
      </c>
      <c r="AL530" s="266">
        <v>42333.600000000006</v>
      </c>
      <c r="AM530" s="175">
        <v>39873.838737763013</v>
      </c>
      <c r="AN530" s="150">
        <v>43822.161270237018</v>
      </c>
      <c r="AO530" s="151">
        <v>41813.142857142891</v>
      </c>
      <c r="AP530" s="151">
        <v>48841.759233115503</v>
      </c>
      <c r="AQ530" s="151">
        <v>48841.759233115517</v>
      </c>
      <c r="AR530" s="266">
        <v>8290.7592331155174</v>
      </c>
      <c r="AS530" s="267">
        <v>0.20445264563427579</v>
      </c>
      <c r="AT530" s="266">
        <v>423.75922511548561</v>
      </c>
      <c r="AU530" s="267">
        <v>8.7521009757831492E-3</v>
      </c>
      <c r="AV530" s="266">
        <v>10281.759233115517</v>
      </c>
      <c r="AW530" s="267">
        <v>0.26664313363888792</v>
      </c>
      <c r="AX530" s="266">
        <v>8290.7592331155029</v>
      </c>
      <c r="AY530" s="267">
        <v>0.20445264563427543</v>
      </c>
      <c r="AZ530" s="266">
        <v>423.75922511547105</v>
      </c>
      <c r="BA530" s="267">
        <v>8.7521009757828491E-3</v>
      </c>
      <c r="BB530" s="266">
        <v>1.4551915228366852E-11</v>
      </c>
      <c r="BC530" s="267">
        <v>2.9794003035215033E-16</v>
      </c>
      <c r="BE530" s="149">
        <v>4026.9169831924</v>
      </c>
      <c r="BF530" s="149">
        <v>3929.4313736628701</v>
      </c>
      <c r="BG530" s="149">
        <v>3858.3289126619202</v>
      </c>
      <c r="BH530" s="149">
        <v>3757.5993531129602</v>
      </c>
      <c r="BI530" s="149">
        <v>3739.6907694535198</v>
      </c>
      <c r="BJ530" s="149">
        <v>4286.03071038692</v>
      </c>
      <c r="BK530" s="149">
        <v>4089.8194261466501</v>
      </c>
      <c r="BL530" s="149">
        <v>4216.4234701632404</v>
      </c>
      <c r="BM530" s="149">
        <v>4158.40072824449</v>
      </c>
      <c r="BN530" s="149">
        <v>3998.7289532218501</v>
      </c>
      <c r="BO530" s="149">
        <v>4441.7218933978602</v>
      </c>
      <c r="BP530" s="149">
        <v>4338.6666594708404</v>
      </c>
      <c r="BQ530" s="268">
        <v>48841.759233115517</v>
      </c>
    </row>
    <row r="531" spans="2:96" x14ac:dyDescent="0.25">
      <c r="K531" s="145" t="s">
        <v>316</v>
      </c>
      <c r="N531" s="37" t="s">
        <v>1219</v>
      </c>
      <c r="V531" s="37" t="s">
        <v>975</v>
      </c>
      <c r="W531" s="37" t="s">
        <v>1186</v>
      </c>
      <c r="X531" s="37">
        <v>422</v>
      </c>
      <c r="AB531" s="206" t="s">
        <v>348</v>
      </c>
      <c r="AC531" s="173">
        <v>823949</v>
      </c>
      <c r="AD531" s="174" t="s">
        <v>1220</v>
      </c>
      <c r="AE531" s="149">
        <v>146584</v>
      </c>
      <c r="AF531" s="17">
        <v>78161</v>
      </c>
      <c r="AG531" s="17">
        <v>81131</v>
      </c>
      <c r="AH531" s="151">
        <v>89681.530012999996</v>
      </c>
      <c r="AI531" s="150">
        <v>29560</v>
      </c>
      <c r="AJ531" s="266">
        <v>88680</v>
      </c>
      <c r="AK531" s="138">
        <v>71245</v>
      </c>
      <c r="AL531" s="266">
        <v>85494</v>
      </c>
      <c r="AM531" s="175">
        <v>73855.732640656104</v>
      </c>
      <c r="AN531" s="150">
        <v>87070.797372343892</v>
      </c>
      <c r="AO531" s="151">
        <v>86706.857142857101</v>
      </c>
      <c r="AP531" s="151">
        <v>90163.344774048004</v>
      </c>
      <c r="AQ531" s="151">
        <v>90163.344774047975</v>
      </c>
      <c r="AR531" s="266">
        <v>1483.3447740479751</v>
      </c>
      <c r="AS531" s="267">
        <v>1.6726937010013251E-2</v>
      </c>
      <c r="AT531" s="266">
        <v>481.81476104797912</v>
      </c>
      <c r="AU531" s="267">
        <v>5.3725082631634023E-3</v>
      </c>
      <c r="AV531" s="266">
        <v>9032.3447740479751</v>
      </c>
      <c r="AW531" s="267">
        <v>0.11133037647813998</v>
      </c>
      <c r="AX531" s="266">
        <v>1483.3447740480042</v>
      </c>
      <c r="AY531" s="267">
        <v>1.6726937010013578E-2</v>
      </c>
      <c r="AZ531" s="266">
        <v>481.81476104800822</v>
      </c>
      <c r="BA531" s="267">
        <v>5.3725082631637267E-3</v>
      </c>
      <c r="BB531" s="266">
        <v>-2.9103830456733704E-11</v>
      </c>
      <c r="BC531" s="267">
        <v>-3.2279004876836326E-16</v>
      </c>
      <c r="BE531" s="149">
        <v>7433.4890069651701</v>
      </c>
      <c r="BF531" s="149">
        <v>7252.8062903524096</v>
      </c>
      <c r="BG531" s="149">
        <v>7121.0228827961</v>
      </c>
      <c r="BH531" s="149">
        <v>6934.32773311866</v>
      </c>
      <c r="BI531" s="149">
        <v>6901.1354336408904</v>
      </c>
      <c r="BJ531" s="149">
        <v>7913.7380649246497</v>
      </c>
      <c r="BK531" s="149">
        <v>7550.0742581566301</v>
      </c>
      <c r="BL531" s="149">
        <v>7784.7259438513202</v>
      </c>
      <c r="BM531" s="149">
        <v>7677.1848751151801</v>
      </c>
      <c r="BN531" s="149">
        <v>7381.2444771764003</v>
      </c>
      <c r="BO531" s="149">
        <v>8202.3007157080192</v>
      </c>
      <c r="BP531" s="149">
        <v>8011.2950922425498</v>
      </c>
      <c r="BQ531" s="268">
        <v>90163.344774047975</v>
      </c>
    </row>
    <row r="532" spans="2:96" x14ac:dyDescent="0.25">
      <c r="K532" s="145" t="s">
        <v>316</v>
      </c>
      <c r="N532" s="37" t="s">
        <v>1221</v>
      </c>
      <c r="V532" s="37" t="s">
        <v>975</v>
      </c>
      <c r="W532" s="37" t="s">
        <v>1186</v>
      </c>
      <c r="X532" s="37">
        <v>422</v>
      </c>
      <c r="AB532" s="206" t="s">
        <v>348</v>
      </c>
      <c r="AC532" s="173">
        <v>823950</v>
      </c>
      <c r="AD532" s="174" t="s">
        <v>1222</v>
      </c>
      <c r="AE532" s="149">
        <v>29353</v>
      </c>
      <c r="AF532" s="17">
        <v>34894</v>
      </c>
      <c r="AG532" s="17">
        <v>38776</v>
      </c>
      <c r="AH532" s="151">
        <v>40798.270008000007</v>
      </c>
      <c r="AI532" s="150">
        <v>13967</v>
      </c>
      <c r="AJ532" s="266">
        <v>41901</v>
      </c>
      <c r="AK532" s="138">
        <v>33353</v>
      </c>
      <c r="AL532" s="266">
        <v>40023.600000000006</v>
      </c>
      <c r="AM532" s="175">
        <v>33598.736791269905</v>
      </c>
      <c r="AN532" s="150">
        <v>40552.533216730102</v>
      </c>
      <c r="AO532" s="151">
        <v>40889.142857142891</v>
      </c>
      <c r="AP532" s="151">
        <v>44102.7237468772</v>
      </c>
      <c r="AQ532" s="151">
        <v>44102.723746877185</v>
      </c>
      <c r="AR532" s="266">
        <v>2201.7237468771855</v>
      </c>
      <c r="AS532" s="267">
        <v>5.2545852053105788E-2</v>
      </c>
      <c r="AT532" s="266">
        <v>3304.4537388771787</v>
      </c>
      <c r="AU532" s="267">
        <v>8.0994947536481787E-2</v>
      </c>
      <c r="AV532" s="266">
        <v>5326.7237468771855</v>
      </c>
      <c r="AW532" s="267">
        <v>0.13737166667209577</v>
      </c>
      <c r="AX532" s="266">
        <v>2201.7237468772</v>
      </c>
      <c r="AY532" s="267">
        <v>5.2545852053106135E-2</v>
      </c>
      <c r="AZ532" s="266">
        <v>3304.4537388771932</v>
      </c>
      <c r="BA532" s="267">
        <v>8.0994947536482134E-2</v>
      </c>
      <c r="BB532" s="266">
        <v>-1.4551915228366852E-11</v>
      </c>
      <c r="BC532" s="267">
        <v>-3.2995502300234312E-16</v>
      </c>
      <c r="BE532" s="149">
        <v>3636.03538636762</v>
      </c>
      <c r="BF532" s="149">
        <v>3547.65579095763</v>
      </c>
      <c r="BG532" s="149">
        <v>3483.1949257463898</v>
      </c>
      <c r="BH532" s="149">
        <v>3391.8743938060602</v>
      </c>
      <c r="BI532" s="149">
        <v>3375.6386295140101</v>
      </c>
      <c r="BJ532" s="149">
        <v>3870.9456104011401</v>
      </c>
      <c r="BK532" s="149">
        <v>3693.0621874044705</v>
      </c>
      <c r="BL532" s="149">
        <v>3807.8402991837902</v>
      </c>
      <c r="BM532" s="149">
        <v>3755.23739214852</v>
      </c>
      <c r="BN532" s="149">
        <v>3610.4803665423801</v>
      </c>
      <c r="BO532" s="149">
        <v>4012.0938663315997</v>
      </c>
      <c r="BP532" s="149">
        <v>3918.6648984735803</v>
      </c>
      <c r="BQ532" s="268">
        <v>44102.723746877185</v>
      </c>
    </row>
    <row r="533" spans="2:96" x14ac:dyDescent="0.25">
      <c r="K533" s="145" t="s">
        <v>316</v>
      </c>
      <c r="N533" s="37" t="s">
        <v>1223</v>
      </c>
      <c r="V533" s="37" t="s">
        <v>975</v>
      </c>
      <c r="W533" s="37" t="s">
        <v>1186</v>
      </c>
      <c r="X533" s="37">
        <v>422</v>
      </c>
      <c r="AB533" s="206" t="s">
        <v>348</v>
      </c>
      <c r="AC533" s="173">
        <v>823952</v>
      </c>
      <c r="AD533" s="174" t="s">
        <v>1224</v>
      </c>
      <c r="AE533" s="149">
        <v>60022</v>
      </c>
      <c r="AF533" s="17">
        <v>69922</v>
      </c>
      <c r="AG533" s="17">
        <v>73372</v>
      </c>
      <c r="AH533" s="151">
        <v>76706.160019999996</v>
      </c>
      <c r="AI533" s="150">
        <v>23892</v>
      </c>
      <c r="AJ533" s="266">
        <v>71676</v>
      </c>
      <c r="AK533" s="138">
        <v>61806</v>
      </c>
      <c r="AL533" s="266">
        <v>74167.200000000012</v>
      </c>
      <c r="AM533" s="175">
        <v>63170.082467358654</v>
      </c>
      <c r="AN533" s="150">
        <v>75342.077552641334</v>
      </c>
      <c r="AO533" s="151">
        <v>72956.571428571406</v>
      </c>
      <c r="AP533" s="151">
        <v>90933.807522909396</v>
      </c>
      <c r="AQ533" s="151">
        <v>90933.807522909483</v>
      </c>
      <c r="AR533" s="266">
        <v>19257.807522909483</v>
      </c>
      <c r="AS533" s="267">
        <v>0.26867860264118371</v>
      </c>
      <c r="AT533" s="266">
        <v>14227.647502909487</v>
      </c>
      <c r="AU533" s="267">
        <v>0.18548246319721701</v>
      </c>
      <c r="AV533" s="266">
        <v>17561.807522909483</v>
      </c>
      <c r="AW533" s="267">
        <v>0.2393529891908287</v>
      </c>
      <c r="AX533" s="266">
        <v>19257.807522909396</v>
      </c>
      <c r="AY533" s="267">
        <v>0.26867860264118248</v>
      </c>
      <c r="AZ533" s="266">
        <v>14227.6475029094</v>
      </c>
      <c r="BA533" s="267">
        <v>0.18548246319721587</v>
      </c>
      <c r="BB533" s="266">
        <v>8.7311491370201111E-11</v>
      </c>
      <c r="BC533" s="267">
        <v>9.6016535267374901E-16</v>
      </c>
      <c r="BE533" s="149">
        <v>7497.0095694093998</v>
      </c>
      <c r="BF533" s="149">
        <v>7314.7828849296802</v>
      </c>
      <c r="BG533" s="149">
        <v>7181.8733633184002</v>
      </c>
      <c r="BH533" s="149">
        <v>6993.5828684002799</v>
      </c>
      <c r="BI533" s="149">
        <v>6960.1069344676998</v>
      </c>
      <c r="BJ533" s="149">
        <v>7981.3624460823003</v>
      </c>
      <c r="BK533" s="149">
        <v>7614.5910635452601</v>
      </c>
      <c r="BL533" s="149">
        <v>7851.2478921193197</v>
      </c>
      <c r="BM533" s="149">
        <v>7742.7878646824201</v>
      </c>
      <c r="BN533" s="149">
        <v>7444.31860026698</v>
      </c>
      <c r="BO533" s="149">
        <v>8272.3909191023795</v>
      </c>
      <c r="BP533" s="149">
        <v>8079.7531165853597</v>
      </c>
      <c r="BQ533" s="268">
        <v>90933.807522909483</v>
      </c>
    </row>
    <row r="534" spans="2:96" x14ac:dyDescent="0.25">
      <c r="K534" s="145" t="s">
        <v>316</v>
      </c>
      <c r="N534" s="37" t="s">
        <v>1225</v>
      </c>
      <c r="V534" s="37" t="s">
        <v>975</v>
      </c>
      <c r="W534" s="37" t="s">
        <v>1186</v>
      </c>
      <c r="X534" s="37">
        <v>422</v>
      </c>
      <c r="AB534" s="206" t="s">
        <v>348</v>
      </c>
      <c r="AC534" s="173">
        <v>823953</v>
      </c>
      <c r="AD534" s="174" t="s">
        <v>1226</v>
      </c>
      <c r="AE534" s="149">
        <v>125952</v>
      </c>
      <c r="AF534" s="17">
        <v>136428</v>
      </c>
      <c r="AG534" s="17">
        <v>140030</v>
      </c>
      <c r="AH534" s="151">
        <v>154290.00000599999</v>
      </c>
      <c r="AI534" s="150">
        <v>48428</v>
      </c>
      <c r="AJ534" s="266">
        <v>145284</v>
      </c>
      <c r="AK534" s="138">
        <v>123612</v>
      </c>
      <c r="AL534" s="266">
        <v>148334.40000000002</v>
      </c>
      <c r="AM534" s="175">
        <v>127062.9636728281</v>
      </c>
      <c r="AN534" s="150">
        <v>150839.03633317188</v>
      </c>
      <c r="AO534" s="151">
        <v>147435.42857142861</v>
      </c>
      <c r="AP534" s="151">
        <v>150535.3160944602</v>
      </c>
      <c r="AQ534" s="151">
        <v>150535.3160944602</v>
      </c>
      <c r="AR534" s="266">
        <v>5251.3160944601987</v>
      </c>
      <c r="AS534" s="267">
        <v>3.6145178371053924E-2</v>
      </c>
      <c r="AT534" s="266">
        <v>-3754.6839115397888</v>
      </c>
      <c r="AU534" s="267">
        <v>-2.4335238261674625E-2</v>
      </c>
      <c r="AV534" s="266">
        <v>10505.316094460199</v>
      </c>
      <c r="AW534" s="267">
        <v>7.5021895982719411E-2</v>
      </c>
      <c r="AX534" s="266">
        <v>5251.3160944601987</v>
      </c>
      <c r="AY534" s="267">
        <v>3.6145178371053924E-2</v>
      </c>
      <c r="AZ534" s="266">
        <v>-3754.6839115397888</v>
      </c>
      <c r="BA534" s="267">
        <v>-2.4335238261674625E-2</v>
      </c>
      <c r="BB534" s="266">
        <v>0</v>
      </c>
      <c r="BC534" s="267">
        <v>0</v>
      </c>
      <c r="BE534" s="149">
        <v>12412.37837300958</v>
      </c>
      <c r="BF534" s="149">
        <v>12114.188170147219</v>
      </c>
      <c r="BG534" s="149">
        <v>11896.699072297681</v>
      </c>
      <c r="BH534" s="149">
        <v>11588.586234504499</v>
      </c>
      <c r="BI534" s="149">
        <v>11533.80723460736</v>
      </c>
      <c r="BJ534" s="149">
        <v>13204.958685626458</v>
      </c>
      <c r="BK534" s="149">
        <v>12604.785153000877</v>
      </c>
      <c r="BL534" s="149">
        <v>12992.04318780932</v>
      </c>
      <c r="BM534" s="149">
        <v>12814.56249843492</v>
      </c>
      <c r="BN534" s="149">
        <v>12326.1564740465</v>
      </c>
      <c r="BO534" s="149">
        <v>13681.188825336001</v>
      </c>
      <c r="BP534" s="149">
        <v>13365.962185639761</v>
      </c>
      <c r="BQ534" s="268">
        <v>150535.31609446017</v>
      </c>
    </row>
    <row r="535" spans="2:96" x14ac:dyDescent="0.25">
      <c r="K535" s="145" t="s">
        <v>316</v>
      </c>
      <c r="N535" s="37" t="s">
        <v>1227</v>
      </c>
      <c r="V535" s="37" t="s">
        <v>975</v>
      </c>
      <c r="W535" s="37" t="s">
        <v>1186</v>
      </c>
      <c r="X535" s="37">
        <v>422</v>
      </c>
      <c r="AB535" s="206" t="s">
        <v>348</v>
      </c>
      <c r="AC535" s="173">
        <v>823954</v>
      </c>
      <c r="AD535" s="174" t="s">
        <v>1228</v>
      </c>
      <c r="AE535" s="149">
        <v>332799.00000000006</v>
      </c>
      <c r="AF535" s="17">
        <v>366627.00000000006</v>
      </c>
      <c r="AG535" s="17">
        <v>385032</v>
      </c>
      <c r="AH535" s="151">
        <v>392781.00001500006</v>
      </c>
      <c r="AI535" s="150">
        <v>129711</v>
      </c>
      <c r="AJ535" s="266">
        <v>389133</v>
      </c>
      <c r="AK535" s="138">
        <v>328074</v>
      </c>
      <c r="AL535" s="266">
        <v>393688.80000000005</v>
      </c>
      <c r="AM535" s="175">
        <v>323468.26062417217</v>
      </c>
      <c r="AN535" s="150">
        <v>397386.73939082789</v>
      </c>
      <c r="AO535" s="151">
        <v>385251.42857142899</v>
      </c>
      <c r="AP535" s="151">
        <v>397650.466261836</v>
      </c>
      <c r="AQ535" s="151">
        <v>397650.46626183484</v>
      </c>
      <c r="AR535" s="266">
        <v>8517.4662618348375</v>
      </c>
      <c r="AS535" s="267">
        <v>2.1888316492908177E-2</v>
      </c>
      <c r="AT535" s="266">
        <v>4869.4662468347815</v>
      </c>
      <c r="AU535" s="267">
        <v>1.2397407834515466E-2</v>
      </c>
      <c r="AV535" s="266">
        <v>12618.466261834837</v>
      </c>
      <c r="AW535" s="267">
        <v>3.2772513094586522E-2</v>
      </c>
      <c r="AX535" s="266">
        <v>8517.4662618360016</v>
      </c>
      <c r="AY535" s="267">
        <v>2.1888316492911168E-2</v>
      </c>
      <c r="AZ535" s="266">
        <v>4869.4662468359456</v>
      </c>
      <c r="BA535" s="267">
        <v>1.2397407834518431E-2</v>
      </c>
      <c r="BB535" s="266">
        <v>-1.1641532182693481E-9</v>
      </c>
      <c r="BC535" s="267">
        <v>-2.9275791606963751E-15</v>
      </c>
      <c r="BE535" s="149">
        <v>32784.169408727103</v>
      </c>
      <c r="BF535" s="149">
        <v>31987.2982768785</v>
      </c>
      <c r="BG535" s="149">
        <v>31406.089431301203</v>
      </c>
      <c r="BH535" s="149">
        <v>30582.701461365898</v>
      </c>
      <c r="BI535" s="149">
        <v>30436.3123337871</v>
      </c>
      <c r="BJ535" s="149">
        <v>34902.228166974004</v>
      </c>
      <c r="BK535" s="149">
        <v>33298.349308251905</v>
      </c>
      <c r="BL535" s="149">
        <v>34333.241620450797</v>
      </c>
      <c r="BM535" s="149">
        <v>33858.9495864891</v>
      </c>
      <c r="BN535" s="149">
        <v>32553.753581656503</v>
      </c>
      <c r="BO535" s="149">
        <v>36174.885842537995</v>
      </c>
      <c r="BP535" s="149">
        <v>35332.487243414696</v>
      </c>
      <c r="BQ535" s="268">
        <v>397650.46626183478</v>
      </c>
    </row>
    <row r="536" spans="2:96" x14ac:dyDescent="0.25">
      <c r="K536" s="145" t="s">
        <v>316</v>
      </c>
      <c r="N536" s="37" t="s">
        <v>1229</v>
      </c>
      <c r="V536" s="37" t="s">
        <v>975</v>
      </c>
      <c r="W536" s="37" t="s">
        <v>1186</v>
      </c>
      <c r="X536" s="37">
        <v>422</v>
      </c>
      <c r="AB536" s="206" t="s">
        <v>348</v>
      </c>
      <c r="AC536" s="173">
        <v>823960</v>
      </c>
      <c r="AD536" s="174" t="s">
        <v>1230</v>
      </c>
      <c r="AE536" s="149">
        <v>66273</v>
      </c>
      <c r="AF536" s="17">
        <v>22499</v>
      </c>
      <c r="AG536" s="17">
        <v>0</v>
      </c>
      <c r="AH536" s="151">
        <v>59929.8802541978</v>
      </c>
      <c r="AI536" s="150">
        <v>0</v>
      </c>
      <c r="AJ536" s="266">
        <v>0</v>
      </c>
      <c r="AK536" s="138">
        <v>0</v>
      </c>
      <c r="AL536" s="266">
        <v>0</v>
      </c>
      <c r="AM536" s="175">
        <v>49729.814641500016</v>
      </c>
      <c r="AN536" s="150">
        <v>10200.065612697785</v>
      </c>
      <c r="AO536" s="151">
        <v>0</v>
      </c>
      <c r="AP536" s="151">
        <v>59929.8802541978</v>
      </c>
      <c r="AQ536" s="151">
        <v>59929.8802541978</v>
      </c>
      <c r="AR536" s="266">
        <v>59929.8802541978</v>
      </c>
      <c r="AS536" s="267">
        <v>0</v>
      </c>
      <c r="AT536" s="266">
        <v>0</v>
      </c>
      <c r="AU536" s="267">
        <v>0</v>
      </c>
      <c r="AV536" s="266">
        <v>59929.8802541978</v>
      </c>
      <c r="AW536" s="267">
        <v>0</v>
      </c>
      <c r="AX536" s="266">
        <v>59929.8802541978</v>
      </c>
      <c r="AY536" s="267">
        <v>0</v>
      </c>
      <c r="AZ536" s="266">
        <v>0</v>
      </c>
      <c r="BA536" s="267">
        <v>0</v>
      </c>
      <c r="BB536" s="266">
        <v>0</v>
      </c>
      <c r="BC536" s="267">
        <v>0</v>
      </c>
      <c r="BE536" s="149">
        <v>4926.2361924999996</v>
      </c>
      <c r="BF536" s="149">
        <v>4878.2922495299999</v>
      </c>
      <c r="BG536" s="149">
        <v>4656.5516927299996</v>
      </c>
      <c r="BH536" s="149">
        <v>5073.0270698000004</v>
      </c>
      <c r="BI536" s="149">
        <v>4665.5784652000002</v>
      </c>
      <c r="BJ536" s="149">
        <v>5207.9065907100003</v>
      </c>
      <c r="BK536" s="149">
        <v>4974.1800578800003</v>
      </c>
      <c r="BL536" s="149">
        <v>5153.9696985199998</v>
      </c>
      <c r="BM536" s="149">
        <v>5207.9065907100003</v>
      </c>
      <c r="BN536" s="149">
        <v>4986.1660339199998</v>
      </c>
      <c r="BO536" s="149">
        <v>5141.9837224800003</v>
      </c>
      <c r="BP536" s="149">
        <v>5058.0818902177898</v>
      </c>
      <c r="BQ536" s="268">
        <v>59929.8802541978</v>
      </c>
    </row>
    <row r="537" spans="2:96" ht="18.75" hidden="1" x14ac:dyDescent="0.3">
      <c r="B537" s="137" t="s">
        <v>306</v>
      </c>
      <c r="C537" s="137" t="s">
        <v>306</v>
      </c>
      <c r="J537" s="137" t="s">
        <v>306</v>
      </c>
      <c r="K537" s="145" t="s">
        <v>309</v>
      </c>
      <c r="N537" s="37" t="s">
        <v>311</v>
      </c>
      <c r="AC537" s="152"/>
      <c r="AD537" s="163"/>
      <c r="AE537" s="17"/>
      <c r="AI537" s="180"/>
      <c r="AS537" s="37"/>
      <c r="AU537" s="37"/>
      <c r="AW537" s="37"/>
      <c r="AY537" s="37"/>
      <c r="BA537" s="37"/>
      <c r="BB537" s="37"/>
      <c r="BC537" s="3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278"/>
    </row>
    <row r="538" spans="2:96" ht="17.25" x14ac:dyDescent="0.3">
      <c r="K538" s="145" t="s">
        <v>313</v>
      </c>
      <c r="V538" s="37" t="s">
        <v>975</v>
      </c>
      <c r="W538" s="37" t="s">
        <v>1186</v>
      </c>
      <c r="AB538" s="206" t="s">
        <v>348</v>
      </c>
      <c r="AC538" s="164" t="s">
        <v>1231</v>
      </c>
      <c r="AD538" s="148"/>
      <c r="AE538" s="165">
        <v>3844694855.9400001</v>
      </c>
      <c r="AF538" s="165">
        <v>4982184768.8099995</v>
      </c>
      <c r="AG538" s="165">
        <v>6119715291.0999994</v>
      </c>
      <c r="AH538" s="167">
        <v>2575730564.2317405</v>
      </c>
      <c r="AI538" s="166">
        <v>918213234.24000001</v>
      </c>
      <c r="AJ538" s="167">
        <v>2754639702.7200003</v>
      </c>
      <c r="AK538" s="166">
        <v>3578858915.6100011</v>
      </c>
      <c r="AL538" s="167">
        <v>4294630698.7320013</v>
      </c>
      <c r="AM538" s="166">
        <v>2149598285.6011214</v>
      </c>
      <c r="AN538" s="166">
        <v>4004991194.2406201</v>
      </c>
      <c r="AO538" s="167">
        <v>3953062447.5257134</v>
      </c>
      <c r="AP538" s="167">
        <v>2756847238.6699963</v>
      </c>
      <c r="AQ538" s="167">
        <v>2756847238.6699905</v>
      </c>
      <c r="AR538" s="167">
        <v>2207535.9499902725</v>
      </c>
      <c r="AS538" s="279">
        <v>8.0138827150806559E-4</v>
      </c>
      <c r="AT538" s="167">
        <v>181116674.43825006</v>
      </c>
      <c r="AU538" s="279">
        <v>7.0316622768449966E-2</v>
      </c>
      <c r="AV538" s="167">
        <v>-3362868052.4300089</v>
      </c>
      <c r="AW538" s="279">
        <v>-0.5495138078270867</v>
      </c>
      <c r="AX538" s="167">
        <v>2207535.9499959946</v>
      </c>
      <c r="AY538" s="279">
        <v>8.0138827151014281E-4</v>
      </c>
      <c r="AZ538" s="167">
        <v>181116674.43825579</v>
      </c>
      <c r="BA538" s="279">
        <v>7.0316622768452186E-2</v>
      </c>
      <c r="BB538" s="167">
        <v>-5.7220458984375E-6</v>
      </c>
      <c r="BC538" s="279">
        <v>-2.0755759761277248E-15</v>
      </c>
      <c r="BE538" s="165">
        <v>238655992.20699459</v>
      </c>
      <c r="BF538" s="165">
        <v>227841775.00999901</v>
      </c>
      <c r="BG538" s="165">
        <v>201049990.63746828</v>
      </c>
      <c r="BH538" s="165">
        <v>244038947.62435174</v>
      </c>
      <c r="BI538" s="165">
        <v>224546740.31813452</v>
      </c>
      <c r="BJ538" s="165">
        <v>220513717.93483448</v>
      </c>
      <c r="BK538" s="165">
        <v>244020634.46875894</v>
      </c>
      <c r="BL538" s="165">
        <v>238748034.84291813</v>
      </c>
      <c r="BM538" s="165">
        <v>217248562.76378876</v>
      </c>
      <c r="BN538" s="165">
        <v>244047532.50455344</v>
      </c>
      <c r="BO538" s="165">
        <v>238870921.39307916</v>
      </c>
      <c r="BP538" s="165">
        <v>217264388.96510962</v>
      </c>
      <c r="BQ538" s="280">
        <v>2756847238.6699905</v>
      </c>
    </row>
    <row r="539" spans="2:96" ht="18.75" x14ac:dyDescent="0.3">
      <c r="K539" s="145" t="s">
        <v>313</v>
      </c>
      <c r="AC539" s="152"/>
      <c r="AD539" s="168"/>
      <c r="AE539" s="169"/>
      <c r="AI539" s="281"/>
      <c r="AS539" s="37"/>
      <c r="AU539" s="37"/>
      <c r="AW539" s="37"/>
      <c r="AY539" s="37"/>
      <c r="BA539" s="37"/>
      <c r="BB539" s="37"/>
      <c r="BC539" s="37"/>
      <c r="BE539" s="169"/>
      <c r="BF539" s="169"/>
      <c r="BG539" s="169"/>
      <c r="BH539" s="169"/>
      <c r="BI539" s="169"/>
      <c r="BJ539" s="169"/>
      <c r="BK539" s="169"/>
      <c r="BL539" s="169"/>
      <c r="BM539" s="169"/>
      <c r="BN539" s="169"/>
      <c r="BO539" s="169"/>
      <c r="BP539" s="169"/>
      <c r="BQ539" s="282"/>
    </row>
    <row r="540" spans="2:96" ht="18.75" x14ac:dyDescent="0.3">
      <c r="K540" s="145" t="s">
        <v>313</v>
      </c>
      <c r="M540" s="37" t="s">
        <v>1232</v>
      </c>
      <c r="N540" s="37" t="s">
        <v>1233</v>
      </c>
      <c r="V540" s="37" t="s">
        <v>975</v>
      </c>
      <c r="W540" s="37" t="s">
        <v>1234</v>
      </c>
      <c r="X540" s="37">
        <v>423</v>
      </c>
      <c r="AB540" s="206" t="s">
        <v>348</v>
      </c>
      <c r="AC540" s="276" t="s">
        <v>1235</v>
      </c>
      <c r="AD540" s="148"/>
      <c r="AE540" s="38"/>
      <c r="AI540" s="180"/>
      <c r="AS540" s="37"/>
      <c r="AU540" s="37"/>
      <c r="AW540" s="37"/>
      <c r="AY540" s="37"/>
      <c r="BA540" s="37"/>
      <c r="BB540" s="37"/>
      <c r="BC540" s="37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277"/>
      <c r="BS540" s="37">
        <v>1183250024.5799663</v>
      </c>
      <c r="BT540" s="37">
        <v>1183659405.8486931</v>
      </c>
      <c r="BU540" s="37">
        <v>1222148501.3668654</v>
      </c>
      <c r="BV540" s="37">
        <v>3167557968.2526178</v>
      </c>
      <c r="BW540" s="37">
        <v>436595504.31178522</v>
      </c>
      <c r="BX540" s="37">
        <v>1309786512.9353557</v>
      </c>
      <c r="BY540" s="37">
        <v>1091779128.7687998</v>
      </c>
      <c r="BZ540" s="37">
        <v>1310134954.5225596</v>
      </c>
      <c r="CA540" s="37">
        <v>2637254460.0528531</v>
      </c>
      <c r="CB540" s="37">
        <v>1622082636.9685645</v>
      </c>
      <c r="CC540" s="37">
        <v>1310235550.1668136</v>
      </c>
      <c r="CD540" s="37">
        <v>3256882958.6045904</v>
      </c>
      <c r="CE540" s="37">
        <v>3256882959.2083907</v>
      </c>
      <c r="CG540" s="37">
        <v>271232384.4592728</v>
      </c>
      <c r="CH540" s="37">
        <v>269738862.19067591</v>
      </c>
      <c r="CI540" s="37">
        <v>260694961.6596905</v>
      </c>
      <c r="CJ540" s="37">
        <v>282490954.20108402</v>
      </c>
      <c r="CK540" s="37">
        <v>259258146.60107142</v>
      </c>
      <c r="CL540" s="37">
        <v>269796903.84440064</v>
      </c>
      <c r="CM540" s="37">
        <v>276470877.33355886</v>
      </c>
      <c r="CN540" s="37">
        <v>278308793.37677091</v>
      </c>
      <c r="CO540" s="37">
        <v>264282574.64381576</v>
      </c>
      <c r="CP540" s="37">
        <v>282607720.33018202</v>
      </c>
      <c r="CQ540" s="37">
        <v>279703408.16800642</v>
      </c>
      <c r="CR540" s="37">
        <v>262297372.3998616</v>
      </c>
    </row>
    <row r="541" spans="2:96" x14ac:dyDescent="0.25">
      <c r="K541" s="145" t="s">
        <v>316</v>
      </c>
      <c r="N541" s="37" t="s">
        <v>1236</v>
      </c>
      <c r="V541" s="37" t="s">
        <v>975</v>
      </c>
      <c r="W541" s="37" t="s">
        <v>1234</v>
      </c>
      <c r="X541" s="37">
        <v>423</v>
      </c>
      <c r="AB541" s="206" t="s">
        <v>348</v>
      </c>
      <c r="AC541" s="173">
        <v>814304</v>
      </c>
      <c r="AD541" s="174" t="s">
        <v>1237</v>
      </c>
      <c r="AE541" s="149">
        <v>18456</v>
      </c>
      <c r="AF541" s="17">
        <v>19075</v>
      </c>
      <c r="AG541" s="17">
        <v>19152</v>
      </c>
      <c r="AH541" s="151">
        <v>18754.098973105258</v>
      </c>
      <c r="AI541" s="150">
        <v>6720</v>
      </c>
      <c r="AJ541" s="266">
        <v>20160</v>
      </c>
      <c r="AK541" s="138">
        <v>16560</v>
      </c>
      <c r="AL541" s="266">
        <v>19872</v>
      </c>
      <c r="AM541" s="175">
        <v>15625.890277349999</v>
      </c>
      <c r="AN541" s="150">
        <v>19688.20869575526</v>
      </c>
      <c r="AO541" s="151">
        <v>19885.714285714323</v>
      </c>
      <c r="AP541" s="151">
        <v>19953.560758576823</v>
      </c>
      <c r="AQ541" s="151">
        <v>19953.560758576801</v>
      </c>
      <c r="AR541" s="266">
        <v>-206.43924142319884</v>
      </c>
      <c r="AS541" s="267">
        <v>-1.0240041737261847E-2</v>
      </c>
      <c r="AT541" s="266">
        <v>1199.4617854715434</v>
      </c>
      <c r="AU541" s="267">
        <v>6.3957313395416063E-2</v>
      </c>
      <c r="AV541" s="266">
        <v>801.56075857680116</v>
      </c>
      <c r="AW541" s="267">
        <v>4.1852587644987532E-2</v>
      </c>
      <c r="AX541" s="266">
        <v>-206.43924142317701</v>
      </c>
      <c r="AY541" s="267">
        <v>-1.0240041737260765E-2</v>
      </c>
      <c r="AZ541" s="266">
        <v>1199.4617854715652</v>
      </c>
      <c r="BA541" s="267">
        <v>6.3957313395417215E-2</v>
      </c>
      <c r="BB541" s="266">
        <v>-2.1827872842550278E-11</v>
      </c>
      <c r="BC541" s="267">
        <v>-1.0939337147214591E-15</v>
      </c>
      <c r="BE541" s="149">
        <v>1692.7962447899999</v>
      </c>
      <c r="BF541" s="149">
        <v>1638.6880738099999</v>
      </c>
      <c r="BG541" s="149">
        <v>1690.16276103</v>
      </c>
      <c r="BH541" s="149">
        <v>1688.5892828099998</v>
      </c>
      <c r="BI541" s="149">
        <v>1530.5534383499999</v>
      </c>
      <c r="BJ541" s="149">
        <v>1696.8438134399998</v>
      </c>
      <c r="BK541" s="149">
        <v>1641.1934665399999</v>
      </c>
      <c r="BL541" s="149">
        <v>1695.7564913399997</v>
      </c>
      <c r="BM541" s="149">
        <v>1642.26476267</v>
      </c>
      <c r="BN541" s="149">
        <v>1692.3559246799998</v>
      </c>
      <c r="BO541" s="149">
        <v>1699.27583721</v>
      </c>
      <c r="BP541" s="149">
        <v>1645.0806619068028</v>
      </c>
      <c r="BQ541" s="268">
        <v>19953.560758576805</v>
      </c>
    </row>
    <row r="542" spans="2:96" x14ac:dyDescent="0.25">
      <c r="K542" s="145" t="s">
        <v>316</v>
      </c>
      <c r="N542" s="37" t="s">
        <v>1238</v>
      </c>
      <c r="V542" s="37" t="s">
        <v>975</v>
      </c>
      <c r="W542" s="37" t="s">
        <v>1234</v>
      </c>
      <c r="X542" s="37">
        <v>423</v>
      </c>
      <c r="AB542" s="206" t="s">
        <v>348</v>
      </c>
      <c r="AC542" s="173">
        <v>822476</v>
      </c>
      <c r="AD542" s="174" t="s">
        <v>1239</v>
      </c>
      <c r="AE542" s="149">
        <v>0</v>
      </c>
      <c r="AF542" s="17">
        <v>0</v>
      </c>
      <c r="AG542" s="17">
        <v>0</v>
      </c>
      <c r="AH542" s="151">
        <v>0</v>
      </c>
      <c r="AI542" s="150">
        <v>0</v>
      </c>
      <c r="AJ542" s="266">
        <v>0</v>
      </c>
      <c r="AK542" s="138">
        <v>0</v>
      </c>
      <c r="AL542" s="266">
        <v>0</v>
      </c>
      <c r="AM542" s="175">
        <v>0</v>
      </c>
      <c r="AN542" s="150">
        <v>0</v>
      </c>
      <c r="AO542" s="151">
        <v>0</v>
      </c>
      <c r="AP542" s="151">
        <v>0</v>
      </c>
      <c r="AQ542" s="151">
        <v>-1.4E-2</v>
      </c>
      <c r="AR542" s="266">
        <v>-1.4E-2</v>
      </c>
      <c r="AS542" s="267">
        <v>0</v>
      </c>
      <c r="AT542" s="266">
        <v>-1.4E-2</v>
      </c>
      <c r="AU542" s="267">
        <v>0</v>
      </c>
      <c r="AV542" s="266">
        <v>-1.4E-2</v>
      </c>
      <c r="AW542" s="267">
        <v>0</v>
      </c>
      <c r="AX542" s="266">
        <v>0</v>
      </c>
      <c r="AY542" s="267">
        <v>0</v>
      </c>
      <c r="AZ542" s="266">
        <v>0</v>
      </c>
      <c r="BA542" s="267">
        <v>0</v>
      </c>
      <c r="BB542" s="266">
        <v>-1.4E-2</v>
      </c>
      <c r="BC542" s="267">
        <v>0</v>
      </c>
      <c r="BE542" s="149">
        <v>0</v>
      </c>
      <c r="BF542" s="149">
        <v>0</v>
      </c>
      <c r="BG542" s="149">
        <v>0</v>
      </c>
      <c r="BH542" s="149">
        <v>-1.4E-2</v>
      </c>
      <c r="BI542" s="149">
        <v>0</v>
      </c>
      <c r="BJ542" s="149">
        <v>0</v>
      </c>
      <c r="BK542" s="149">
        <v>0</v>
      </c>
      <c r="BL542" s="149">
        <v>0</v>
      </c>
      <c r="BM542" s="149">
        <v>0</v>
      </c>
      <c r="BN542" s="149">
        <v>0</v>
      </c>
      <c r="BO542" s="149">
        <v>0</v>
      </c>
      <c r="BP542" s="149">
        <v>0</v>
      </c>
      <c r="BQ542" s="268">
        <v>-1.4E-2</v>
      </c>
    </row>
    <row r="543" spans="2:96" x14ac:dyDescent="0.25">
      <c r="K543" s="145" t="s">
        <v>316</v>
      </c>
      <c r="N543" s="37" t="s">
        <v>1240</v>
      </c>
      <c r="V543" s="37" t="s">
        <v>975</v>
      </c>
      <c r="W543" s="37" t="s">
        <v>1234</v>
      </c>
      <c r="X543" s="37">
        <v>423</v>
      </c>
      <c r="AB543" s="206" t="s">
        <v>348</v>
      </c>
      <c r="AC543" s="173">
        <v>823452</v>
      </c>
      <c r="AD543" s="174" t="s">
        <v>1241</v>
      </c>
      <c r="AE543" s="149">
        <v>0</v>
      </c>
      <c r="AF543" s="17">
        <v>0</v>
      </c>
      <c r="AG543" s="17">
        <v>0</v>
      </c>
      <c r="AH543" s="151">
        <v>3.1E-2</v>
      </c>
      <c r="AI543" s="150">
        <v>0</v>
      </c>
      <c r="AJ543" s="266">
        <v>0</v>
      </c>
      <c r="AK543" s="138">
        <v>0</v>
      </c>
      <c r="AL543" s="266">
        <v>0</v>
      </c>
      <c r="AM543" s="175">
        <v>3.1E-2</v>
      </c>
      <c r="AN543" s="150">
        <v>0</v>
      </c>
      <c r="AO543" s="151">
        <v>0</v>
      </c>
      <c r="AP543" s="151">
        <v>0</v>
      </c>
      <c r="AQ543" s="151">
        <v>7.9100000000000004E-2</v>
      </c>
      <c r="AR543" s="266">
        <v>7.9100000000000004E-2</v>
      </c>
      <c r="AS543" s="267">
        <v>0</v>
      </c>
      <c r="AT543" s="266">
        <v>4.8100000000000004E-2</v>
      </c>
      <c r="AU543" s="267">
        <v>1.5516129032258066</v>
      </c>
      <c r="AV543" s="266">
        <v>7.9100000000000004E-2</v>
      </c>
      <c r="AW543" s="267">
        <v>0</v>
      </c>
      <c r="AX543" s="266">
        <v>0</v>
      </c>
      <c r="AY543" s="267">
        <v>0</v>
      </c>
      <c r="AZ543" s="266">
        <v>-3.1E-2</v>
      </c>
      <c r="BA543" s="267">
        <v>-1</v>
      </c>
      <c r="BB543" s="266">
        <v>7.9100000000000004E-2</v>
      </c>
      <c r="BC543" s="267">
        <v>0</v>
      </c>
      <c r="BE543" s="149">
        <v>0</v>
      </c>
      <c r="BF543" s="149">
        <v>0</v>
      </c>
      <c r="BG543" s="149">
        <v>0</v>
      </c>
      <c r="BH543" s="149">
        <v>7.9100000000000004E-2</v>
      </c>
      <c r="BI543" s="149">
        <v>0</v>
      </c>
      <c r="BJ543" s="149">
        <v>0</v>
      </c>
      <c r="BK543" s="149">
        <v>0</v>
      </c>
      <c r="BL543" s="149">
        <v>0</v>
      </c>
      <c r="BM543" s="149">
        <v>0</v>
      </c>
      <c r="BN543" s="149">
        <v>0</v>
      </c>
      <c r="BO543" s="149">
        <v>0</v>
      </c>
      <c r="BP543" s="149">
        <v>0</v>
      </c>
      <c r="BQ543" s="268">
        <v>7.9100000000000004E-2</v>
      </c>
    </row>
    <row r="544" spans="2:96" x14ac:dyDescent="0.25">
      <c r="K544" s="145" t="s">
        <v>316</v>
      </c>
      <c r="N544" s="37" t="s">
        <v>1242</v>
      </c>
      <c r="V544" s="37" t="s">
        <v>975</v>
      </c>
      <c r="W544" s="37" t="s">
        <v>1234</v>
      </c>
      <c r="X544" s="37">
        <v>423</v>
      </c>
      <c r="AB544" s="206" t="s">
        <v>348</v>
      </c>
      <c r="AC544" s="173">
        <v>823453</v>
      </c>
      <c r="AD544" s="174" t="s">
        <v>1243</v>
      </c>
      <c r="AE544" s="149">
        <v>0</v>
      </c>
      <c r="AF544" s="17">
        <v>0</v>
      </c>
      <c r="AG544" s="17">
        <v>0</v>
      </c>
      <c r="AH544" s="151">
        <v>3.1E-2</v>
      </c>
      <c r="AI544" s="150">
        <v>0</v>
      </c>
      <c r="AJ544" s="266">
        <v>0</v>
      </c>
      <c r="AK544" s="138">
        <v>0</v>
      </c>
      <c r="AL544" s="266">
        <v>0</v>
      </c>
      <c r="AM544" s="175">
        <v>3.1E-2</v>
      </c>
      <c r="AN544" s="150">
        <v>0</v>
      </c>
      <c r="AO544" s="151">
        <v>0</v>
      </c>
      <c r="AP544" s="151">
        <v>0</v>
      </c>
      <c r="AQ544" s="151">
        <v>7.9100000000000004E-2</v>
      </c>
      <c r="AR544" s="266">
        <v>7.9100000000000004E-2</v>
      </c>
      <c r="AS544" s="267">
        <v>0</v>
      </c>
      <c r="AT544" s="266">
        <v>4.8100000000000004E-2</v>
      </c>
      <c r="AU544" s="267">
        <v>1.5516129032258066</v>
      </c>
      <c r="AV544" s="266">
        <v>7.9100000000000004E-2</v>
      </c>
      <c r="AW544" s="267">
        <v>0</v>
      </c>
      <c r="AX544" s="266">
        <v>0</v>
      </c>
      <c r="AY544" s="267">
        <v>0</v>
      </c>
      <c r="AZ544" s="266">
        <v>-3.1E-2</v>
      </c>
      <c r="BA544" s="267">
        <v>-1</v>
      </c>
      <c r="BB544" s="266">
        <v>7.9100000000000004E-2</v>
      </c>
      <c r="BC544" s="267">
        <v>0</v>
      </c>
      <c r="BE544" s="149">
        <v>0</v>
      </c>
      <c r="BF544" s="149">
        <v>0</v>
      </c>
      <c r="BG544" s="149">
        <v>0</v>
      </c>
      <c r="BH544" s="149">
        <v>7.9100000000000004E-2</v>
      </c>
      <c r="BI544" s="149">
        <v>0</v>
      </c>
      <c r="BJ544" s="149">
        <v>0</v>
      </c>
      <c r="BK544" s="149">
        <v>0</v>
      </c>
      <c r="BL544" s="149">
        <v>0</v>
      </c>
      <c r="BM544" s="149">
        <v>0</v>
      </c>
      <c r="BN544" s="149">
        <v>0</v>
      </c>
      <c r="BO544" s="149">
        <v>0</v>
      </c>
      <c r="BP544" s="149">
        <v>0</v>
      </c>
      <c r="BQ544" s="268">
        <v>7.9100000000000004E-2</v>
      </c>
    </row>
    <row r="545" spans="11:69" x14ac:dyDescent="0.25">
      <c r="K545" s="145" t="s">
        <v>316</v>
      </c>
      <c r="N545" s="37" t="s">
        <v>1244</v>
      </c>
      <c r="V545" s="37" t="s">
        <v>975</v>
      </c>
      <c r="W545" s="37" t="s">
        <v>1234</v>
      </c>
      <c r="X545" s="37">
        <v>423</v>
      </c>
      <c r="AB545" s="206" t="s">
        <v>348</v>
      </c>
      <c r="AC545" s="173">
        <v>823455</v>
      </c>
      <c r="AD545" s="174" t="s">
        <v>1245</v>
      </c>
      <c r="AE545" s="149">
        <v>0</v>
      </c>
      <c r="AF545" s="17">
        <v>0</v>
      </c>
      <c r="AG545" s="17">
        <v>0</v>
      </c>
      <c r="AH545" s="151">
        <v>3.1E-2</v>
      </c>
      <c r="AI545" s="150">
        <v>0</v>
      </c>
      <c r="AJ545" s="266">
        <v>0</v>
      </c>
      <c r="AK545" s="138">
        <v>0</v>
      </c>
      <c r="AL545" s="266">
        <v>0</v>
      </c>
      <c r="AM545" s="175">
        <v>3.1E-2</v>
      </c>
      <c r="AN545" s="150">
        <v>0</v>
      </c>
      <c r="AO545" s="151">
        <v>0</v>
      </c>
      <c r="AP545" s="151">
        <v>0</v>
      </c>
      <c r="AQ545" s="151">
        <v>7.9100000000000004E-2</v>
      </c>
      <c r="AR545" s="266">
        <v>7.9100000000000004E-2</v>
      </c>
      <c r="AS545" s="267">
        <v>0</v>
      </c>
      <c r="AT545" s="266">
        <v>4.8100000000000004E-2</v>
      </c>
      <c r="AU545" s="267">
        <v>1.5516129032258066</v>
      </c>
      <c r="AV545" s="266">
        <v>7.9100000000000004E-2</v>
      </c>
      <c r="AW545" s="267">
        <v>0</v>
      </c>
      <c r="AX545" s="266">
        <v>0</v>
      </c>
      <c r="AY545" s="267">
        <v>0</v>
      </c>
      <c r="AZ545" s="266">
        <v>-3.1E-2</v>
      </c>
      <c r="BA545" s="267">
        <v>-1</v>
      </c>
      <c r="BB545" s="266">
        <v>7.9100000000000004E-2</v>
      </c>
      <c r="BC545" s="267">
        <v>0</v>
      </c>
      <c r="BE545" s="149">
        <v>0</v>
      </c>
      <c r="BF545" s="149">
        <v>0</v>
      </c>
      <c r="BG545" s="149">
        <v>0</v>
      </c>
      <c r="BH545" s="149">
        <v>7.9100000000000004E-2</v>
      </c>
      <c r="BI545" s="149">
        <v>0</v>
      </c>
      <c r="BJ545" s="149">
        <v>0</v>
      </c>
      <c r="BK545" s="149">
        <v>0</v>
      </c>
      <c r="BL545" s="149">
        <v>0</v>
      </c>
      <c r="BM545" s="149">
        <v>0</v>
      </c>
      <c r="BN545" s="149">
        <v>0</v>
      </c>
      <c r="BO545" s="149">
        <v>0</v>
      </c>
      <c r="BP545" s="149">
        <v>0</v>
      </c>
      <c r="BQ545" s="268">
        <v>7.9100000000000004E-2</v>
      </c>
    </row>
    <row r="546" spans="11:69" x14ac:dyDescent="0.25">
      <c r="K546" s="145" t="s">
        <v>316</v>
      </c>
      <c r="N546" s="37" t="s">
        <v>1246</v>
      </c>
      <c r="V546" s="37" t="s">
        <v>975</v>
      </c>
      <c r="W546" s="37" t="s">
        <v>1234</v>
      </c>
      <c r="X546" s="37">
        <v>423</v>
      </c>
      <c r="AB546" s="206" t="s">
        <v>348</v>
      </c>
      <c r="AC546" s="173">
        <v>823456</v>
      </c>
      <c r="AD546" s="174" t="s">
        <v>1247</v>
      </c>
      <c r="AE546" s="149">
        <v>0</v>
      </c>
      <c r="AF546" s="17">
        <v>0</v>
      </c>
      <c r="AG546" s="17">
        <v>0</v>
      </c>
      <c r="AH546" s="151">
        <v>3.1E-2</v>
      </c>
      <c r="AI546" s="150">
        <v>0</v>
      </c>
      <c r="AJ546" s="266">
        <v>0</v>
      </c>
      <c r="AK546" s="138">
        <v>0</v>
      </c>
      <c r="AL546" s="266">
        <v>0</v>
      </c>
      <c r="AM546" s="175">
        <v>3.1E-2</v>
      </c>
      <c r="AN546" s="150">
        <v>0</v>
      </c>
      <c r="AO546" s="151">
        <v>0</v>
      </c>
      <c r="AP546" s="151">
        <v>0</v>
      </c>
      <c r="AQ546" s="151">
        <v>7.9100000000000004E-2</v>
      </c>
      <c r="AR546" s="266">
        <v>7.9100000000000004E-2</v>
      </c>
      <c r="AS546" s="267">
        <v>0</v>
      </c>
      <c r="AT546" s="266">
        <v>4.8100000000000004E-2</v>
      </c>
      <c r="AU546" s="267">
        <v>1.5516129032258066</v>
      </c>
      <c r="AV546" s="266">
        <v>7.9100000000000004E-2</v>
      </c>
      <c r="AW546" s="267">
        <v>0</v>
      </c>
      <c r="AX546" s="266">
        <v>0</v>
      </c>
      <c r="AY546" s="267">
        <v>0</v>
      </c>
      <c r="AZ546" s="266">
        <v>-3.1E-2</v>
      </c>
      <c r="BA546" s="267">
        <v>-1</v>
      </c>
      <c r="BB546" s="266">
        <v>7.9100000000000004E-2</v>
      </c>
      <c r="BC546" s="267">
        <v>0</v>
      </c>
      <c r="BE546" s="149">
        <v>0</v>
      </c>
      <c r="BF546" s="149">
        <v>0</v>
      </c>
      <c r="BG546" s="149">
        <v>0</v>
      </c>
      <c r="BH546" s="149">
        <v>7.9100000000000004E-2</v>
      </c>
      <c r="BI546" s="149">
        <v>0</v>
      </c>
      <c r="BJ546" s="149">
        <v>0</v>
      </c>
      <c r="BK546" s="149">
        <v>0</v>
      </c>
      <c r="BL546" s="149">
        <v>0</v>
      </c>
      <c r="BM546" s="149">
        <v>0</v>
      </c>
      <c r="BN546" s="149">
        <v>0</v>
      </c>
      <c r="BO546" s="149">
        <v>0</v>
      </c>
      <c r="BP546" s="149">
        <v>0</v>
      </c>
      <c r="BQ546" s="268">
        <v>7.9100000000000004E-2</v>
      </c>
    </row>
    <row r="547" spans="11:69" x14ac:dyDescent="0.25">
      <c r="K547" s="145" t="s">
        <v>316</v>
      </c>
      <c r="N547" s="37" t="s">
        <v>1248</v>
      </c>
      <c r="V547" s="37" t="s">
        <v>975</v>
      </c>
      <c r="W547" s="37" t="s">
        <v>1234</v>
      </c>
      <c r="X547" s="37">
        <v>423</v>
      </c>
      <c r="AB547" s="206" t="s">
        <v>348</v>
      </c>
      <c r="AC547" s="173">
        <v>823458</v>
      </c>
      <c r="AD547" s="174" t="s">
        <v>1249</v>
      </c>
      <c r="AE547" s="149">
        <v>0</v>
      </c>
      <c r="AF547" s="17">
        <v>0</v>
      </c>
      <c r="AG547" s="17">
        <v>0</v>
      </c>
      <c r="AH547" s="151">
        <v>0</v>
      </c>
      <c r="AI547" s="150">
        <v>0</v>
      </c>
      <c r="AJ547" s="266">
        <v>0</v>
      </c>
      <c r="AK547" s="138">
        <v>0</v>
      </c>
      <c r="AL547" s="266">
        <v>0</v>
      </c>
      <c r="AM547" s="175">
        <v>0</v>
      </c>
      <c r="AN547" s="150">
        <v>0</v>
      </c>
      <c r="AO547" s="151">
        <v>0</v>
      </c>
      <c r="AP547" s="151">
        <v>0</v>
      </c>
      <c r="AQ547" s="151">
        <v>1.9099999999999999E-2</v>
      </c>
      <c r="AR547" s="266">
        <v>1.9099999999999999E-2</v>
      </c>
      <c r="AS547" s="267">
        <v>0</v>
      </c>
      <c r="AT547" s="266">
        <v>1.9099999999999999E-2</v>
      </c>
      <c r="AU547" s="267">
        <v>0</v>
      </c>
      <c r="AV547" s="266">
        <v>1.9099999999999999E-2</v>
      </c>
      <c r="AW547" s="267">
        <v>0</v>
      </c>
      <c r="AX547" s="266">
        <v>0</v>
      </c>
      <c r="AY547" s="267">
        <v>0</v>
      </c>
      <c r="AZ547" s="266">
        <v>0</v>
      </c>
      <c r="BA547" s="267">
        <v>0</v>
      </c>
      <c r="BB547" s="266">
        <v>1.9099999999999999E-2</v>
      </c>
      <c r="BC547" s="267">
        <v>0</v>
      </c>
      <c r="BE547" s="149">
        <v>0</v>
      </c>
      <c r="BF547" s="149">
        <v>0</v>
      </c>
      <c r="BG547" s="149">
        <v>0</v>
      </c>
      <c r="BH547" s="149">
        <v>1.9099999999999999E-2</v>
      </c>
      <c r="BI547" s="149">
        <v>0</v>
      </c>
      <c r="BJ547" s="149">
        <v>0</v>
      </c>
      <c r="BK547" s="149">
        <v>0</v>
      </c>
      <c r="BL547" s="149">
        <v>0</v>
      </c>
      <c r="BM547" s="149">
        <v>0</v>
      </c>
      <c r="BN547" s="149">
        <v>0</v>
      </c>
      <c r="BO547" s="149">
        <v>0</v>
      </c>
      <c r="BP547" s="149">
        <v>0</v>
      </c>
      <c r="BQ547" s="268">
        <v>1.9099999999999999E-2</v>
      </c>
    </row>
    <row r="548" spans="11:69" x14ac:dyDescent="0.25">
      <c r="K548" s="145" t="s">
        <v>316</v>
      </c>
      <c r="N548" s="37" t="s">
        <v>1250</v>
      </c>
      <c r="V548" s="37" t="s">
        <v>975</v>
      </c>
      <c r="W548" s="37" t="s">
        <v>1234</v>
      </c>
      <c r="X548" s="37">
        <v>423</v>
      </c>
      <c r="AB548" s="206" t="s">
        <v>348</v>
      </c>
      <c r="AC548" s="173">
        <v>823459</v>
      </c>
      <c r="AD548" s="174" t="s">
        <v>1251</v>
      </c>
      <c r="AE548" s="149">
        <v>0</v>
      </c>
      <c r="AF548" s="17">
        <v>0</v>
      </c>
      <c r="AG548" s="17">
        <v>0</v>
      </c>
      <c r="AH548" s="151">
        <v>3.1E-2</v>
      </c>
      <c r="AI548" s="150">
        <v>0</v>
      </c>
      <c r="AJ548" s="266">
        <v>0</v>
      </c>
      <c r="AK548" s="138">
        <v>0</v>
      </c>
      <c r="AL548" s="266">
        <v>0</v>
      </c>
      <c r="AM548" s="175">
        <v>3.1E-2</v>
      </c>
      <c r="AN548" s="150">
        <v>0</v>
      </c>
      <c r="AO548" s="151">
        <v>0</v>
      </c>
      <c r="AP548" s="151">
        <v>0</v>
      </c>
      <c r="AQ548" s="151">
        <v>7.9100000000000004E-2</v>
      </c>
      <c r="AR548" s="266">
        <v>7.9100000000000004E-2</v>
      </c>
      <c r="AS548" s="267">
        <v>0</v>
      </c>
      <c r="AT548" s="266">
        <v>4.8100000000000004E-2</v>
      </c>
      <c r="AU548" s="267">
        <v>1.5516129032258066</v>
      </c>
      <c r="AV548" s="266">
        <v>7.9100000000000004E-2</v>
      </c>
      <c r="AW548" s="267">
        <v>0</v>
      </c>
      <c r="AX548" s="266">
        <v>0</v>
      </c>
      <c r="AY548" s="267">
        <v>0</v>
      </c>
      <c r="AZ548" s="266">
        <v>-3.1E-2</v>
      </c>
      <c r="BA548" s="267">
        <v>-1</v>
      </c>
      <c r="BB548" s="266">
        <v>7.9100000000000004E-2</v>
      </c>
      <c r="BC548" s="267">
        <v>0</v>
      </c>
      <c r="BE548" s="149">
        <v>0</v>
      </c>
      <c r="BF548" s="149">
        <v>0</v>
      </c>
      <c r="BG548" s="149">
        <v>0</v>
      </c>
      <c r="BH548" s="149">
        <v>7.9100000000000004E-2</v>
      </c>
      <c r="BI548" s="149">
        <v>0</v>
      </c>
      <c r="BJ548" s="149">
        <v>0</v>
      </c>
      <c r="BK548" s="149">
        <v>0</v>
      </c>
      <c r="BL548" s="149">
        <v>0</v>
      </c>
      <c r="BM548" s="149">
        <v>0</v>
      </c>
      <c r="BN548" s="149">
        <v>0</v>
      </c>
      <c r="BO548" s="149">
        <v>0</v>
      </c>
      <c r="BP548" s="149">
        <v>0</v>
      </c>
      <c r="BQ548" s="268">
        <v>7.9100000000000004E-2</v>
      </c>
    </row>
    <row r="549" spans="11:69" x14ac:dyDescent="0.25">
      <c r="K549" s="145" t="s">
        <v>316</v>
      </c>
      <c r="N549" s="37" t="s">
        <v>1252</v>
      </c>
      <c r="V549" s="37" t="s">
        <v>975</v>
      </c>
      <c r="W549" s="37" t="s">
        <v>1234</v>
      </c>
      <c r="X549" s="37">
        <v>423</v>
      </c>
      <c r="AB549" s="206" t="s">
        <v>348</v>
      </c>
      <c r="AC549" s="173">
        <v>823460</v>
      </c>
      <c r="AD549" s="174" t="s">
        <v>1253</v>
      </c>
      <c r="AE549" s="149">
        <v>0</v>
      </c>
      <c r="AF549" s="17">
        <v>0</v>
      </c>
      <c r="AG549" s="17">
        <v>0</v>
      </c>
      <c r="AH549" s="151">
        <v>0.02</v>
      </c>
      <c r="AI549" s="150">
        <v>0</v>
      </c>
      <c r="AJ549" s="266">
        <v>0</v>
      </c>
      <c r="AK549" s="138">
        <v>0</v>
      </c>
      <c r="AL549" s="266">
        <v>0</v>
      </c>
      <c r="AM549" s="175">
        <v>0.02</v>
      </c>
      <c r="AN549" s="150">
        <v>0</v>
      </c>
      <c r="AO549" s="151">
        <v>0</v>
      </c>
      <c r="AP549" s="151">
        <v>0</v>
      </c>
      <c r="AQ549" s="151">
        <v>7.9100000000000004E-2</v>
      </c>
      <c r="AR549" s="266">
        <v>7.9100000000000004E-2</v>
      </c>
      <c r="AS549" s="267">
        <v>0</v>
      </c>
      <c r="AT549" s="266">
        <v>5.91E-2</v>
      </c>
      <c r="AU549" s="267">
        <v>2.9550000000000001</v>
      </c>
      <c r="AV549" s="266">
        <v>7.9100000000000004E-2</v>
      </c>
      <c r="AW549" s="267">
        <v>0</v>
      </c>
      <c r="AX549" s="266">
        <v>0</v>
      </c>
      <c r="AY549" s="267">
        <v>0</v>
      </c>
      <c r="AZ549" s="266">
        <v>-0.02</v>
      </c>
      <c r="BA549" s="267">
        <v>-1</v>
      </c>
      <c r="BB549" s="266">
        <v>7.9100000000000004E-2</v>
      </c>
      <c r="BC549" s="267">
        <v>0</v>
      </c>
      <c r="BE549" s="149">
        <v>0</v>
      </c>
      <c r="BF549" s="149">
        <v>0</v>
      </c>
      <c r="BG549" s="149">
        <v>0</v>
      </c>
      <c r="BH549" s="149">
        <v>7.9100000000000004E-2</v>
      </c>
      <c r="BI549" s="149">
        <v>0</v>
      </c>
      <c r="BJ549" s="149">
        <v>0</v>
      </c>
      <c r="BK549" s="149">
        <v>0</v>
      </c>
      <c r="BL549" s="149">
        <v>0</v>
      </c>
      <c r="BM549" s="149">
        <v>0</v>
      </c>
      <c r="BN549" s="149">
        <v>0</v>
      </c>
      <c r="BO549" s="149">
        <v>0</v>
      </c>
      <c r="BP549" s="149">
        <v>0</v>
      </c>
      <c r="BQ549" s="268">
        <v>7.9100000000000004E-2</v>
      </c>
    </row>
    <row r="550" spans="11:69" x14ac:dyDescent="0.25">
      <c r="K550" s="145" t="s">
        <v>316</v>
      </c>
      <c r="N550" s="37" t="s">
        <v>1254</v>
      </c>
      <c r="V550" s="37" t="s">
        <v>975</v>
      </c>
      <c r="W550" s="37" t="s">
        <v>1234</v>
      </c>
      <c r="X550" s="37">
        <v>423</v>
      </c>
      <c r="AB550" s="206" t="s">
        <v>348</v>
      </c>
      <c r="AC550" s="173">
        <v>823463</v>
      </c>
      <c r="AD550" s="174" t="s">
        <v>1255</v>
      </c>
      <c r="AE550" s="149">
        <v>0</v>
      </c>
      <c r="AF550" s="17">
        <v>0</v>
      </c>
      <c r="AG550" s="17">
        <v>0</v>
      </c>
      <c r="AH550" s="151">
        <v>5.3699999999999998E-2</v>
      </c>
      <c r="AI550" s="150">
        <v>0</v>
      </c>
      <c r="AJ550" s="266">
        <v>0</v>
      </c>
      <c r="AK550" s="138">
        <v>0</v>
      </c>
      <c r="AL550" s="266">
        <v>0</v>
      </c>
      <c r="AM550" s="175">
        <v>5.3699999999999998E-2</v>
      </c>
      <c r="AN550" s="150">
        <v>0</v>
      </c>
      <c r="AO550" s="151">
        <v>0</v>
      </c>
      <c r="AP550" s="151">
        <v>0</v>
      </c>
      <c r="AQ550" s="151">
        <v>0</v>
      </c>
      <c r="AR550" s="266">
        <v>0</v>
      </c>
      <c r="AS550" s="267">
        <v>0</v>
      </c>
      <c r="AT550" s="266">
        <v>-5.3699999999999998E-2</v>
      </c>
      <c r="AU550" s="267">
        <v>-1</v>
      </c>
      <c r="AV550" s="266">
        <v>0</v>
      </c>
      <c r="AW550" s="267">
        <v>0</v>
      </c>
      <c r="AX550" s="266">
        <v>0</v>
      </c>
      <c r="AY550" s="267">
        <v>0</v>
      </c>
      <c r="AZ550" s="266">
        <v>-5.3699999999999998E-2</v>
      </c>
      <c r="BA550" s="267">
        <v>-1</v>
      </c>
      <c r="BB550" s="266">
        <v>0</v>
      </c>
      <c r="BC550" s="267">
        <v>0</v>
      </c>
      <c r="BE550" s="149">
        <v>0</v>
      </c>
      <c r="BF550" s="149">
        <v>0</v>
      </c>
      <c r="BG550" s="149">
        <v>0</v>
      </c>
      <c r="BH550" s="149">
        <v>0</v>
      </c>
      <c r="BI550" s="149">
        <v>0</v>
      </c>
      <c r="BJ550" s="149">
        <v>0</v>
      </c>
      <c r="BK550" s="149">
        <v>0</v>
      </c>
      <c r="BL550" s="149">
        <v>0</v>
      </c>
      <c r="BM550" s="149">
        <v>0</v>
      </c>
      <c r="BN550" s="149">
        <v>0</v>
      </c>
      <c r="BO550" s="149">
        <v>0</v>
      </c>
      <c r="BP550" s="149">
        <v>0</v>
      </c>
      <c r="BQ550" s="268">
        <v>0</v>
      </c>
    </row>
    <row r="551" spans="11:69" x14ac:dyDescent="0.25">
      <c r="K551" s="145" t="s">
        <v>316</v>
      </c>
      <c r="N551" s="37" t="s">
        <v>1256</v>
      </c>
      <c r="V551" s="37" t="s">
        <v>975</v>
      </c>
      <c r="W551" s="37" t="s">
        <v>1234</v>
      </c>
      <c r="X551" s="37">
        <v>423</v>
      </c>
      <c r="AB551" s="206" t="s">
        <v>348</v>
      </c>
      <c r="AC551" s="173">
        <v>823465</v>
      </c>
      <c r="AD551" s="174" t="s">
        <v>1257</v>
      </c>
      <c r="AE551" s="149">
        <v>0</v>
      </c>
      <c r="AF551" s="17">
        <v>0</v>
      </c>
      <c r="AG551" s="17">
        <v>0</v>
      </c>
      <c r="AH551" s="151">
        <v>5.3699999999999998E-2</v>
      </c>
      <c r="AI551" s="150">
        <v>0</v>
      </c>
      <c r="AJ551" s="266">
        <v>0</v>
      </c>
      <c r="AK551" s="138">
        <v>0</v>
      </c>
      <c r="AL551" s="266">
        <v>0</v>
      </c>
      <c r="AM551" s="175">
        <v>5.3699999999999998E-2</v>
      </c>
      <c r="AN551" s="150">
        <v>0</v>
      </c>
      <c r="AO551" s="151">
        <v>0</v>
      </c>
      <c r="AP551" s="151">
        <v>0</v>
      </c>
      <c r="AQ551" s="151">
        <v>0</v>
      </c>
      <c r="AR551" s="266">
        <v>0</v>
      </c>
      <c r="AS551" s="267">
        <v>0</v>
      </c>
      <c r="AT551" s="266">
        <v>-5.3699999999999998E-2</v>
      </c>
      <c r="AU551" s="267">
        <v>-1</v>
      </c>
      <c r="AV551" s="266">
        <v>0</v>
      </c>
      <c r="AW551" s="267">
        <v>0</v>
      </c>
      <c r="AX551" s="266">
        <v>0</v>
      </c>
      <c r="AY551" s="267">
        <v>0</v>
      </c>
      <c r="AZ551" s="266">
        <v>-5.3699999999999998E-2</v>
      </c>
      <c r="BA551" s="267">
        <v>-1</v>
      </c>
      <c r="BB551" s="266">
        <v>0</v>
      </c>
      <c r="BC551" s="267">
        <v>0</v>
      </c>
      <c r="BE551" s="149">
        <v>0</v>
      </c>
      <c r="BF551" s="149">
        <v>0</v>
      </c>
      <c r="BG551" s="149">
        <v>0</v>
      </c>
      <c r="BH551" s="149">
        <v>0</v>
      </c>
      <c r="BI551" s="149">
        <v>0</v>
      </c>
      <c r="BJ551" s="149">
        <v>0</v>
      </c>
      <c r="BK551" s="149">
        <v>0</v>
      </c>
      <c r="BL551" s="149">
        <v>0</v>
      </c>
      <c r="BM551" s="149">
        <v>0</v>
      </c>
      <c r="BN551" s="149">
        <v>0</v>
      </c>
      <c r="BO551" s="149">
        <v>0</v>
      </c>
      <c r="BP551" s="149">
        <v>0</v>
      </c>
      <c r="BQ551" s="268">
        <v>0</v>
      </c>
    </row>
    <row r="552" spans="11:69" x14ac:dyDescent="0.25">
      <c r="K552" s="145" t="s">
        <v>316</v>
      </c>
      <c r="N552" s="37" t="s">
        <v>1258</v>
      </c>
      <c r="V552" s="37" t="s">
        <v>975</v>
      </c>
      <c r="W552" s="37" t="s">
        <v>1234</v>
      </c>
      <c r="X552" s="37">
        <v>423</v>
      </c>
      <c r="AB552" s="206" t="s">
        <v>348</v>
      </c>
      <c r="AC552" s="173">
        <v>823467</v>
      </c>
      <c r="AD552" s="174" t="s">
        <v>1259</v>
      </c>
      <c r="AE552" s="149">
        <v>0</v>
      </c>
      <c r="AF552" s="17">
        <v>0</v>
      </c>
      <c r="AG552" s="17">
        <v>0</v>
      </c>
      <c r="AH552" s="151">
        <v>1.4999999999999999E-2</v>
      </c>
      <c r="AI552" s="150">
        <v>0</v>
      </c>
      <c r="AJ552" s="266">
        <v>0</v>
      </c>
      <c r="AK552" s="138">
        <v>0</v>
      </c>
      <c r="AL552" s="266">
        <v>0</v>
      </c>
      <c r="AM552" s="175">
        <v>1.4999999999999999E-2</v>
      </c>
      <c r="AN552" s="150">
        <v>0</v>
      </c>
      <c r="AO552" s="151">
        <v>0</v>
      </c>
      <c r="AP552" s="151">
        <v>0</v>
      </c>
      <c r="AQ552" s="151">
        <v>1.4999999999999999E-2</v>
      </c>
      <c r="AR552" s="266">
        <v>1.4999999999999999E-2</v>
      </c>
      <c r="AS552" s="267">
        <v>0</v>
      </c>
      <c r="AT552" s="266">
        <v>0</v>
      </c>
      <c r="AU552" s="267">
        <v>0</v>
      </c>
      <c r="AV552" s="266">
        <v>1.4999999999999999E-2</v>
      </c>
      <c r="AW552" s="267">
        <v>0</v>
      </c>
      <c r="AX552" s="266">
        <v>0</v>
      </c>
      <c r="AY552" s="267">
        <v>0</v>
      </c>
      <c r="AZ552" s="266">
        <v>-1.4999999999999999E-2</v>
      </c>
      <c r="BA552" s="267">
        <v>-1</v>
      </c>
      <c r="BB552" s="266">
        <v>1.4999999999999999E-2</v>
      </c>
      <c r="BC552" s="267">
        <v>0</v>
      </c>
      <c r="BE552" s="149">
        <v>0</v>
      </c>
      <c r="BF552" s="149">
        <v>0</v>
      </c>
      <c r="BG552" s="149">
        <v>0</v>
      </c>
      <c r="BH552" s="149">
        <v>1.4999999999999999E-2</v>
      </c>
      <c r="BI552" s="149">
        <v>0</v>
      </c>
      <c r="BJ552" s="149">
        <v>0</v>
      </c>
      <c r="BK552" s="149">
        <v>0</v>
      </c>
      <c r="BL552" s="149">
        <v>0</v>
      </c>
      <c r="BM552" s="149">
        <v>0</v>
      </c>
      <c r="BN552" s="149">
        <v>0</v>
      </c>
      <c r="BO552" s="149">
        <v>0</v>
      </c>
      <c r="BP552" s="149">
        <v>0</v>
      </c>
      <c r="BQ552" s="268">
        <v>1.4999999999999999E-2</v>
      </c>
    </row>
    <row r="553" spans="11:69" x14ac:dyDescent="0.25">
      <c r="K553" s="145" t="s">
        <v>316</v>
      </c>
      <c r="N553" s="37" t="s">
        <v>1260</v>
      </c>
      <c r="V553" s="37" t="s">
        <v>975</v>
      </c>
      <c r="W553" s="37" t="s">
        <v>1234</v>
      </c>
      <c r="X553" s="37">
        <v>423</v>
      </c>
      <c r="AB553" s="206" t="s">
        <v>348</v>
      </c>
      <c r="AC553" s="173">
        <v>823468</v>
      </c>
      <c r="AD553" s="174" t="s">
        <v>1261</v>
      </c>
      <c r="AE553" s="149">
        <v>0</v>
      </c>
      <c r="AF553" s="17">
        <v>0</v>
      </c>
      <c r="AG553" s="17">
        <v>0</v>
      </c>
      <c r="AH553" s="151">
        <v>1.4999999999999999E-2</v>
      </c>
      <c r="AI553" s="150">
        <v>0</v>
      </c>
      <c r="AJ553" s="266">
        <v>0</v>
      </c>
      <c r="AK553" s="138">
        <v>0</v>
      </c>
      <c r="AL553" s="266">
        <v>0</v>
      </c>
      <c r="AM553" s="175">
        <v>1.4999999999999999E-2</v>
      </c>
      <c r="AN553" s="150">
        <v>0</v>
      </c>
      <c r="AO553" s="151">
        <v>0</v>
      </c>
      <c r="AP553" s="151">
        <v>0</v>
      </c>
      <c r="AQ553" s="151">
        <v>1.4999999999999999E-2</v>
      </c>
      <c r="AR553" s="266">
        <v>1.4999999999999999E-2</v>
      </c>
      <c r="AS553" s="267">
        <v>0</v>
      </c>
      <c r="AT553" s="266">
        <v>0</v>
      </c>
      <c r="AU553" s="267">
        <v>0</v>
      </c>
      <c r="AV553" s="266">
        <v>1.4999999999999999E-2</v>
      </c>
      <c r="AW553" s="267">
        <v>0</v>
      </c>
      <c r="AX553" s="266">
        <v>0</v>
      </c>
      <c r="AY553" s="267">
        <v>0</v>
      </c>
      <c r="AZ553" s="266">
        <v>-1.4999999999999999E-2</v>
      </c>
      <c r="BA553" s="267">
        <v>-1</v>
      </c>
      <c r="BB553" s="266">
        <v>1.4999999999999999E-2</v>
      </c>
      <c r="BC553" s="267">
        <v>0</v>
      </c>
      <c r="BE553" s="149">
        <v>0</v>
      </c>
      <c r="BF553" s="149">
        <v>0</v>
      </c>
      <c r="BG553" s="149">
        <v>0</v>
      </c>
      <c r="BH553" s="149">
        <v>1.4999999999999999E-2</v>
      </c>
      <c r="BI553" s="149">
        <v>0</v>
      </c>
      <c r="BJ553" s="149">
        <v>0</v>
      </c>
      <c r="BK553" s="149">
        <v>0</v>
      </c>
      <c r="BL553" s="149">
        <v>0</v>
      </c>
      <c r="BM553" s="149">
        <v>0</v>
      </c>
      <c r="BN553" s="149">
        <v>0</v>
      </c>
      <c r="BO553" s="149">
        <v>0</v>
      </c>
      <c r="BP553" s="149">
        <v>0</v>
      </c>
      <c r="BQ553" s="268">
        <v>1.4999999999999999E-2</v>
      </c>
    </row>
    <row r="554" spans="11:69" x14ac:dyDescent="0.25">
      <c r="K554" s="145" t="s">
        <v>316</v>
      </c>
      <c r="N554" s="37" t="s">
        <v>1262</v>
      </c>
      <c r="V554" s="37" t="s">
        <v>975</v>
      </c>
      <c r="W554" s="37" t="s">
        <v>1234</v>
      </c>
      <c r="X554" s="37">
        <v>423</v>
      </c>
      <c r="AB554" s="206" t="s">
        <v>348</v>
      </c>
      <c r="AC554" s="173">
        <v>823469</v>
      </c>
      <c r="AD554" s="174" t="s">
        <v>1263</v>
      </c>
      <c r="AE554" s="149">
        <v>0</v>
      </c>
      <c r="AF554" s="17">
        <v>0</v>
      </c>
      <c r="AG554" s="17">
        <v>0</v>
      </c>
      <c r="AH554" s="151">
        <v>1.4999999999999999E-2</v>
      </c>
      <c r="AI554" s="150">
        <v>0</v>
      </c>
      <c r="AJ554" s="266">
        <v>0</v>
      </c>
      <c r="AK554" s="138">
        <v>0</v>
      </c>
      <c r="AL554" s="266">
        <v>0</v>
      </c>
      <c r="AM554" s="175">
        <v>1.4999999999999999E-2</v>
      </c>
      <c r="AN554" s="150">
        <v>0</v>
      </c>
      <c r="AO554" s="151">
        <v>0</v>
      </c>
      <c r="AP554" s="151">
        <v>0</v>
      </c>
      <c r="AQ554" s="151">
        <v>1.4999999999999999E-2</v>
      </c>
      <c r="AR554" s="266">
        <v>1.4999999999999999E-2</v>
      </c>
      <c r="AS554" s="267">
        <v>0</v>
      </c>
      <c r="AT554" s="266">
        <v>0</v>
      </c>
      <c r="AU554" s="267">
        <v>0</v>
      </c>
      <c r="AV554" s="266">
        <v>1.4999999999999999E-2</v>
      </c>
      <c r="AW554" s="267">
        <v>0</v>
      </c>
      <c r="AX554" s="266">
        <v>0</v>
      </c>
      <c r="AY554" s="267">
        <v>0</v>
      </c>
      <c r="AZ554" s="266">
        <v>-1.4999999999999999E-2</v>
      </c>
      <c r="BA554" s="267">
        <v>-1</v>
      </c>
      <c r="BB554" s="266">
        <v>1.4999999999999999E-2</v>
      </c>
      <c r="BC554" s="267">
        <v>0</v>
      </c>
      <c r="BE554" s="149">
        <v>0</v>
      </c>
      <c r="BF554" s="149">
        <v>0</v>
      </c>
      <c r="BG554" s="149">
        <v>0</v>
      </c>
      <c r="BH554" s="149">
        <v>1.4999999999999999E-2</v>
      </c>
      <c r="BI554" s="149">
        <v>0</v>
      </c>
      <c r="BJ554" s="149">
        <v>0</v>
      </c>
      <c r="BK554" s="149">
        <v>0</v>
      </c>
      <c r="BL554" s="149">
        <v>0</v>
      </c>
      <c r="BM554" s="149">
        <v>0</v>
      </c>
      <c r="BN554" s="149">
        <v>0</v>
      </c>
      <c r="BO554" s="149">
        <v>0</v>
      </c>
      <c r="BP554" s="149">
        <v>0</v>
      </c>
      <c r="BQ554" s="268">
        <v>1.4999999999999999E-2</v>
      </c>
    </row>
    <row r="555" spans="11:69" x14ac:dyDescent="0.25">
      <c r="K555" s="145" t="s">
        <v>316</v>
      </c>
      <c r="N555" s="37" t="s">
        <v>1264</v>
      </c>
      <c r="V555" s="37" t="s">
        <v>975</v>
      </c>
      <c r="W555" s="37" t="s">
        <v>1234</v>
      </c>
      <c r="X555" s="37">
        <v>423</v>
      </c>
      <c r="AB555" s="206" t="s">
        <v>348</v>
      </c>
      <c r="AC555" s="173">
        <v>823470</v>
      </c>
      <c r="AD555" s="174" t="s">
        <v>1265</v>
      </c>
      <c r="AE555" s="149">
        <v>0</v>
      </c>
      <c r="AF555" s="17">
        <v>0</v>
      </c>
      <c r="AG555" s="17">
        <v>0</v>
      </c>
      <c r="AH555" s="151">
        <v>3.1E-2</v>
      </c>
      <c r="AI555" s="150">
        <v>0</v>
      </c>
      <c r="AJ555" s="266">
        <v>0</v>
      </c>
      <c r="AK555" s="138">
        <v>0</v>
      </c>
      <c r="AL555" s="266">
        <v>0</v>
      </c>
      <c r="AM555" s="175">
        <v>3.1E-2</v>
      </c>
      <c r="AN555" s="150">
        <v>0</v>
      </c>
      <c r="AO555" s="151">
        <v>0</v>
      </c>
      <c r="AP555" s="151">
        <v>0</v>
      </c>
      <c r="AQ555" s="151">
        <v>7.9100000000000004E-2</v>
      </c>
      <c r="AR555" s="266">
        <v>7.9100000000000004E-2</v>
      </c>
      <c r="AS555" s="267">
        <v>0</v>
      </c>
      <c r="AT555" s="266">
        <v>4.8100000000000004E-2</v>
      </c>
      <c r="AU555" s="267">
        <v>1.5516129032258066</v>
      </c>
      <c r="AV555" s="266">
        <v>7.9100000000000004E-2</v>
      </c>
      <c r="AW555" s="267">
        <v>0</v>
      </c>
      <c r="AX555" s="266">
        <v>0</v>
      </c>
      <c r="AY555" s="267">
        <v>0</v>
      </c>
      <c r="AZ555" s="266">
        <v>-3.1E-2</v>
      </c>
      <c r="BA555" s="267">
        <v>-1</v>
      </c>
      <c r="BB555" s="266">
        <v>7.9100000000000004E-2</v>
      </c>
      <c r="BC555" s="267">
        <v>0</v>
      </c>
      <c r="BE555" s="149">
        <v>0</v>
      </c>
      <c r="BF555" s="149">
        <v>0</v>
      </c>
      <c r="BG555" s="149">
        <v>0</v>
      </c>
      <c r="BH555" s="149">
        <v>7.9100000000000004E-2</v>
      </c>
      <c r="BI555" s="149">
        <v>0</v>
      </c>
      <c r="BJ555" s="149">
        <v>0</v>
      </c>
      <c r="BK555" s="149">
        <v>0</v>
      </c>
      <c r="BL555" s="149">
        <v>0</v>
      </c>
      <c r="BM555" s="149">
        <v>0</v>
      </c>
      <c r="BN555" s="149">
        <v>0</v>
      </c>
      <c r="BO555" s="149">
        <v>0</v>
      </c>
      <c r="BP555" s="149">
        <v>0</v>
      </c>
      <c r="BQ555" s="268">
        <v>7.9100000000000004E-2</v>
      </c>
    </row>
    <row r="556" spans="11:69" x14ac:dyDescent="0.25">
      <c r="K556" s="145" t="s">
        <v>316</v>
      </c>
      <c r="N556" s="37" t="s">
        <v>1266</v>
      </c>
      <c r="V556" s="37" t="s">
        <v>975</v>
      </c>
      <c r="W556" s="37" t="s">
        <v>1234</v>
      </c>
      <c r="X556" s="37">
        <v>423</v>
      </c>
      <c r="AB556" s="206" t="s">
        <v>348</v>
      </c>
      <c r="AC556" s="173">
        <v>824371</v>
      </c>
      <c r="AD556" s="174" t="s">
        <v>1267</v>
      </c>
      <c r="AE556" s="149">
        <v>0</v>
      </c>
      <c r="AF556" s="17">
        <v>1700.5</v>
      </c>
      <c r="AG556" s="17">
        <v>0</v>
      </c>
      <c r="AH556" s="151">
        <v>0</v>
      </c>
      <c r="AI556" s="150">
        <v>0</v>
      </c>
      <c r="AJ556" s="266">
        <v>0</v>
      </c>
      <c r="AK556" s="138">
        <v>0</v>
      </c>
      <c r="AL556" s="266">
        <v>0</v>
      </c>
      <c r="AM556" s="175">
        <v>0</v>
      </c>
      <c r="AN556" s="150">
        <v>0</v>
      </c>
      <c r="AO556" s="151">
        <v>0</v>
      </c>
      <c r="AP556" s="151">
        <v>0</v>
      </c>
      <c r="AQ556" s="151">
        <v>0</v>
      </c>
      <c r="AR556" s="266">
        <v>0</v>
      </c>
      <c r="AS556" s="267">
        <v>0</v>
      </c>
      <c r="AT556" s="266">
        <v>0</v>
      </c>
      <c r="AU556" s="267">
        <v>0</v>
      </c>
      <c r="AV556" s="266">
        <v>0</v>
      </c>
      <c r="AW556" s="267">
        <v>0</v>
      </c>
      <c r="AX556" s="266">
        <v>0</v>
      </c>
      <c r="AY556" s="267">
        <v>0</v>
      </c>
      <c r="AZ556" s="266">
        <v>0</v>
      </c>
      <c r="BA556" s="267">
        <v>0</v>
      </c>
      <c r="BB556" s="266">
        <v>0</v>
      </c>
      <c r="BC556" s="267">
        <v>0</v>
      </c>
      <c r="BE556" s="149">
        <v>0</v>
      </c>
      <c r="BF556" s="149">
        <v>0</v>
      </c>
      <c r="BG556" s="149">
        <v>0</v>
      </c>
      <c r="BH556" s="149">
        <v>0</v>
      </c>
      <c r="BI556" s="149">
        <v>0</v>
      </c>
      <c r="BJ556" s="149">
        <v>0</v>
      </c>
      <c r="BK556" s="149">
        <v>0</v>
      </c>
      <c r="BL556" s="149">
        <v>0</v>
      </c>
      <c r="BM556" s="149">
        <v>0</v>
      </c>
      <c r="BN556" s="149">
        <v>0</v>
      </c>
      <c r="BO556" s="149">
        <v>0</v>
      </c>
      <c r="BP556" s="149">
        <v>0</v>
      </c>
      <c r="BQ556" s="268">
        <v>0</v>
      </c>
    </row>
    <row r="557" spans="11:69" x14ac:dyDescent="0.25">
      <c r="K557" s="145" t="s">
        <v>316</v>
      </c>
      <c r="N557" s="37" t="s">
        <v>1268</v>
      </c>
      <c r="V557" s="37" t="s">
        <v>975</v>
      </c>
      <c r="W557" s="37" t="s">
        <v>1234</v>
      </c>
      <c r="X557" s="37">
        <v>423</v>
      </c>
      <c r="AB557" s="206" t="s">
        <v>348</v>
      </c>
      <c r="AC557" s="173">
        <v>824375</v>
      </c>
      <c r="AD557" s="174" t="s">
        <v>916</v>
      </c>
      <c r="AE557" s="149">
        <v>0</v>
      </c>
      <c r="AF557" s="17">
        <v>2628</v>
      </c>
      <c r="AG557" s="17">
        <v>0</v>
      </c>
      <c r="AH557" s="151">
        <v>0</v>
      </c>
      <c r="AI557" s="150">
        <v>0</v>
      </c>
      <c r="AJ557" s="266">
        <v>0</v>
      </c>
      <c r="AK557" s="138">
        <v>0</v>
      </c>
      <c r="AL557" s="266">
        <v>0</v>
      </c>
      <c r="AM557" s="175">
        <v>0</v>
      </c>
      <c r="AN557" s="150">
        <v>0</v>
      </c>
      <c r="AO557" s="151">
        <v>0</v>
      </c>
      <c r="AP557" s="151">
        <v>0</v>
      </c>
      <c r="AQ557" s="151">
        <v>0</v>
      </c>
      <c r="AR557" s="266">
        <v>0</v>
      </c>
      <c r="AS557" s="267">
        <v>0</v>
      </c>
      <c r="AT557" s="266">
        <v>0</v>
      </c>
      <c r="AU557" s="267">
        <v>0</v>
      </c>
      <c r="AV557" s="266">
        <v>0</v>
      </c>
      <c r="AW557" s="267">
        <v>0</v>
      </c>
      <c r="AX557" s="266">
        <v>0</v>
      </c>
      <c r="AY557" s="267">
        <v>0</v>
      </c>
      <c r="AZ557" s="266">
        <v>0</v>
      </c>
      <c r="BA557" s="267">
        <v>0</v>
      </c>
      <c r="BB557" s="266">
        <v>0</v>
      </c>
      <c r="BC557" s="267">
        <v>0</v>
      </c>
      <c r="BE557" s="149">
        <v>0</v>
      </c>
      <c r="BF557" s="149">
        <v>0</v>
      </c>
      <c r="BG557" s="149">
        <v>0</v>
      </c>
      <c r="BH557" s="149">
        <v>0</v>
      </c>
      <c r="BI557" s="149">
        <v>0</v>
      </c>
      <c r="BJ557" s="149">
        <v>0</v>
      </c>
      <c r="BK557" s="149">
        <v>0</v>
      </c>
      <c r="BL557" s="149">
        <v>0</v>
      </c>
      <c r="BM557" s="149">
        <v>0</v>
      </c>
      <c r="BN557" s="149">
        <v>0</v>
      </c>
      <c r="BO557" s="149">
        <v>0</v>
      </c>
      <c r="BP557" s="149">
        <v>0</v>
      </c>
      <c r="BQ557" s="268">
        <v>0</v>
      </c>
    </row>
    <row r="558" spans="11:69" x14ac:dyDescent="0.25">
      <c r="K558" s="145" t="s">
        <v>316</v>
      </c>
      <c r="N558" s="37" t="s">
        <v>1269</v>
      </c>
      <c r="V558" s="37" t="s">
        <v>975</v>
      </c>
      <c r="W558" s="37" t="s">
        <v>1234</v>
      </c>
      <c r="X558" s="37">
        <v>423</v>
      </c>
      <c r="AB558" s="206" t="s">
        <v>348</v>
      </c>
      <c r="AC558" s="173">
        <v>824426</v>
      </c>
      <c r="AD558" s="174" t="s">
        <v>1270</v>
      </c>
      <c r="AE558" s="149">
        <v>0</v>
      </c>
      <c r="AF558" s="17">
        <v>0</v>
      </c>
      <c r="AG558" s="17">
        <v>8372.1162739006304</v>
      </c>
      <c r="AH558" s="151">
        <v>9417.0143419718443</v>
      </c>
      <c r="AI558" s="150">
        <v>2888.5999229835593</v>
      </c>
      <c r="AJ558" s="266">
        <v>8665.7997689506774</v>
      </c>
      <c r="AK558" s="138">
        <v>7263.7488972620176</v>
      </c>
      <c r="AL558" s="266">
        <v>8716.4986767144219</v>
      </c>
      <c r="AM558" s="175">
        <v>7847.5119516432042</v>
      </c>
      <c r="AN558" s="150">
        <v>8833.2512875906577</v>
      </c>
      <c r="AO558" s="151">
        <v>8695.7893612054213</v>
      </c>
      <c r="AP558" s="151">
        <v>0</v>
      </c>
      <c r="AQ558" s="151">
        <v>0</v>
      </c>
      <c r="AR558" s="266">
        <v>-8665.7997689506774</v>
      </c>
      <c r="AS558" s="267">
        <v>-1</v>
      </c>
      <c r="AT558" s="266">
        <v>-9417.0143419718443</v>
      </c>
      <c r="AU558" s="267">
        <v>-1</v>
      </c>
      <c r="AV558" s="266">
        <v>-8372.1162739006304</v>
      </c>
      <c r="AW558" s="267">
        <v>-1</v>
      </c>
      <c r="AX558" s="266">
        <v>-8665.7997689506774</v>
      </c>
      <c r="AY558" s="267">
        <v>-1</v>
      </c>
      <c r="AZ558" s="266">
        <v>-9417.0143419718443</v>
      </c>
      <c r="BA558" s="267">
        <v>-1</v>
      </c>
      <c r="BB558" s="266">
        <v>0</v>
      </c>
      <c r="BC558" s="267">
        <v>0</v>
      </c>
      <c r="BE558" s="149">
        <v>0</v>
      </c>
      <c r="BF558" s="149">
        <v>0</v>
      </c>
      <c r="BG558" s="149">
        <v>0</v>
      </c>
      <c r="BH558" s="149">
        <v>0</v>
      </c>
      <c r="BI558" s="149">
        <v>0</v>
      </c>
      <c r="BJ558" s="149">
        <v>0</v>
      </c>
      <c r="BK558" s="149">
        <v>0</v>
      </c>
      <c r="BL558" s="149">
        <v>0</v>
      </c>
      <c r="BM558" s="149">
        <v>0</v>
      </c>
      <c r="BN558" s="149">
        <v>0</v>
      </c>
      <c r="BO558" s="149">
        <v>0</v>
      </c>
      <c r="BP558" s="149">
        <v>0</v>
      </c>
      <c r="BQ558" s="268">
        <v>0</v>
      </c>
    </row>
    <row r="559" spans="11:69" x14ac:dyDescent="0.25">
      <c r="K559" s="145" t="s">
        <v>316</v>
      </c>
      <c r="N559" s="37" t="s">
        <v>1271</v>
      </c>
      <c r="V559" s="37" t="s">
        <v>975</v>
      </c>
      <c r="W559" s="37" t="s">
        <v>1234</v>
      </c>
      <c r="X559" s="37">
        <v>423</v>
      </c>
      <c r="AB559" s="206" t="s">
        <v>348</v>
      </c>
      <c r="AC559" s="173">
        <v>824427</v>
      </c>
      <c r="AD559" s="174" t="s">
        <v>1272</v>
      </c>
      <c r="AE559" s="149">
        <v>0</v>
      </c>
      <c r="AF559" s="17">
        <v>0</v>
      </c>
      <c r="AG559" s="17">
        <v>697.60623115838587</v>
      </c>
      <c r="AH559" s="151">
        <v>784.75119516432051</v>
      </c>
      <c r="AI559" s="150">
        <v>722.50728074588994</v>
      </c>
      <c r="AJ559" s="266">
        <v>2167.5218422376697</v>
      </c>
      <c r="AK559" s="138">
        <v>727.7610140740278</v>
      </c>
      <c r="AL559" s="266">
        <v>873.31321688883327</v>
      </c>
      <c r="AM559" s="175">
        <v>784.75119516432051</v>
      </c>
      <c r="AN559" s="150">
        <v>727.7610140740278</v>
      </c>
      <c r="AO559" s="151">
        <v>1244.6965699681218</v>
      </c>
      <c r="AP559" s="151">
        <v>0</v>
      </c>
      <c r="AQ559" s="151">
        <v>0</v>
      </c>
      <c r="AR559" s="266">
        <v>-2167.5218422376697</v>
      </c>
      <c r="AS559" s="267">
        <v>-1</v>
      </c>
      <c r="AT559" s="266">
        <v>-784.75119516432051</v>
      </c>
      <c r="AU559" s="267">
        <v>-1</v>
      </c>
      <c r="AV559" s="266">
        <v>-697.60623115838587</v>
      </c>
      <c r="AW559" s="267">
        <v>-1</v>
      </c>
      <c r="AX559" s="266">
        <v>-2167.5218422376697</v>
      </c>
      <c r="AY559" s="267">
        <v>-1</v>
      </c>
      <c r="AZ559" s="266">
        <v>-784.75119516432051</v>
      </c>
      <c r="BA559" s="267">
        <v>-1</v>
      </c>
      <c r="BB559" s="266">
        <v>0</v>
      </c>
      <c r="BC559" s="267">
        <v>0</v>
      </c>
      <c r="BE559" s="149">
        <v>0</v>
      </c>
      <c r="BF559" s="149">
        <v>0</v>
      </c>
      <c r="BG559" s="149">
        <v>0</v>
      </c>
      <c r="BH559" s="149">
        <v>0</v>
      </c>
      <c r="BI559" s="149">
        <v>0</v>
      </c>
      <c r="BJ559" s="149">
        <v>0</v>
      </c>
      <c r="BK559" s="149">
        <v>0</v>
      </c>
      <c r="BL559" s="149">
        <v>0</v>
      </c>
      <c r="BM559" s="149">
        <v>0</v>
      </c>
      <c r="BN559" s="149">
        <v>0</v>
      </c>
      <c r="BO559" s="149">
        <v>0</v>
      </c>
      <c r="BP559" s="149">
        <v>0</v>
      </c>
      <c r="BQ559" s="268">
        <v>0</v>
      </c>
    </row>
    <row r="560" spans="11:69" x14ac:dyDescent="0.25">
      <c r="K560" s="145" t="s">
        <v>316</v>
      </c>
      <c r="N560" s="37" t="s">
        <v>1273</v>
      </c>
      <c r="V560" s="37" t="s">
        <v>975</v>
      </c>
      <c r="W560" s="37" t="s">
        <v>1234</v>
      </c>
      <c r="X560" s="37">
        <v>423</v>
      </c>
      <c r="AB560" s="206" t="s">
        <v>348</v>
      </c>
      <c r="AC560" s="173">
        <v>824511</v>
      </c>
      <c r="AD560" s="174" t="s">
        <v>1274</v>
      </c>
      <c r="AE560" s="149">
        <v>451748208</v>
      </c>
      <c r="AF560" s="17">
        <v>451748207.95001692</v>
      </c>
      <c r="AG560" s="17">
        <v>460150877.73552114</v>
      </c>
      <c r="AH560" s="151">
        <v>418574260.43474001</v>
      </c>
      <c r="AI560" s="150">
        <v>145267316</v>
      </c>
      <c r="AJ560" s="266">
        <v>435801948</v>
      </c>
      <c r="AK560" s="138">
        <v>363168290</v>
      </c>
      <c r="AL560" s="266">
        <v>435801948</v>
      </c>
      <c r="AM560" s="175">
        <v>349346290.02998394</v>
      </c>
      <c r="AN560" s="150">
        <v>432396260.40475607</v>
      </c>
      <c r="AO560" s="151">
        <v>435801948</v>
      </c>
      <c r="AP560" s="151">
        <v>435877725.45730603</v>
      </c>
      <c r="AQ560" s="151">
        <v>435877725.45730585</v>
      </c>
      <c r="AR560" s="266">
        <v>75777.457305848598</v>
      </c>
      <c r="AS560" s="267">
        <v>1.7388049239708446E-4</v>
      </c>
      <c r="AT560" s="266">
        <v>17303465.022565842</v>
      </c>
      <c r="AU560" s="267">
        <v>4.1339056550190399E-2</v>
      </c>
      <c r="AV560" s="266">
        <v>-24273152.278215289</v>
      </c>
      <c r="AW560" s="267">
        <v>-5.2750420465712246E-2</v>
      </c>
      <c r="AX560" s="266">
        <v>75777.457306027412</v>
      </c>
      <c r="AY560" s="267">
        <v>1.7388049239749478E-4</v>
      </c>
      <c r="AZ560" s="266">
        <v>17303465.02256602</v>
      </c>
      <c r="BA560" s="267">
        <v>4.1339056550190829E-2</v>
      </c>
      <c r="BB560" s="266">
        <v>-1.7881393432617188E-7</v>
      </c>
      <c r="BC560" s="267">
        <v>-4.1023875248171313E-16</v>
      </c>
      <c r="BE560" s="149">
        <v>37741318.394988298</v>
      </c>
      <c r="BF560" s="149">
        <v>36027734.681878097</v>
      </c>
      <c r="BG560" s="149">
        <v>31775669.1209222</v>
      </c>
      <c r="BH560" s="149">
        <v>38606276.8630201</v>
      </c>
      <c r="BI560" s="149">
        <v>35512053.060377903</v>
      </c>
      <c r="BJ560" s="149">
        <v>34849547.166072197</v>
      </c>
      <c r="BK560" s="149">
        <v>38591096.178907603</v>
      </c>
      <c r="BL560" s="149">
        <v>37748435.526596598</v>
      </c>
      <c r="BM560" s="149">
        <v>34335756.979896203</v>
      </c>
      <c r="BN560" s="149">
        <v>38598771.041446298</v>
      </c>
      <c r="BO560" s="149">
        <v>37759493.148460701</v>
      </c>
      <c r="BP560" s="149">
        <v>34331573.294739798</v>
      </c>
      <c r="BQ560" s="268">
        <v>435877725.45730591</v>
      </c>
    </row>
    <row r="561" spans="11:69" x14ac:dyDescent="0.25">
      <c r="K561" s="145" t="s">
        <v>316</v>
      </c>
      <c r="N561" s="37" t="s">
        <v>1275</v>
      </c>
      <c r="V561" s="37" t="s">
        <v>975</v>
      </c>
      <c r="W561" s="37" t="s">
        <v>1234</v>
      </c>
      <c r="X561" s="37">
        <v>423</v>
      </c>
      <c r="AB561" s="206" t="s">
        <v>348</v>
      </c>
      <c r="AC561" s="173">
        <v>824516</v>
      </c>
      <c r="AD561" s="174" t="s">
        <v>1276</v>
      </c>
      <c r="AE561" s="149">
        <v>724222152</v>
      </c>
      <c r="AF561" s="17">
        <v>724197091.71214068</v>
      </c>
      <c r="AG561" s="17">
        <v>753982196.93599522</v>
      </c>
      <c r="AH561" s="151">
        <v>721321522.93760419</v>
      </c>
      <c r="AI561" s="150">
        <v>288792668</v>
      </c>
      <c r="AJ561" s="266">
        <v>866378004</v>
      </c>
      <c r="AK561" s="138">
        <v>721981670</v>
      </c>
      <c r="AL561" s="266">
        <v>866378004</v>
      </c>
      <c r="AM561" s="175">
        <v>602022201.9751209</v>
      </c>
      <c r="AN561" s="150">
        <v>841280990.96248329</v>
      </c>
      <c r="AO561" s="151">
        <v>866378004</v>
      </c>
      <c r="AP561" s="151">
        <v>866528650.23393798</v>
      </c>
      <c r="AQ561" s="151">
        <v>866528650.2339375</v>
      </c>
      <c r="AR561" s="266">
        <v>150646.23393750191</v>
      </c>
      <c r="AS561" s="267">
        <v>1.7388049239705988E-4</v>
      </c>
      <c r="AT561" s="266">
        <v>145207127.29633331</v>
      </c>
      <c r="AU561" s="267">
        <v>0.20130707691207217</v>
      </c>
      <c r="AV561" s="266">
        <v>112546453.29794228</v>
      </c>
      <c r="AW561" s="267">
        <v>0.14926937765282042</v>
      </c>
      <c r="AX561" s="266">
        <v>150646.23393797874</v>
      </c>
      <c r="AY561" s="267">
        <v>1.7388049239761024E-4</v>
      </c>
      <c r="AZ561" s="266">
        <v>145207127.29633379</v>
      </c>
      <c r="BA561" s="267">
        <v>0.20130707691207284</v>
      </c>
      <c r="BB561" s="266">
        <v>-4.76837158203125E-7</v>
      </c>
      <c r="BC561" s="267">
        <v>-5.502843536383853E-16</v>
      </c>
      <c r="BE561" s="149">
        <v>75030064.113844797</v>
      </c>
      <c r="BF561" s="149">
        <v>71623445.020321801</v>
      </c>
      <c r="BG561" s="149">
        <v>63170302.278568603</v>
      </c>
      <c r="BH561" s="149">
        <v>76749608.954145193</v>
      </c>
      <c r="BI561" s="149">
        <v>70598265.541466296</v>
      </c>
      <c r="BJ561" s="149">
        <v>69281198.151150703</v>
      </c>
      <c r="BK561" s="149">
        <v>76719429.6241512</v>
      </c>
      <c r="BL561" s="149">
        <v>75044213.032419503</v>
      </c>
      <c r="BM561" s="149">
        <v>68259778.861914501</v>
      </c>
      <c r="BN561" s="149">
        <v>76734687.316591099</v>
      </c>
      <c r="BO561" s="149">
        <v>75066195.679361805</v>
      </c>
      <c r="BP561" s="149">
        <v>68251461.660001993</v>
      </c>
      <c r="BQ561" s="268">
        <v>866528650.2339375</v>
      </c>
    </row>
    <row r="562" spans="11:69" x14ac:dyDescent="0.25">
      <c r="K562" s="145" t="s">
        <v>316</v>
      </c>
      <c r="N562" s="37" t="s">
        <v>1277</v>
      </c>
      <c r="V562" s="37" t="s">
        <v>975</v>
      </c>
      <c r="W562" s="37" t="s">
        <v>1234</v>
      </c>
      <c r="X562" s="37">
        <v>423</v>
      </c>
      <c r="AB562" s="206" t="s">
        <v>348</v>
      </c>
      <c r="AC562" s="173">
        <v>824655</v>
      </c>
      <c r="AD562" s="174" t="s">
        <v>1278</v>
      </c>
      <c r="AE562" s="149">
        <v>643049.99999999988</v>
      </c>
      <c r="AF562" s="17">
        <v>711600</v>
      </c>
      <c r="AG562" s="17">
        <v>730213</v>
      </c>
      <c r="AH562" s="151">
        <v>669159.04903269536</v>
      </c>
      <c r="AI562" s="150">
        <v>256888</v>
      </c>
      <c r="AJ562" s="266">
        <v>770664</v>
      </c>
      <c r="AK562" s="138">
        <v>579502</v>
      </c>
      <c r="AL562" s="266">
        <v>695402.39999999991</v>
      </c>
      <c r="AM562" s="175">
        <v>558486.87632337003</v>
      </c>
      <c r="AN562" s="150">
        <v>690174.17270932533</v>
      </c>
      <c r="AO562" s="151">
        <v>768108</v>
      </c>
      <c r="AP562" s="151">
        <v>770798.00343578996</v>
      </c>
      <c r="AQ562" s="151">
        <v>770798.00343579031</v>
      </c>
      <c r="AR562" s="266">
        <v>134.00343579030596</v>
      </c>
      <c r="AS562" s="267">
        <v>1.738804923939693E-4</v>
      </c>
      <c r="AT562" s="266">
        <v>101638.95440309495</v>
      </c>
      <c r="AU562" s="267">
        <v>0.15189057750921758</v>
      </c>
      <c r="AV562" s="266">
        <v>40585.003435790306</v>
      </c>
      <c r="AW562" s="267">
        <v>5.5579678033382457E-2</v>
      </c>
      <c r="AX562" s="266">
        <v>134.00343578995671</v>
      </c>
      <c r="AY562" s="267">
        <v>1.7388049239351613E-4</v>
      </c>
      <c r="AZ562" s="266">
        <v>101638.9544030946</v>
      </c>
      <c r="BA562" s="267">
        <v>0.15189057750921706</v>
      </c>
      <c r="BB562" s="266">
        <v>3.4924596548080444E-10</v>
      </c>
      <c r="BC562" s="267">
        <v>4.5309661405979211E-16</v>
      </c>
      <c r="BE562" s="149">
        <v>66741.040357980004</v>
      </c>
      <c r="BF562" s="149">
        <v>63710.771024080001</v>
      </c>
      <c r="BG562" s="149">
        <v>56191.49794945</v>
      </c>
      <c r="BH562" s="149">
        <v>68270.616707669993</v>
      </c>
      <c r="BI562" s="149">
        <v>62798.849306019998</v>
      </c>
      <c r="BJ562" s="149">
        <v>61627.286294719997</v>
      </c>
      <c r="BK562" s="149">
        <v>68243.771470299995</v>
      </c>
      <c r="BL562" s="149">
        <v>66753.626160180007</v>
      </c>
      <c r="BM562" s="149">
        <v>60718.70935546</v>
      </c>
      <c r="BN562" s="149">
        <v>68257.343553419996</v>
      </c>
      <c r="BO562" s="149">
        <v>66773.180251509999</v>
      </c>
      <c r="BP562" s="149">
        <v>60711.311005000302</v>
      </c>
      <c r="BQ562" s="268">
        <v>770798.00343579031</v>
      </c>
    </row>
    <row r="563" spans="11:69" x14ac:dyDescent="0.25">
      <c r="K563" s="145" t="s">
        <v>316</v>
      </c>
      <c r="N563" s="37" t="s">
        <v>1279</v>
      </c>
      <c r="V563" s="37" t="s">
        <v>975</v>
      </c>
      <c r="W563" s="37" t="s">
        <v>1234</v>
      </c>
      <c r="X563" s="37">
        <v>423</v>
      </c>
      <c r="AB563" s="206" t="s">
        <v>348</v>
      </c>
      <c r="AC563" s="173">
        <v>824656</v>
      </c>
      <c r="AD563" s="174" t="s">
        <v>1280</v>
      </c>
      <c r="AE563" s="149">
        <v>56942</v>
      </c>
      <c r="AF563" s="17">
        <v>63219</v>
      </c>
      <c r="AG563" s="17">
        <v>69891</v>
      </c>
      <c r="AH563" s="151">
        <v>61706.476230639368</v>
      </c>
      <c r="AI563" s="150">
        <v>24933</v>
      </c>
      <c r="AJ563" s="266">
        <v>74799</v>
      </c>
      <c r="AK563" s="138">
        <v>57598</v>
      </c>
      <c r="AL563" s="266">
        <v>69117.600000000006</v>
      </c>
      <c r="AM563" s="175">
        <v>51500.846037699994</v>
      </c>
      <c r="AN563" s="150">
        <v>67803.630192939367</v>
      </c>
      <c r="AO563" s="151">
        <v>75368.571428571391</v>
      </c>
      <c r="AP563" s="151">
        <v>74812.006086949201</v>
      </c>
      <c r="AQ563" s="151">
        <v>74812.006086949201</v>
      </c>
      <c r="AR563" s="266">
        <v>13.006086949200835</v>
      </c>
      <c r="AS563" s="267">
        <v>1.7388049237557768E-4</v>
      </c>
      <c r="AT563" s="266">
        <v>13105.529856309833</v>
      </c>
      <c r="AU563" s="267">
        <v>0.2123849984128974</v>
      </c>
      <c r="AV563" s="266">
        <v>4921.0060869492008</v>
      </c>
      <c r="AW563" s="267">
        <v>7.0409724956706887E-2</v>
      </c>
      <c r="AX563" s="266">
        <v>13.006086949200835</v>
      </c>
      <c r="AY563" s="267">
        <v>1.7388049237557768E-4</v>
      </c>
      <c r="AZ563" s="266">
        <v>13105.529856309833</v>
      </c>
      <c r="BA563" s="267">
        <v>0.2123849984128974</v>
      </c>
      <c r="BB563" s="266">
        <v>0</v>
      </c>
      <c r="BC563" s="267">
        <v>0</v>
      </c>
      <c r="BE563" s="149">
        <v>6477.74267091</v>
      </c>
      <c r="BF563" s="149">
        <v>6183.6312087099996</v>
      </c>
      <c r="BG563" s="149">
        <v>5453.8266418599997</v>
      </c>
      <c r="BH563" s="149">
        <v>6626.2000808599996</v>
      </c>
      <c r="BI563" s="149">
        <v>6095.1220366300004</v>
      </c>
      <c r="BJ563" s="149">
        <v>5981.4126358000003</v>
      </c>
      <c r="BK563" s="149">
        <v>6623.5945395199997</v>
      </c>
      <c r="BL563" s="149">
        <v>6478.9642219600009</v>
      </c>
      <c r="BM563" s="149">
        <v>5893.2281008100008</v>
      </c>
      <c r="BN563" s="149">
        <v>6624.9118168900004</v>
      </c>
      <c r="BO563" s="149">
        <v>6480.8621002600012</v>
      </c>
      <c r="BP563" s="149">
        <v>5892.5100327392101</v>
      </c>
      <c r="BQ563" s="268">
        <v>74812.006086949215</v>
      </c>
    </row>
    <row r="564" spans="11:69" x14ac:dyDescent="0.25">
      <c r="K564" s="145" t="s">
        <v>316</v>
      </c>
      <c r="N564" s="37" t="s">
        <v>1281</v>
      </c>
      <c r="V564" s="37" t="s">
        <v>975</v>
      </c>
      <c r="W564" s="37" t="s">
        <v>1234</v>
      </c>
      <c r="X564" s="37">
        <v>423</v>
      </c>
      <c r="AB564" s="206" t="s">
        <v>348</v>
      </c>
      <c r="AC564" s="173">
        <v>824658</v>
      </c>
      <c r="AD564" s="174" t="s">
        <v>1282</v>
      </c>
      <c r="AE564" s="149">
        <v>14197</v>
      </c>
      <c r="AF564" s="17">
        <v>17308</v>
      </c>
      <c r="AG564" s="17">
        <v>17673</v>
      </c>
      <c r="AH564" s="151">
        <v>15974.914135661704</v>
      </c>
      <c r="AI564" s="150">
        <v>6062</v>
      </c>
      <c r="AJ564" s="266">
        <v>18186</v>
      </c>
      <c r="AK564" s="138">
        <v>13342</v>
      </c>
      <c r="AL564" s="266">
        <v>16010.400000000001</v>
      </c>
      <c r="AM564" s="175">
        <v>13332.824099240002</v>
      </c>
      <c r="AN564" s="150">
        <v>15984.090036421701</v>
      </c>
      <c r="AO564" s="151">
        <v>18027.428571428602</v>
      </c>
      <c r="AP564" s="151">
        <v>18189.1621906375</v>
      </c>
      <c r="AQ564" s="151">
        <v>18189.162190637508</v>
      </c>
      <c r="AR564" s="266">
        <v>3.1621906375075923</v>
      </c>
      <c r="AS564" s="267">
        <v>1.7388049254963116E-4</v>
      </c>
      <c r="AT564" s="266">
        <v>2214.2480549758038</v>
      </c>
      <c r="AU564" s="267">
        <v>0.13860782199966964</v>
      </c>
      <c r="AV564" s="266">
        <v>516.16219063750759</v>
      </c>
      <c r="AW564" s="267">
        <v>2.920625760411405E-2</v>
      </c>
      <c r="AX564" s="266">
        <v>3.1621906375003164</v>
      </c>
      <c r="AY564" s="267">
        <v>1.7388049254923107E-4</v>
      </c>
      <c r="AZ564" s="266">
        <v>2214.2480549757965</v>
      </c>
      <c r="BA564" s="267">
        <v>0.13860782199966917</v>
      </c>
      <c r="BB564" s="266">
        <v>7.2759576141834259E-12</v>
      </c>
      <c r="BC564" s="267">
        <v>4.0001609408533265E-16</v>
      </c>
      <c r="BE564" s="149">
        <v>1574.9438924799999</v>
      </c>
      <c r="BF564" s="149">
        <v>1503.43610425</v>
      </c>
      <c r="BG564" s="149">
        <v>1325.99755757</v>
      </c>
      <c r="BH564" s="149">
        <v>1611.038579</v>
      </c>
      <c r="BI564" s="149">
        <v>1481.9167282799999</v>
      </c>
      <c r="BJ564" s="149">
        <v>1454.27038055</v>
      </c>
      <c r="BK564" s="149">
        <v>1610.4050895800001</v>
      </c>
      <c r="BL564" s="149">
        <v>1575.24089013</v>
      </c>
      <c r="BM564" s="149">
        <v>1432.8299341100001</v>
      </c>
      <c r="BN564" s="149">
        <v>1610.7253613299999</v>
      </c>
      <c r="BO564" s="149">
        <v>1575.7023243000001</v>
      </c>
      <c r="BP564" s="149">
        <v>1432.65534905751</v>
      </c>
      <c r="BQ564" s="268">
        <v>18189.162190637508</v>
      </c>
    </row>
    <row r="565" spans="11:69" x14ac:dyDescent="0.25">
      <c r="K565" s="145" t="s">
        <v>316</v>
      </c>
      <c r="N565" s="37" t="s">
        <v>1283</v>
      </c>
      <c r="V565" s="37" t="s">
        <v>975</v>
      </c>
      <c r="W565" s="37" t="s">
        <v>1234</v>
      </c>
      <c r="X565" s="37">
        <v>423</v>
      </c>
      <c r="AB565" s="206" t="s">
        <v>348</v>
      </c>
      <c r="AC565" s="173">
        <v>824660</v>
      </c>
      <c r="AD565" s="174" t="s">
        <v>1284</v>
      </c>
      <c r="AE565" s="149">
        <v>1683453</v>
      </c>
      <c r="AF565" s="17">
        <v>1939961</v>
      </c>
      <c r="AG565" s="17">
        <v>1922282</v>
      </c>
      <c r="AH565" s="151">
        <v>1129532.3358166893</v>
      </c>
      <c r="AI565" s="150">
        <v>427060</v>
      </c>
      <c r="AJ565" s="266">
        <v>1281180</v>
      </c>
      <c r="AK565" s="138">
        <v>1325694</v>
      </c>
      <c r="AL565" s="266">
        <v>1590832.7999999998</v>
      </c>
      <c r="AM565" s="175">
        <v>942719.05438385007</v>
      </c>
      <c r="AN565" s="150">
        <v>1512507.2814328391</v>
      </c>
      <c r="AO565" s="151">
        <v>1599692.57142857</v>
      </c>
      <c r="AP565" s="151">
        <v>1281402.7722092499</v>
      </c>
      <c r="AQ565" s="151">
        <v>1281402.772209252</v>
      </c>
      <c r="AR565" s="266">
        <v>222.77220925199799</v>
      </c>
      <c r="AS565" s="267">
        <v>1.7388049239919293E-4</v>
      </c>
      <c r="AT565" s="266">
        <v>151870.4363925627</v>
      </c>
      <c r="AU565" s="267">
        <v>0.13445426180097389</v>
      </c>
      <c r="AV565" s="266">
        <v>-640879.227790748</v>
      </c>
      <c r="AW565" s="267">
        <v>-0.33339501061277588</v>
      </c>
      <c r="AX565" s="266">
        <v>222.77220924990252</v>
      </c>
      <c r="AY565" s="267">
        <v>1.7388049239755733E-4</v>
      </c>
      <c r="AZ565" s="266">
        <v>151870.4363925606</v>
      </c>
      <c r="BA565" s="267">
        <v>0.13445426180097203</v>
      </c>
      <c r="BB565" s="266">
        <v>2.0954757928848267E-9</v>
      </c>
      <c r="BC565" s="267">
        <v>1.6352983139501439E-15</v>
      </c>
      <c r="BE565" s="149">
        <v>110952.74475755999</v>
      </c>
      <c r="BF565" s="149">
        <v>105915.11426592</v>
      </c>
      <c r="BG565" s="149">
        <v>93414.79989058002</v>
      </c>
      <c r="BH565" s="149">
        <v>113495.56838457</v>
      </c>
      <c r="BI565" s="149">
        <v>104399.10227269999</v>
      </c>
      <c r="BJ565" s="149">
        <v>102451.45310417</v>
      </c>
      <c r="BK565" s="149">
        <v>113450.93988082001</v>
      </c>
      <c r="BL565" s="149">
        <v>110973.66785512</v>
      </c>
      <c r="BM565" s="149">
        <v>100941.00159347001</v>
      </c>
      <c r="BN565" s="149">
        <v>113473.50260784</v>
      </c>
      <c r="BO565" s="149">
        <v>111006.17529122</v>
      </c>
      <c r="BP565" s="149">
        <v>100928.702305282</v>
      </c>
      <c r="BQ565" s="268">
        <v>1281402.772209252</v>
      </c>
    </row>
    <row r="566" spans="11:69" x14ac:dyDescent="0.25">
      <c r="K566" s="145" t="s">
        <v>316</v>
      </c>
      <c r="N566" s="37" t="s">
        <v>1285</v>
      </c>
      <c r="V566" s="37" t="s">
        <v>975</v>
      </c>
      <c r="W566" s="37" t="s">
        <v>1234</v>
      </c>
      <c r="X566" s="37">
        <v>423</v>
      </c>
      <c r="AB566" s="206" t="s">
        <v>348</v>
      </c>
      <c r="AC566" s="173">
        <v>824661</v>
      </c>
      <c r="AD566" s="174" t="s">
        <v>1286</v>
      </c>
      <c r="AE566" s="149">
        <v>186266</v>
      </c>
      <c r="AF566" s="17">
        <v>221283</v>
      </c>
      <c r="AG566" s="17">
        <v>243250</v>
      </c>
      <c r="AH566" s="151">
        <v>121542.21690997745</v>
      </c>
      <c r="AI566" s="150">
        <v>48374</v>
      </c>
      <c r="AJ566" s="266">
        <v>145122</v>
      </c>
      <c r="AK566" s="138">
        <v>167728</v>
      </c>
      <c r="AL566" s="266">
        <v>201273.59999999998</v>
      </c>
      <c r="AM566" s="175">
        <v>101440.35735839001</v>
      </c>
      <c r="AN566" s="150">
        <v>187829.85955158743</v>
      </c>
      <c r="AO566" s="151">
        <v>194393.14285714299</v>
      </c>
      <c r="AP566" s="151">
        <v>145147.23388482101</v>
      </c>
      <c r="AQ566" s="151">
        <v>145147.2338848213</v>
      </c>
      <c r="AR566" s="266">
        <v>25.23388482129667</v>
      </c>
      <c r="AS566" s="267">
        <v>1.7388049242221488E-4</v>
      </c>
      <c r="AT566" s="266">
        <v>23605.016974843849</v>
      </c>
      <c r="AU566" s="267">
        <v>0.1942124931975476</v>
      </c>
      <c r="AV566" s="266">
        <v>-98102.766115178703</v>
      </c>
      <c r="AW566" s="267">
        <v>-0.40330016902437288</v>
      </c>
      <c r="AX566" s="266">
        <v>25.233884821005631</v>
      </c>
      <c r="AY566" s="267">
        <v>1.7388049242020941E-4</v>
      </c>
      <c r="AZ566" s="266">
        <v>23605.016974843558</v>
      </c>
      <c r="BA566" s="267">
        <v>0.19421249319754519</v>
      </c>
      <c r="BB566" s="266">
        <v>2.9103830456733704E-10</v>
      </c>
      <c r="BC566" s="267">
        <v>2.0051247052925949E-15</v>
      </c>
      <c r="BE566" s="149">
        <v>12567.8548094</v>
      </c>
      <c r="BF566" s="149">
        <v>11997.23162436</v>
      </c>
      <c r="BG566" s="149">
        <v>10581.29426757</v>
      </c>
      <c r="BH566" s="149">
        <v>12855.88588263</v>
      </c>
      <c r="BI566" s="149">
        <v>11825.50970201</v>
      </c>
      <c r="BJ566" s="149">
        <v>11604.89531321</v>
      </c>
      <c r="BK566" s="149">
        <v>12850.830716520002</v>
      </c>
      <c r="BL566" s="149">
        <v>12570.224813430003</v>
      </c>
      <c r="BM566" s="149">
        <v>11433.80323861</v>
      </c>
      <c r="BN566" s="149">
        <v>12853.38644488</v>
      </c>
      <c r="BO566" s="149">
        <v>12573.907000279998</v>
      </c>
      <c r="BP566" s="149">
        <v>11432.4100719213</v>
      </c>
      <c r="BQ566" s="268">
        <v>145147.2338848213</v>
      </c>
    </row>
    <row r="567" spans="11:69" x14ac:dyDescent="0.25">
      <c r="K567" s="145" t="s">
        <v>316</v>
      </c>
      <c r="N567" s="37" t="s">
        <v>1287</v>
      </c>
      <c r="V567" s="37" t="s">
        <v>975</v>
      </c>
      <c r="W567" s="37" t="s">
        <v>1234</v>
      </c>
      <c r="X567" s="37">
        <v>423</v>
      </c>
      <c r="AB567" s="206" t="s">
        <v>348</v>
      </c>
      <c r="AC567" s="173">
        <v>824663</v>
      </c>
      <c r="AD567" s="174" t="s">
        <v>1288</v>
      </c>
      <c r="AE567" s="149">
        <v>59770</v>
      </c>
      <c r="AF567" s="17">
        <v>80756</v>
      </c>
      <c r="AG567" s="17">
        <v>82756</v>
      </c>
      <c r="AH567" s="151">
        <v>36519.6488453528</v>
      </c>
      <c r="AI567" s="150">
        <v>13563</v>
      </c>
      <c r="AJ567" s="266">
        <v>40689</v>
      </c>
      <c r="AK567" s="138">
        <v>50445</v>
      </c>
      <c r="AL567" s="266">
        <v>60534</v>
      </c>
      <c r="AM567" s="175">
        <v>30479.666437380005</v>
      </c>
      <c r="AN567" s="150">
        <v>56484.982407972799</v>
      </c>
      <c r="AO567" s="151">
        <v>57073.714285714304</v>
      </c>
      <c r="AP567" s="151">
        <v>40696.075023359102</v>
      </c>
      <c r="AQ567" s="151">
        <v>40696.075023359066</v>
      </c>
      <c r="AR567" s="266">
        <v>7.0750233590661082</v>
      </c>
      <c r="AS567" s="267">
        <v>1.7388049249345298E-4</v>
      </c>
      <c r="AT567" s="266">
        <v>4176.4261780062661</v>
      </c>
      <c r="AU567" s="267">
        <v>0.11436107164370297</v>
      </c>
      <c r="AV567" s="266">
        <v>-42059.924976640934</v>
      </c>
      <c r="AW567" s="267">
        <v>-0.5082401877403564</v>
      </c>
      <c r="AX567" s="266">
        <v>7.075023359102488</v>
      </c>
      <c r="AY567" s="267">
        <v>1.7388049249434707E-4</v>
      </c>
      <c r="AZ567" s="266">
        <v>4176.4261780063025</v>
      </c>
      <c r="BA567" s="267">
        <v>0.11436107164370397</v>
      </c>
      <c r="BB567" s="266">
        <v>-3.637978807091713E-11</v>
      </c>
      <c r="BC567" s="267">
        <v>-8.9393849529802392E-16</v>
      </c>
      <c r="BE567" s="149">
        <v>3523.7486000700001</v>
      </c>
      <c r="BF567" s="149">
        <v>3363.7584760700001</v>
      </c>
      <c r="BG567" s="149">
        <v>2966.76094908</v>
      </c>
      <c r="BH567" s="149">
        <v>3604.5061443399995</v>
      </c>
      <c r="BI567" s="149">
        <v>3315.61144599</v>
      </c>
      <c r="BJ567" s="149">
        <v>3253.75604939</v>
      </c>
      <c r="BK567" s="149">
        <v>3603.08878753</v>
      </c>
      <c r="BL567" s="149">
        <v>3524.4130967999999</v>
      </c>
      <c r="BM567" s="149">
        <v>3205.7856147000002</v>
      </c>
      <c r="BN567" s="149">
        <v>3603.8053572600002</v>
      </c>
      <c r="BO567" s="149">
        <v>3525.4455005700006</v>
      </c>
      <c r="BP567" s="149">
        <v>3205.3950015590699</v>
      </c>
      <c r="BQ567" s="268">
        <v>40696.075023359066</v>
      </c>
    </row>
    <row r="568" spans="11:69" x14ac:dyDescent="0.25">
      <c r="K568" s="145" t="s">
        <v>316</v>
      </c>
      <c r="N568" s="37" t="s">
        <v>1289</v>
      </c>
      <c r="V568" s="37" t="s">
        <v>975</v>
      </c>
      <c r="W568" s="37" t="s">
        <v>1234</v>
      </c>
      <c r="X568" s="37">
        <v>423</v>
      </c>
      <c r="AB568" s="206" t="s">
        <v>348</v>
      </c>
      <c r="AC568" s="173">
        <v>824710</v>
      </c>
      <c r="AD568" s="174" t="s">
        <v>1290</v>
      </c>
      <c r="AE568" s="149">
        <v>0</v>
      </c>
      <c r="AF568" s="17">
        <v>0</v>
      </c>
      <c r="AG568" s="17">
        <v>0</v>
      </c>
      <c r="AH568" s="151">
        <v>44724276.058646917</v>
      </c>
      <c r="AI568" s="150">
        <v>0</v>
      </c>
      <c r="AJ568" s="266">
        <v>0</v>
      </c>
      <c r="AK568" s="138">
        <v>0</v>
      </c>
      <c r="AL568" s="266">
        <v>0</v>
      </c>
      <c r="AM568" s="175">
        <v>37253554.456277467</v>
      </c>
      <c r="AN568" s="150">
        <v>7470721.60236945</v>
      </c>
      <c r="AO568" s="151">
        <v>0</v>
      </c>
      <c r="AP568" s="151">
        <v>46723762.343166232</v>
      </c>
      <c r="AQ568" s="151">
        <v>46723762.34316624</v>
      </c>
      <c r="AR568" s="266">
        <v>46723762.34316624</v>
      </c>
      <c r="AS568" s="267">
        <v>0</v>
      </c>
      <c r="AT568" s="266">
        <v>1999486.2845193222</v>
      </c>
      <c r="AU568" s="267">
        <v>4.4706956953252795E-2</v>
      </c>
      <c r="AV568" s="266">
        <v>46723762.34316624</v>
      </c>
      <c r="AW568" s="267">
        <v>0</v>
      </c>
      <c r="AX568" s="266">
        <v>46723762.343166232</v>
      </c>
      <c r="AY568" s="267">
        <v>0</v>
      </c>
      <c r="AZ568" s="266">
        <v>1999486.2845193148</v>
      </c>
      <c r="BA568" s="267">
        <v>4.4706956953252629E-2</v>
      </c>
      <c r="BB568" s="266">
        <v>7.4505805969238281E-9</v>
      </c>
      <c r="BC568" s="267">
        <v>1.5946020233136345E-16</v>
      </c>
      <c r="BE568" s="149">
        <v>3952427.662945935</v>
      </c>
      <c r="BF568" s="149">
        <v>3825549.2063480793</v>
      </c>
      <c r="BG568" s="149">
        <v>3952427.662945935</v>
      </c>
      <c r="BH568" s="149">
        <v>3973182.8538030749</v>
      </c>
      <c r="BI568" s="149">
        <v>3590538.9171523987</v>
      </c>
      <c r="BJ568" s="149">
        <v>3973182.8538030749</v>
      </c>
      <c r="BK568" s="149">
        <v>3845634.874919509</v>
      </c>
      <c r="BL568" s="149">
        <v>3973182.8538030749</v>
      </c>
      <c r="BM568" s="149">
        <v>3845634.874919509</v>
      </c>
      <c r="BN568" s="149">
        <v>3973182.8538030749</v>
      </c>
      <c r="BO568" s="149">
        <v>3973182.8538030749</v>
      </c>
      <c r="BP568" s="149">
        <v>3845634.874919509</v>
      </c>
      <c r="BQ568" s="268">
        <v>46723762.343166254</v>
      </c>
    </row>
    <row r="569" spans="11:69" x14ac:dyDescent="0.25">
      <c r="K569" s="145" t="s">
        <v>316</v>
      </c>
      <c r="N569" s="37" t="s">
        <v>1291</v>
      </c>
      <c r="V569" s="37" t="s">
        <v>975</v>
      </c>
      <c r="W569" s="37" t="s">
        <v>1234</v>
      </c>
      <c r="X569" s="37">
        <v>423</v>
      </c>
      <c r="AB569" s="206" t="s">
        <v>348</v>
      </c>
      <c r="AC569" s="173">
        <v>824712</v>
      </c>
      <c r="AD569" s="174" t="s">
        <v>1292</v>
      </c>
      <c r="AE569" s="149">
        <v>0</v>
      </c>
      <c r="AF569" s="17">
        <v>0</v>
      </c>
      <c r="AG569" s="17">
        <v>0</v>
      </c>
      <c r="AH569" s="151">
        <v>4118549.3353867359</v>
      </c>
      <c r="AI569" s="150">
        <v>0</v>
      </c>
      <c r="AJ569" s="266">
        <v>0</v>
      </c>
      <c r="AK569" s="138">
        <v>0</v>
      </c>
      <c r="AL569" s="266">
        <v>0</v>
      </c>
      <c r="AM569" s="175">
        <v>3431934.4380911887</v>
      </c>
      <c r="AN569" s="150">
        <v>686614.89729554718</v>
      </c>
      <c r="AO569" s="151">
        <v>0</v>
      </c>
      <c r="AP569" s="151">
        <v>5850320.4653570894</v>
      </c>
      <c r="AQ569" s="151">
        <v>5850320.4653570913</v>
      </c>
      <c r="AR569" s="266">
        <v>5850320.4653570913</v>
      </c>
      <c r="AS569" s="267">
        <v>0</v>
      </c>
      <c r="AT569" s="266">
        <v>1731771.1299703554</v>
      </c>
      <c r="AU569" s="267">
        <v>0.42048085113146771</v>
      </c>
      <c r="AV569" s="266">
        <v>5850320.4653570913</v>
      </c>
      <c r="AW569" s="267">
        <v>0</v>
      </c>
      <c r="AX569" s="266">
        <v>5850320.4653570894</v>
      </c>
      <c r="AY569" s="267">
        <v>0</v>
      </c>
      <c r="AZ569" s="266">
        <v>1731771.1299703536</v>
      </c>
      <c r="BA569" s="267">
        <v>0.42048085113146727</v>
      </c>
      <c r="BB569" s="266">
        <v>1.862645149230957E-9</v>
      </c>
      <c r="BC569" s="267">
        <v>3.1838343903734607E-16</v>
      </c>
      <c r="BE569" s="149">
        <v>491189.64880709694</v>
      </c>
      <c r="BF569" s="149">
        <v>484762.52103680995</v>
      </c>
      <c r="BG569" s="149">
        <v>489173.90269829601</v>
      </c>
      <c r="BH569" s="149">
        <v>501089.44547924894</v>
      </c>
      <c r="BI569" s="149">
        <v>446004.14316138806</v>
      </c>
      <c r="BJ569" s="149">
        <v>496620.49846269301</v>
      </c>
      <c r="BK569" s="149">
        <v>478242.37466210697</v>
      </c>
      <c r="BL569" s="149">
        <v>493401.02132168901</v>
      </c>
      <c r="BM569" s="149">
        <v>481604.33561098098</v>
      </c>
      <c r="BN569" s="149">
        <v>502527.65279955597</v>
      </c>
      <c r="BO569" s="149">
        <v>499558.81678919302</v>
      </c>
      <c r="BP569" s="149">
        <v>486146.10452803201</v>
      </c>
      <c r="BQ569" s="268">
        <v>5850320.4653570913</v>
      </c>
    </row>
    <row r="570" spans="11:69" x14ac:dyDescent="0.25">
      <c r="K570" s="145" t="s">
        <v>316</v>
      </c>
      <c r="N570" s="37" t="s">
        <v>1293</v>
      </c>
      <c r="V570" s="37" t="s">
        <v>975</v>
      </c>
      <c r="W570" s="37" t="s">
        <v>1234</v>
      </c>
      <c r="X570" s="37">
        <v>423</v>
      </c>
      <c r="AB570" s="206" t="s">
        <v>348</v>
      </c>
      <c r="AC570" s="173">
        <v>824713</v>
      </c>
      <c r="AD570" s="174" t="s">
        <v>1294</v>
      </c>
      <c r="AE570" s="149">
        <v>0</v>
      </c>
      <c r="AF570" s="17">
        <v>0</v>
      </c>
      <c r="AG570" s="17">
        <v>0</v>
      </c>
      <c r="AH570" s="151">
        <v>86299665.718767643</v>
      </c>
      <c r="AI570" s="150">
        <v>0</v>
      </c>
      <c r="AJ570" s="266">
        <v>0</v>
      </c>
      <c r="AK570" s="138">
        <v>0</v>
      </c>
      <c r="AL570" s="266">
        <v>0</v>
      </c>
      <c r="AM570" s="175">
        <v>71868049.450297192</v>
      </c>
      <c r="AN570" s="150">
        <v>14431616.268470451</v>
      </c>
      <c r="AO570" s="151">
        <v>0</v>
      </c>
      <c r="AP570" s="151">
        <v>98330286.839886487</v>
      </c>
      <c r="AQ570" s="151">
        <v>98330286.839886442</v>
      </c>
      <c r="AR570" s="266">
        <v>98330286.839886442</v>
      </c>
      <c r="AS570" s="267">
        <v>0</v>
      </c>
      <c r="AT570" s="266">
        <v>12030621.121118799</v>
      </c>
      <c r="AU570" s="267">
        <v>0.13940518796821355</v>
      </c>
      <c r="AV570" s="266">
        <v>98330286.839886442</v>
      </c>
      <c r="AW570" s="267">
        <v>0</v>
      </c>
      <c r="AX570" s="266">
        <v>98330286.839886487</v>
      </c>
      <c r="AY570" s="267">
        <v>0</v>
      </c>
      <c r="AZ570" s="266">
        <v>12030621.121118844</v>
      </c>
      <c r="BA570" s="267">
        <v>0.13940518796821408</v>
      </c>
      <c r="BB570" s="266">
        <v>-4.4703483581542969E-8</v>
      </c>
      <c r="BC570" s="267">
        <v>-4.5462578233230111E-16</v>
      </c>
      <c r="BE570" s="149">
        <v>8324383.2016994543</v>
      </c>
      <c r="BF570" s="149">
        <v>8057069.7641366282</v>
      </c>
      <c r="BG570" s="149">
        <v>8328046.048716384</v>
      </c>
      <c r="BH570" s="149">
        <v>8334415.2558361506</v>
      </c>
      <c r="BI570" s="149">
        <v>7522395.9906733194</v>
      </c>
      <c r="BJ570" s="149">
        <v>8323274.1826429423</v>
      </c>
      <c r="BK570" s="149">
        <v>8103312.7706771558</v>
      </c>
      <c r="BL570" s="149">
        <v>8373874.3583760578</v>
      </c>
      <c r="BM570" s="149">
        <v>8105819.9052552516</v>
      </c>
      <c r="BN570" s="149">
        <v>8376790.0863738833</v>
      </c>
      <c r="BO570" s="149">
        <v>8373442.6705908831</v>
      </c>
      <c r="BP570" s="149">
        <v>8107462.6049083304</v>
      </c>
      <c r="BQ570" s="268">
        <v>98330286.839886442</v>
      </c>
    </row>
    <row r="571" spans="11:69" x14ac:dyDescent="0.25">
      <c r="K571" s="145" t="s">
        <v>316</v>
      </c>
      <c r="N571" s="37" t="s">
        <v>1295</v>
      </c>
      <c r="V571" s="37" t="s">
        <v>975</v>
      </c>
      <c r="W571" s="37" t="s">
        <v>1234</v>
      </c>
      <c r="X571" s="37">
        <v>423</v>
      </c>
      <c r="AB571" s="206" t="s">
        <v>348</v>
      </c>
      <c r="AC571" s="173">
        <v>824714</v>
      </c>
      <c r="AD571" s="174" t="s">
        <v>1296</v>
      </c>
      <c r="AE571" s="149">
        <v>0</v>
      </c>
      <c r="AF571" s="17">
        <v>0</v>
      </c>
      <c r="AG571" s="17">
        <v>0</v>
      </c>
      <c r="AH571" s="151">
        <v>73112187.434108719</v>
      </c>
      <c r="AI571" s="150">
        <v>0</v>
      </c>
      <c r="AJ571" s="266">
        <v>0</v>
      </c>
      <c r="AK571" s="138">
        <v>0</v>
      </c>
      <c r="AL571" s="266">
        <v>0</v>
      </c>
      <c r="AM571" s="175">
        <v>60905367.943477288</v>
      </c>
      <c r="AN571" s="150">
        <v>12206819.490631431</v>
      </c>
      <c r="AO571" s="151">
        <v>0</v>
      </c>
      <c r="AP571" s="151">
        <v>64337056.778934531</v>
      </c>
      <c r="AQ571" s="151">
        <v>64337056.778934546</v>
      </c>
      <c r="AR571" s="266">
        <v>64337056.778934546</v>
      </c>
      <c r="AS571" s="267">
        <v>0</v>
      </c>
      <c r="AT571" s="266">
        <v>-8775130.6551741734</v>
      </c>
      <c r="AU571" s="267">
        <v>-0.12002281648436015</v>
      </c>
      <c r="AV571" s="266">
        <v>64337056.778934546</v>
      </c>
      <c r="AW571" s="267">
        <v>0</v>
      </c>
      <c r="AX571" s="266">
        <v>64337056.778934531</v>
      </c>
      <c r="AY571" s="267">
        <v>0</v>
      </c>
      <c r="AZ571" s="266">
        <v>-8775130.6551741883</v>
      </c>
      <c r="BA571" s="267">
        <v>-0.12002281648436036</v>
      </c>
      <c r="BB571" s="266">
        <v>1.4901161193847656E-8</v>
      </c>
      <c r="BC571" s="267">
        <v>2.3161086222903887E-16</v>
      </c>
      <c r="BE571" s="149">
        <v>5441925.6865350138</v>
      </c>
      <c r="BF571" s="149">
        <v>5266756.4320637137</v>
      </c>
      <c r="BG571" s="149">
        <v>5460890.3512553284</v>
      </c>
      <c r="BH571" s="149">
        <v>5511691.9514269708</v>
      </c>
      <c r="BI571" s="149">
        <v>4930449.9260796243</v>
      </c>
      <c r="BJ571" s="149">
        <v>5455090.3587081926</v>
      </c>
      <c r="BK571" s="149">
        <v>5279856.4266659105</v>
      </c>
      <c r="BL571" s="149">
        <v>5462371.0634135175</v>
      </c>
      <c r="BM571" s="149">
        <v>5293169.3803713247</v>
      </c>
      <c r="BN571" s="149">
        <v>5476612.1472749636</v>
      </c>
      <c r="BO571" s="149">
        <v>5458662.9499009978</v>
      </c>
      <c r="BP571" s="149">
        <v>5299580.1052389862</v>
      </c>
      <c r="BQ571" s="268">
        <v>64337056.778934546</v>
      </c>
    </row>
    <row r="572" spans="11:69" x14ac:dyDescent="0.25">
      <c r="K572" s="145" t="s">
        <v>316</v>
      </c>
      <c r="N572" s="37" t="s">
        <v>1297</v>
      </c>
      <c r="V572" s="37" t="s">
        <v>975</v>
      </c>
      <c r="W572" s="37" t="s">
        <v>1234</v>
      </c>
      <c r="X572" s="37">
        <v>423</v>
      </c>
      <c r="AB572" s="206" t="s">
        <v>348</v>
      </c>
      <c r="AC572" s="173">
        <v>824715</v>
      </c>
      <c r="AD572" s="174" t="s">
        <v>1298</v>
      </c>
      <c r="AE572" s="149">
        <v>0</v>
      </c>
      <c r="AF572" s="17">
        <v>0</v>
      </c>
      <c r="AG572" s="17">
        <v>0</v>
      </c>
      <c r="AH572" s="151">
        <v>225127087.59228647</v>
      </c>
      <c r="AI572" s="150">
        <v>0</v>
      </c>
      <c r="AJ572" s="266">
        <v>0</v>
      </c>
      <c r="AK572" s="138">
        <v>0</v>
      </c>
      <c r="AL572" s="266">
        <v>0</v>
      </c>
      <c r="AM572" s="175">
        <v>187630673.94233471</v>
      </c>
      <c r="AN572" s="150">
        <v>37496413.649951756</v>
      </c>
      <c r="AO572" s="151">
        <v>0</v>
      </c>
      <c r="AP572" s="151">
        <v>244723464.18382689</v>
      </c>
      <c r="AQ572" s="151">
        <v>244723464.18382725</v>
      </c>
      <c r="AR572" s="266">
        <v>244723464.18382725</v>
      </c>
      <c r="AS572" s="267">
        <v>0</v>
      </c>
      <c r="AT572" s="266">
        <v>19596376.591540784</v>
      </c>
      <c r="AU572" s="267">
        <v>8.7045840645487094E-2</v>
      </c>
      <c r="AV572" s="266">
        <v>244723464.18382725</v>
      </c>
      <c r="AW572" s="267">
        <v>0</v>
      </c>
      <c r="AX572" s="266">
        <v>244723464.18382689</v>
      </c>
      <c r="AY572" s="267">
        <v>0</v>
      </c>
      <c r="AZ572" s="266">
        <v>19596376.591540426</v>
      </c>
      <c r="BA572" s="267">
        <v>8.7045840645485512E-2</v>
      </c>
      <c r="BB572" s="266">
        <v>3.5762786865234375E-7</v>
      </c>
      <c r="BC572" s="267">
        <v>1.4613550435184564E-15</v>
      </c>
      <c r="BE572" s="149">
        <v>20654891.279225741</v>
      </c>
      <c r="BF572" s="149">
        <v>20715547.38974534</v>
      </c>
      <c r="BG572" s="149">
        <v>20907387.309284646</v>
      </c>
      <c r="BH572" s="149">
        <v>20229495.131874774</v>
      </c>
      <c r="BI572" s="149">
        <v>20185308.241874777</v>
      </c>
      <c r="BJ572" s="149">
        <v>20203710.13187477</v>
      </c>
      <c r="BK572" s="149">
        <v>20243812.631874774</v>
      </c>
      <c r="BL572" s="149">
        <v>20201710.131874774</v>
      </c>
      <c r="BM572" s="149">
        <v>20211877.676874775</v>
      </c>
      <c r="BN572" s="149">
        <v>20316509.879608177</v>
      </c>
      <c r="BO572" s="149">
        <v>20352848.147784073</v>
      </c>
      <c r="BP572" s="149">
        <v>20500366.231930677</v>
      </c>
      <c r="BQ572" s="268">
        <v>244723464.18382731</v>
      </c>
    </row>
    <row r="573" spans="11:69" x14ac:dyDescent="0.25">
      <c r="K573" s="145" t="s">
        <v>316</v>
      </c>
      <c r="N573" s="37" t="s">
        <v>1299</v>
      </c>
      <c r="V573" s="37" t="s">
        <v>975</v>
      </c>
      <c r="W573" s="37" t="s">
        <v>1234</v>
      </c>
      <c r="X573" s="37">
        <v>423</v>
      </c>
      <c r="AB573" s="206" t="s">
        <v>348</v>
      </c>
      <c r="AC573" s="173">
        <v>824716</v>
      </c>
      <c r="AD573" s="174" t="s">
        <v>1300</v>
      </c>
      <c r="AE573" s="149">
        <v>0</v>
      </c>
      <c r="AF573" s="17">
        <v>0</v>
      </c>
      <c r="AG573" s="17">
        <v>0</v>
      </c>
      <c r="AH573" s="151">
        <v>27829578.590542834</v>
      </c>
      <c r="AI573" s="150">
        <v>0</v>
      </c>
      <c r="AJ573" s="266">
        <v>0</v>
      </c>
      <c r="AK573" s="138">
        <v>0</v>
      </c>
      <c r="AL573" s="266">
        <v>0</v>
      </c>
      <c r="AM573" s="175">
        <v>22997812.753371414</v>
      </c>
      <c r="AN573" s="150">
        <v>4831765.8371714205</v>
      </c>
      <c r="AO573" s="151">
        <v>0</v>
      </c>
      <c r="AP573" s="151">
        <v>29675191.554357156</v>
      </c>
      <c r="AQ573" s="151">
        <v>29675191.554357126</v>
      </c>
      <c r="AR573" s="266">
        <v>29675191.554357126</v>
      </c>
      <c r="AS573" s="267">
        <v>0</v>
      </c>
      <c r="AT573" s="266">
        <v>1845612.9638142921</v>
      </c>
      <c r="AU573" s="267">
        <v>6.6318394215335918E-2</v>
      </c>
      <c r="AV573" s="266">
        <v>29675191.554357126</v>
      </c>
      <c r="AW573" s="267">
        <v>0</v>
      </c>
      <c r="AX573" s="266">
        <v>29675191.554357156</v>
      </c>
      <c r="AY573" s="267">
        <v>0</v>
      </c>
      <c r="AZ573" s="266">
        <v>1845612.9638143219</v>
      </c>
      <c r="BA573" s="267">
        <v>6.6318394215336987E-2</v>
      </c>
      <c r="BB573" s="266">
        <v>-2.9802322387695313E-8</v>
      </c>
      <c r="BC573" s="267">
        <v>-1.004284077934435E-15</v>
      </c>
      <c r="BE573" s="149">
        <v>2466073.8359333309</v>
      </c>
      <c r="BF573" s="149">
        <v>2387078.2041904721</v>
      </c>
      <c r="BG573" s="149">
        <v>2466073.8359333309</v>
      </c>
      <c r="BH573" s="149">
        <v>2466073.8359333309</v>
      </c>
      <c r="BI573" s="149">
        <v>2229086.9407047653</v>
      </c>
      <c r="BJ573" s="149">
        <v>2466073.8359333309</v>
      </c>
      <c r="BK573" s="149">
        <v>2387078.2041904721</v>
      </c>
      <c r="BL573" s="149">
        <v>2466073.8359333309</v>
      </c>
      <c r="BM573" s="149">
        <v>2455985.6327619022</v>
      </c>
      <c r="BN573" s="149">
        <v>2656915.0644154777</v>
      </c>
      <c r="BO573" s="149">
        <v>2656915.0644154777</v>
      </c>
      <c r="BP573" s="149">
        <v>2571763.2640119037</v>
      </c>
      <c r="BQ573" s="268">
        <v>29675191.55435713</v>
      </c>
    </row>
    <row r="574" spans="11:69" x14ac:dyDescent="0.25">
      <c r="K574" s="145" t="s">
        <v>316</v>
      </c>
      <c r="N574" s="37" t="s">
        <v>1301</v>
      </c>
      <c r="V574" s="37" t="s">
        <v>975</v>
      </c>
      <c r="W574" s="37" t="s">
        <v>1234</v>
      </c>
      <c r="X574" s="37">
        <v>423</v>
      </c>
      <c r="AB574" s="206" t="s">
        <v>348</v>
      </c>
      <c r="AC574" s="173">
        <v>824717</v>
      </c>
      <c r="AD574" s="174" t="s">
        <v>1302</v>
      </c>
      <c r="AE574" s="149">
        <v>0</v>
      </c>
      <c r="AF574" s="17">
        <v>0</v>
      </c>
      <c r="AG574" s="17">
        <v>0</v>
      </c>
      <c r="AH574" s="151">
        <v>164671191.79440004</v>
      </c>
      <c r="AI574" s="150">
        <v>0</v>
      </c>
      <c r="AJ574" s="266">
        <v>0</v>
      </c>
      <c r="AK574" s="138">
        <v>0</v>
      </c>
      <c r="AL574" s="266">
        <v>0</v>
      </c>
      <c r="AM574" s="175">
        <v>136863438.82964796</v>
      </c>
      <c r="AN574" s="150">
        <v>27807752.964752078</v>
      </c>
      <c r="AO574" s="151">
        <v>0</v>
      </c>
      <c r="AP574" s="151">
        <v>182220904.82386351</v>
      </c>
      <c r="AQ574" s="151">
        <v>182220904.82386389</v>
      </c>
      <c r="AR574" s="266">
        <v>182220904.82386389</v>
      </c>
      <c r="AS574" s="267">
        <v>0</v>
      </c>
      <c r="AT574" s="266">
        <v>17549713.029463857</v>
      </c>
      <c r="AU574" s="267">
        <v>0.10657427591448737</v>
      </c>
      <c r="AV574" s="266">
        <v>182220904.82386389</v>
      </c>
      <c r="AW574" s="267">
        <v>0</v>
      </c>
      <c r="AX574" s="266">
        <v>182220904.82386351</v>
      </c>
      <c r="AY574" s="267">
        <v>0</v>
      </c>
      <c r="AZ574" s="266">
        <v>17549713.02946347</v>
      </c>
      <c r="BA574" s="267">
        <v>0.10657427591448501</v>
      </c>
      <c r="BB574" s="266">
        <v>3.8743019104003906E-7</v>
      </c>
      <c r="BC574" s="267">
        <v>2.1261566636085626E-15</v>
      </c>
      <c r="BE574" s="149">
        <v>15482827.631951129</v>
      </c>
      <c r="BF574" s="149">
        <v>15153459.58361955</v>
      </c>
      <c r="BG574" s="149">
        <v>15074500.622481499</v>
      </c>
      <c r="BH574" s="149">
        <v>15645450.24841249</v>
      </c>
      <c r="BI574" s="149">
        <v>13806731.304125531</v>
      </c>
      <c r="BJ574" s="149">
        <v>15338827.29790343</v>
      </c>
      <c r="BK574" s="149">
        <v>14770028.643085882</v>
      </c>
      <c r="BL574" s="149">
        <v>15186321.68648483</v>
      </c>
      <c r="BM574" s="149">
        <v>14981129.57350963</v>
      </c>
      <c r="BN574" s="149">
        <v>15791734.48736058</v>
      </c>
      <c r="BO574" s="149">
        <v>15662485.16430176</v>
      </c>
      <c r="BP574" s="149">
        <v>15327408.580627602</v>
      </c>
      <c r="BQ574" s="268">
        <v>182220904.82386389</v>
      </c>
    </row>
    <row r="575" spans="11:69" x14ac:dyDescent="0.25">
      <c r="K575" s="145" t="s">
        <v>316</v>
      </c>
      <c r="N575" s="37" t="s">
        <v>1303</v>
      </c>
      <c r="V575" s="37" t="s">
        <v>975</v>
      </c>
      <c r="W575" s="37" t="s">
        <v>1234</v>
      </c>
      <c r="X575" s="37">
        <v>423</v>
      </c>
      <c r="AB575" s="206" t="s">
        <v>348</v>
      </c>
      <c r="AC575" s="173">
        <v>824718</v>
      </c>
      <c r="AD575" s="174" t="s">
        <v>1304</v>
      </c>
      <c r="AE575" s="149">
        <v>0</v>
      </c>
      <c r="AF575" s="17">
        <v>0</v>
      </c>
      <c r="AG575" s="17">
        <v>0</v>
      </c>
      <c r="AH575" s="151">
        <v>89896532.952373043</v>
      </c>
      <c r="AI575" s="150">
        <v>0</v>
      </c>
      <c r="AJ575" s="266">
        <v>0</v>
      </c>
      <c r="AK575" s="138">
        <v>0</v>
      </c>
      <c r="AL575" s="266">
        <v>0</v>
      </c>
      <c r="AM575" s="175">
        <v>74548924.641394526</v>
      </c>
      <c r="AN575" s="150">
        <v>15347608.310978517</v>
      </c>
      <c r="AO575" s="151">
        <v>0</v>
      </c>
      <c r="AP575" s="151">
        <v>95701943.767820999</v>
      </c>
      <c r="AQ575" s="151">
        <v>95701943.767821029</v>
      </c>
      <c r="AR575" s="266">
        <v>95701943.767821029</v>
      </c>
      <c r="AS575" s="267">
        <v>0</v>
      </c>
      <c r="AT575" s="266">
        <v>5805410.8154479861</v>
      </c>
      <c r="AU575" s="267">
        <v>6.4578806598956137E-2</v>
      </c>
      <c r="AV575" s="266">
        <v>95701943.767821029</v>
      </c>
      <c r="AW575" s="267">
        <v>0</v>
      </c>
      <c r="AX575" s="266">
        <v>95701943.767820999</v>
      </c>
      <c r="AY575" s="267">
        <v>0</v>
      </c>
      <c r="AZ575" s="266">
        <v>5805410.8154479563</v>
      </c>
      <c r="BA575" s="267">
        <v>6.4578806598955804E-2</v>
      </c>
      <c r="BB575" s="266">
        <v>2.9802322387695313E-8</v>
      </c>
      <c r="BC575" s="267">
        <v>3.1140770202115895E-16</v>
      </c>
      <c r="BE575" s="149">
        <v>8126894.5962879006</v>
      </c>
      <c r="BF575" s="149">
        <v>7860595.0770581216</v>
      </c>
      <c r="BG575" s="149">
        <v>8126771.05016769</v>
      </c>
      <c r="BH575" s="149">
        <v>8144487.2347065704</v>
      </c>
      <c r="BI575" s="149">
        <v>7341650.6099370262</v>
      </c>
      <c r="BJ575" s="149">
        <v>8111909.2094397796</v>
      </c>
      <c r="BK575" s="149">
        <v>7868087.6080058338</v>
      </c>
      <c r="BL575" s="149">
        <v>8124831.3996554296</v>
      </c>
      <c r="BM575" s="149">
        <v>7865261.7186011625</v>
      </c>
      <c r="BN575" s="149">
        <v>8137356.6563084833</v>
      </c>
      <c r="BO575" s="149">
        <v>8124751.2436228534</v>
      </c>
      <c r="BP575" s="149">
        <v>7869347.3640301777</v>
      </c>
      <c r="BQ575" s="268">
        <v>95701943.767821044</v>
      </c>
    </row>
    <row r="576" spans="11:69" x14ac:dyDescent="0.25">
      <c r="K576" s="145" t="s">
        <v>316</v>
      </c>
      <c r="N576" s="37" t="s">
        <v>1305</v>
      </c>
      <c r="V576" s="37" t="s">
        <v>975</v>
      </c>
      <c r="W576" s="37" t="s">
        <v>1234</v>
      </c>
      <c r="X576" s="37">
        <v>423</v>
      </c>
      <c r="AB576" s="206" t="s">
        <v>348</v>
      </c>
      <c r="AC576" s="173">
        <v>824719</v>
      </c>
      <c r="AD576" s="174" t="s">
        <v>1306</v>
      </c>
      <c r="AE576" s="149">
        <v>0</v>
      </c>
      <c r="AF576" s="17">
        <v>0</v>
      </c>
      <c r="AG576" s="17">
        <v>0</v>
      </c>
      <c r="AH576" s="151">
        <v>4700332.3686001264</v>
      </c>
      <c r="AI576" s="150">
        <v>0</v>
      </c>
      <c r="AJ576" s="266">
        <v>0</v>
      </c>
      <c r="AK576" s="138">
        <v>0</v>
      </c>
      <c r="AL576" s="266">
        <v>0</v>
      </c>
      <c r="AM576" s="175">
        <v>3916340.0937153171</v>
      </c>
      <c r="AN576" s="150">
        <v>783992.27488480927</v>
      </c>
      <c r="AO576" s="151">
        <v>0</v>
      </c>
      <c r="AP576" s="151">
        <v>5448961.3209019434</v>
      </c>
      <c r="AQ576" s="151">
        <v>5448961.3209019387</v>
      </c>
      <c r="AR576" s="266">
        <v>5448961.3209019387</v>
      </c>
      <c r="AS576" s="267">
        <v>0</v>
      </c>
      <c r="AT576" s="266">
        <v>748628.95230181236</v>
      </c>
      <c r="AU576" s="267">
        <v>0.15927149265079998</v>
      </c>
      <c r="AV576" s="266">
        <v>5448961.3209019387</v>
      </c>
      <c r="AW576" s="267">
        <v>0</v>
      </c>
      <c r="AX576" s="266">
        <v>5448961.3209019434</v>
      </c>
      <c r="AY576" s="267">
        <v>0</v>
      </c>
      <c r="AZ576" s="266">
        <v>748628.95230181701</v>
      </c>
      <c r="BA576" s="267">
        <v>0.15927149265080098</v>
      </c>
      <c r="BB576" s="266">
        <v>-4.6566128730773926E-9</v>
      </c>
      <c r="BC576" s="267">
        <v>-8.5458725045723083E-16</v>
      </c>
      <c r="BE576" s="149">
        <v>462739.2778271134</v>
      </c>
      <c r="BF576" s="149">
        <v>447779.98859272001</v>
      </c>
      <c r="BG576" s="149">
        <v>462903.65511222841</v>
      </c>
      <c r="BH576" s="149">
        <v>463185.17893258802</v>
      </c>
      <c r="BI576" s="149">
        <v>417911.1561606375</v>
      </c>
      <c r="BJ576" s="149">
        <v>462576.82381047384</v>
      </c>
      <c r="BK576" s="149">
        <v>447718.34065087867</v>
      </c>
      <c r="BL576" s="149">
        <v>462713.14858224924</v>
      </c>
      <c r="BM576" s="149">
        <v>447889.21680219448</v>
      </c>
      <c r="BN576" s="149">
        <v>462898.17579450499</v>
      </c>
      <c r="BO576" s="149">
        <v>462680.99685825041</v>
      </c>
      <c r="BP576" s="149">
        <v>447965.36177809944</v>
      </c>
      <c r="BQ576" s="268">
        <v>5448961.3209019378</v>
      </c>
    </row>
    <row r="577" spans="2:69" x14ac:dyDescent="0.25">
      <c r="K577" s="145" t="s">
        <v>316</v>
      </c>
      <c r="N577" s="37" t="s">
        <v>1307</v>
      </c>
      <c r="V577" s="37" t="s">
        <v>975</v>
      </c>
      <c r="W577" s="37" t="s">
        <v>1234</v>
      </c>
      <c r="X577" s="37">
        <v>423</v>
      </c>
      <c r="AB577" s="206" t="s">
        <v>348</v>
      </c>
      <c r="AC577" s="173">
        <v>824720</v>
      </c>
      <c r="AD577" s="174" t="s">
        <v>1308</v>
      </c>
      <c r="AE577" s="149">
        <v>0</v>
      </c>
      <c r="AF577" s="17">
        <v>0</v>
      </c>
      <c r="AG577" s="17">
        <v>0</v>
      </c>
      <c r="AH577" s="151">
        <v>55847695.05160065</v>
      </c>
      <c r="AI577" s="150">
        <v>0</v>
      </c>
      <c r="AJ577" s="266">
        <v>0</v>
      </c>
      <c r="AK577" s="138">
        <v>0</v>
      </c>
      <c r="AL577" s="266">
        <v>0</v>
      </c>
      <c r="AM577" s="175">
        <v>46593189.986965157</v>
      </c>
      <c r="AN577" s="150">
        <v>9254505.0646354929</v>
      </c>
      <c r="AO577" s="151">
        <v>0</v>
      </c>
      <c r="AP577" s="151">
        <v>56752925.813588768</v>
      </c>
      <c r="AQ577" s="151">
        <v>56752925.81358882</v>
      </c>
      <c r="AR577" s="266">
        <v>56752925.81358882</v>
      </c>
      <c r="AS577" s="267">
        <v>0</v>
      </c>
      <c r="AT577" s="266">
        <v>905230.76198817044</v>
      </c>
      <c r="AU577" s="267">
        <v>1.6208918938405242E-2</v>
      </c>
      <c r="AV577" s="266">
        <v>56752925.81358882</v>
      </c>
      <c r="AW577" s="267">
        <v>0</v>
      </c>
      <c r="AX577" s="266">
        <v>56752925.813588768</v>
      </c>
      <c r="AY577" s="267">
        <v>0</v>
      </c>
      <c r="AZ577" s="266">
        <v>905230.76198811829</v>
      </c>
      <c r="BA577" s="267">
        <v>1.6208918938404308E-2</v>
      </c>
      <c r="BB577" s="266">
        <v>5.2154064178466797E-8</v>
      </c>
      <c r="BC577" s="267">
        <v>9.1896696832463868E-16</v>
      </c>
      <c r="BE577" s="149">
        <v>4887091.5997188976</v>
      </c>
      <c r="BF577" s="149">
        <v>4660909.6998777427</v>
      </c>
      <c r="BG577" s="149">
        <v>4672424.9978426779</v>
      </c>
      <c r="BH577" s="149">
        <v>4837414.2854942586</v>
      </c>
      <c r="BI577" s="149">
        <v>4412790.2578276945</v>
      </c>
      <c r="BJ577" s="149">
        <v>4853079.0539821479</v>
      </c>
      <c r="BK577" s="149">
        <v>4722814.5376380533</v>
      </c>
      <c r="BL577" s="149">
        <v>4783640.9004130075</v>
      </c>
      <c r="BM577" s="149">
        <v>4648755.8492669426</v>
      </c>
      <c r="BN577" s="149">
        <v>4790211.9451466873</v>
      </c>
      <c r="BO577" s="149">
        <v>4813288.6513751075</v>
      </c>
      <c r="BP577" s="149">
        <v>4670504.0350055937</v>
      </c>
      <c r="BQ577" s="268">
        <v>56752925.813588805</v>
      </c>
    </row>
    <row r="578" spans="2:69" x14ac:dyDescent="0.25">
      <c r="K578" s="145" t="s">
        <v>316</v>
      </c>
      <c r="N578" s="37" t="s">
        <v>1309</v>
      </c>
      <c r="V578" s="37" t="s">
        <v>975</v>
      </c>
      <c r="W578" s="37" t="s">
        <v>1234</v>
      </c>
      <c r="X578" s="37">
        <v>423</v>
      </c>
      <c r="AB578" s="206" t="s">
        <v>348</v>
      </c>
      <c r="AC578" s="173">
        <v>824721</v>
      </c>
      <c r="AD578" s="174" t="s">
        <v>1310</v>
      </c>
      <c r="AE578" s="149">
        <v>0</v>
      </c>
      <c r="AF578" s="17">
        <v>0</v>
      </c>
      <c r="AG578" s="17">
        <v>0</v>
      </c>
      <c r="AH578" s="151">
        <v>11052953.066143855</v>
      </c>
      <c r="AI578" s="150">
        <v>0</v>
      </c>
      <c r="AJ578" s="266">
        <v>0</v>
      </c>
      <c r="AK578" s="138">
        <v>0</v>
      </c>
      <c r="AL578" s="266">
        <v>0</v>
      </c>
      <c r="AM578" s="175">
        <v>9210794.2217865456</v>
      </c>
      <c r="AN578" s="150">
        <v>1842158.8443573099</v>
      </c>
      <c r="AO578" s="151">
        <v>0</v>
      </c>
      <c r="AP578" s="151">
        <v>7151113.6004948607</v>
      </c>
      <c r="AQ578" s="151">
        <v>7151113.600494856</v>
      </c>
      <c r="AR578" s="266">
        <v>7151113.600494856</v>
      </c>
      <c r="AS578" s="267">
        <v>0</v>
      </c>
      <c r="AT578" s="266">
        <v>-3901839.4656489994</v>
      </c>
      <c r="AU578" s="267">
        <v>-0.35301330262594427</v>
      </c>
      <c r="AV578" s="266">
        <v>7151113.600494856</v>
      </c>
      <c r="AW578" s="267">
        <v>0</v>
      </c>
      <c r="AX578" s="266">
        <v>7151113.6004948607</v>
      </c>
      <c r="AY578" s="267">
        <v>0</v>
      </c>
      <c r="AZ578" s="266">
        <v>-3901839.4656489948</v>
      </c>
      <c r="BA578" s="267">
        <v>-0.35301330262594383</v>
      </c>
      <c r="BB578" s="266">
        <v>-4.6566128730773926E-9</v>
      </c>
      <c r="BC578" s="267">
        <v>-6.511731085848157E-16</v>
      </c>
      <c r="BE578" s="149">
        <v>847958.67839819402</v>
      </c>
      <c r="BF578" s="149">
        <v>820605.17264341202</v>
      </c>
      <c r="BG578" s="149">
        <v>847958.67839819402</v>
      </c>
      <c r="BH578" s="149">
        <v>847958.67839819402</v>
      </c>
      <c r="BI578" s="149">
        <v>765898.16113385314</v>
      </c>
      <c r="BJ578" s="149">
        <v>847958.67839819402</v>
      </c>
      <c r="BK578" s="149">
        <v>820605.17264341202</v>
      </c>
      <c r="BL578" s="149">
        <v>847958.67839819402</v>
      </c>
      <c r="BM578" s="149">
        <v>820605.17264341202</v>
      </c>
      <c r="BN578" s="149">
        <v>847958.67839819402</v>
      </c>
      <c r="BO578" s="149">
        <v>847958.67839819402</v>
      </c>
      <c r="BP578" s="149">
        <v>-2012310.82735659</v>
      </c>
      <c r="BQ578" s="268">
        <v>7151113.6004948579</v>
      </c>
    </row>
    <row r="579" spans="2:69" x14ac:dyDescent="0.25">
      <c r="K579" s="145" t="s">
        <v>316</v>
      </c>
      <c r="N579" s="37" t="s">
        <v>1311</v>
      </c>
      <c r="V579" s="37" t="s">
        <v>975</v>
      </c>
      <c r="W579" s="37" t="s">
        <v>1234</v>
      </c>
      <c r="X579" s="37">
        <v>423</v>
      </c>
      <c r="AB579" s="206" t="s">
        <v>348</v>
      </c>
      <c r="AC579" s="173">
        <v>824734</v>
      </c>
      <c r="AD579" s="174" t="s">
        <v>1312</v>
      </c>
      <c r="AE579" s="149">
        <v>0</v>
      </c>
      <c r="AF579" s="17">
        <v>0</v>
      </c>
      <c r="AG579" s="17">
        <v>0</v>
      </c>
      <c r="AH579" s="151">
        <v>40797315.450271018</v>
      </c>
      <c r="AI579" s="150">
        <v>0</v>
      </c>
      <c r="AJ579" s="266">
        <v>0</v>
      </c>
      <c r="AK579" s="138">
        <v>0</v>
      </c>
      <c r="AL579" s="266">
        <v>0</v>
      </c>
      <c r="AM579" s="175">
        <v>33951418.754780501</v>
      </c>
      <c r="AN579" s="150">
        <v>6845896.6954905167</v>
      </c>
      <c r="AO579" s="151">
        <v>0</v>
      </c>
      <c r="AP579" s="151">
        <v>65959989.532630503</v>
      </c>
      <c r="AQ579" s="151">
        <v>65959989.532630466</v>
      </c>
      <c r="AR579" s="266">
        <v>65959989.532630466</v>
      </c>
      <c r="AS579" s="267">
        <v>0</v>
      </c>
      <c r="AT579" s="266">
        <v>25162674.082359448</v>
      </c>
      <c r="AU579" s="267">
        <v>0.61677279018593589</v>
      </c>
      <c r="AV579" s="266">
        <v>65959989.532630466</v>
      </c>
      <c r="AW579" s="267">
        <v>0</v>
      </c>
      <c r="AX579" s="266">
        <v>65959989.532630503</v>
      </c>
      <c r="AY579" s="267">
        <v>0</v>
      </c>
      <c r="AZ579" s="266">
        <v>25162674.082359485</v>
      </c>
      <c r="BA579" s="267">
        <v>0.61677279018593678</v>
      </c>
      <c r="BB579" s="266">
        <v>-3.7252902984619141E-8</v>
      </c>
      <c r="BC579" s="267">
        <v>-5.6478030467530734E-16</v>
      </c>
      <c r="BE579" s="149">
        <v>5535140.1186827794</v>
      </c>
      <c r="BF579" s="149">
        <v>5451530.6367278202</v>
      </c>
      <c r="BG579" s="149">
        <v>5503337.9706204897</v>
      </c>
      <c r="BH579" s="149">
        <v>5693835.3100940902</v>
      </c>
      <c r="BI579" s="149">
        <v>5061742.41302389</v>
      </c>
      <c r="BJ579" s="149">
        <v>5625309.6559505006</v>
      </c>
      <c r="BK579" s="149">
        <v>5401011.7539653303</v>
      </c>
      <c r="BL579" s="149">
        <v>5543143.8102240497</v>
      </c>
      <c r="BM579" s="149">
        <v>5424689.3588146595</v>
      </c>
      <c r="BN579" s="149">
        <v>5655235.6858700095</v>
      </c>
      <c r="BO579" s="149">
        <v>5606381.2180294301</v>
      </c>
      <c r="BP579" s="149">
        <v>5458631.6006274195</v>
      </c>
      <c r="BQ579" s="268">
        <v>65959989.532630473</v>
      </c>
    </row>
    <row r="580" spans="2:69" x14ac:dyDescent="0.25">
      <c r="K580" s="145" t="s">
        <v>316</v>
      </c>
      <c r="N580" s="37" t="s">
        <v>1313</v>
      </c>
      <c r="V580" s="37" t="s">
        <v>975</v>
      </c>
      <c r="W580" s="37" t="s">
        <v>1234</v>
      </c>
      <c r="X580" s="37">
        <v>423</v>
      </c>
      <c r="AB580" s="206" t="s">
        <v>348</v>
      </c>
      <c r="AC580" s="173">
        <v>824738</v>
      </c>
      <c r="AD580" s="174" t="s">
        <v>1314</v>
      </c>
      <c r="AE580" s="149">
        <v>0</v>
      </c>
      <c r="AF580" s="17">
        <v>0</v>
      </c>
      <c r="AG580" s="17">
        <v>0</v>
      </c>
      <c r="AH580" s="151">
        <v>61919049.10302183</v>
      </c>
      <c r="AI580" s="150">
        <v>0</v>
      </c>
      <c r="AJ580" s="266">
        <v>0</v>
      </c>
      <c r="AK580" s="138">
        <v>0</v>
      </c>
      <c r="AL580" s="266">
        <v>0</v>
      </c>
      <c r="AM580" s="175">
        <v>51593513.911590613</v>
      </c>
      <c r="AN580" s="150">
        <v>10325535.191431217</v>
      </c>
      <c r="AO580" s="151">
        <v>0</v>
      </c>
      <c r="AP580" s="151">
        <v>68568936.721463501</v>
      </c>
      <c r="AQ580" s="151">
        <v>68568936.721463487</v>
      </c>
      <c r="AR580" s="266">
        <v>68568936.721463487</v>
      </c>
      <c r="AS580" s="267">
        <v>0</v>
      </c>
      <c r="AT580" s="266">
        <v>6649887.6184416562</v>
      </c>
      <c r="AU580" s="267">
        <v>0.10739647515221809</v>
      </c>
      <c r="AV580" s="266">
        <v>68568936.721463487</v>
      </c>
      <c r="AW580" s="267">
        <v>0</v>
      </c>
      <c r="AX580" s="266">
        <v>68568936.721463501</v>
      </c>
      <c r="AY580" s="267">
        <v>0</v>
      </c>
      <c r="AZ580" s="266">
        <v>6649887.6184416711</v>
      </c>
      <c r="BA580" s="267">
        <v>0.10739647515221834</v>
      </c>
      <c r="BB580" s="266">
        <v>-1.4901161193847656E-8</v>
      </c>
      <c r="BC580" s="267">
        <v>-2.173164979118494E-16</v>
      </c>
      <c r="BE580" s="149">
        <v>5793540.4251540005</v>
      </c>
      <c r="BF580" s="149">
        <v>5617028.9096281305</v>
      </c>
      <c r="BG580" s="149">
        <v>5825028.0365779698</v>
      </c>
      <c r="BH580" s="149">
        <v>5895851.69274785</v>
      </c>
      <c r="BI580" s="149">
        <v>5242366.2471765801</v>
      </c>
      <c r="BJ580" s="149">
        <v>5802010.24917458</v>
      </c>
      <c r="BK580" s="149">
        <v>5618134.64774724</v>
      </c>
      <c r="BL580" s="149">
        <v>5814929.0045086509</v>
      </c>
      <c r="BM580" s="149">
        <v>5643452.0911593502</v>
      </c>
      <c r="BN580" s="149">
        <v>5846085.5821362296</v>
      </c>
      <c r="BO580" s="149">
        <v>5813932.4280969696</v>
      </c>
      <c r="BP580" s="149">
        <v>5656577.40735594</v>
      </c>
      <c r="BQ580" s="268">
        <v>68568936.721463487</v>
      </c>
    </row>
    <row r="581" spans="2:69" x14ac:dyDescent="0.25">
      <c r="K581" s="145" t="s">
        <v>316</v>
      </c>
      <c r="N581" s="37" t="s">
        <v>1315</v>
      </c>
      <c r="V581" s="37" t="s">
        <v>975</v>
      </c>
      <c r="W581" s="37" t="s">
        <v>1234</v>
      </c>
      <c r="X581" s="37">
        <v>423</v>
      </c>
      <c r="AB581" s="206" t="s">
        <v>348</v>
      </c>
      <c r="AC581" s="173">
        <v>824739</v>
      </c>
      <c r="AD581" s="174" t="s">
        <v>1316</v>
      </c>
      <c r="AE581" s="149">
        <v>0</v>
      </c>
      <c r="AF581" s="17">
        <v>0</v>
      </c>
      <c r="AG581" s="17">
        <v>0</v>
      </c>
      <c r="AH581" s="151">
        <v>43590305.737418793</v>
      </c>
      <c r="AI581" s="150">
        <v>0</v>
      </c>
      <c r="AJ581" s="266">
        <v>0</v>
      </c>
      <c r="AK581" s="138">
        <v>0</v>
      </c>
      <c r="AL581" s="266">
        <v>0</v>
      </c>
      <c r="AM581" s="175">
        <v>36320968.947419479</v>
      </c>
      <c r="AN581" s="150">
        <v>7269336.7899993137</v>
      </c>
      <c r="AO581" s="151">
        <v>0</v>
      </c>
      <c r="AP581" s="151">
        <v>49300364.308676668</v>
      </c>
      <c r="AQ581" s="151">
        <v>49300364.308676697</v>
      </c>
      <c r="AR581" s="266">
        <v>49300364.308676697</v>
      </c>
      <c r="AS581" s="267">
        <v>0</v>
      </c>
      <c r="AT581" s="266">
        <v>5710058.5712579042</v>
      </c>
      <c r="AU581" s="267">
        <v>0.13099377200183929</v>
      </c>
      <c r="AV581" s="266">
        <v>49300364.308676697</v>
      </c>
      <c r="AW581" s="267">
        <v>0</v>
      </c>
      <c r="AX581" s="266">
        <v>49300364.308676668</v>
      </c>
      <c r="AY581" s="267">
        <v>0</v>
      </c>
      <c r="AZ581" s="266">
        <v>5710058.5712578744</v>
      </c>
      <c r="BA581" s="267">
        <v>0.13099377200183859</v>
      </c>
      <c r="BB581" s="266">
        <v>2.9802322387695313E-8</v>
      </c>
      <c r="BC581" s="267">
        <v>6.0450511483239124E-16</v>
      </c>
      <c r="BE581" s="149">
        <v>4194173.7813601438</v>
      </c>
      <c r="BF581" s="149">
        <v>4071100.8158793696</v>
      </c>
      <c r="BG581" s="149">
        <v>4194640.3514096905</v>
      </c>
      <c r="BH581" s="149">
        <v>4255757.966346533</v>
      </c>
      <c r="BI581" s="149">
        <v>3777991.7160815531</v>
      </c>
      <c r="BJ581" s="149">
        <v>4170984.3429282429</v>
      </c>
      <c r="BK581" s="149">
        <v>4035369.9934765822</v>
      </c>
      <c r="BL581" s="149">
        <v>4152309.7458087765</v>
      </c>
      <c r="BM581" s="149">
        <v>4041695.4860013458</v>
      </c>
      <c r="BN581" s="149">
        <v>4199326.9320849022</v>
      </c>
      <c r="BO581" s="149">
        <v>4162422.245830914</v>
      </c>
      <c r="BP581" s="149">
        <v>4044590.9314686446</v>
      </c>
      <c r="BQ581" s="268">
        <v>49300364.308676697</v>
      </c>
    </row>
    <row r="582" spans="2:69" x14ac:dyDescent="0.25">
      <c r="K582" s="145" t="s">
        <v>316</v>
      </c>
      <c r="N582" s="37" t="s">
        <v>1317</v>
      </c>
      <c r="V582" s="37" t="s">
        <v>975</v>
      </c>
      <c r="W582" s="37" t="s">
        <v>1234</v>
      </c>
      <c r="X582" s="37">
        <v>423</v>
      </c>
      <c r="AB582" s="206" t="s">
        <v>348</v>
      </c>
      <c r="AC582" s="173">
        <v>824801</v>
      </c>
      <c r="AD582" s="174" t="s">
        <v>1318</v>
      </c>
      <c r="AE582" s="149">
        <v>0</v>
      </c>
      <c r="AF582" s="17">
        <v>0</v>
      </c>
      <c r="AG582" s="17">
        <v>226934.21267002678</v>
      </c>
      <c r="AH582" s="151">
        <v>465526.03071322292</v>
      </c>
      <c r="AI582" s="150">
        <v>152029.9610273084</v>
      </c>
      <c r="AJ582" s="266">
        <v>456089.88308192522</v>
      </c>
      <c r="AK582" s="138">
        <v>386035.58494358149</v>
      </c>
      <c r="AL582" s="266">
        <v>463242.70193229779</v>
      </c>
      <c r="AM582" s="175">
        <v>387238.5686277448</v>
      </c>
      <c r="AN582" s="150">
        <v>464323.04702905961</v>
      </c>
      <c r="AO582" s="151">
        <v>457323.97588610498</v>
      </c>
      <c r="AP582" s="151">
        <v>462126.958078394</v>
      </c>
      <c r="AQ582" s="151">
        <v>462126.95807839371</v>
      </c>
      <c r="AR582" s="266">
        <v>6037.0749964684946</v>
      </c>
      <c r="AS582" s="267">
        <v>1.323659046255162E-2</v>
      </c>
      <c r="AT582" s="266">
        <v>-3399.0726348292083</v>
      </c>
      <c r="AU582" s="267">
        <v>-7.3015737264392252E-3</v>
      </c>
      <c r="AV582" s="266">
        <v>235192.74540836693</v>
      </c>
      <c r="AW582" s="267">
        <v>1.0363917482567886</v>
      </c>
      <c r="AX582" s="266">
        <v>6037.0749964687857</v>
      </c>
      <c r="AY582" s="267">
        <v>1.3236590462552258E-2</v>
      </c>
      <c r="AZ582" s="266">
        <v>-3399.0726348289172</v>
      </c>
      <c r="BA582" s="267">
        <v>-7.3015737264385998E-3</v>
      </c>
      <c r="BB582" s="266">
        <v>-2.9103830456733704E-10</v>
      </c>
      <c r="BC582" s="267">
        <v>-6.2977997599950891E-16</v>
      </c>
      <c r="BE582" s="149">
        <v>40057.519329869698</v>
      </c>
      <c r="BF582" s="149">
        <v>37623.552569880711</v>
      </c>
      <c r="BG582" s="149">
        <v>37342.499598540497</v>
      </c>
      <c r="BH582" s="149">
        <v>39100.0133072643</v>
      </c>
      <c r="BI582" s="149">
        <v>36057.514277640097</v>
      </c>
      <c r="BJ582" s="149">
        <v>39428.845099918901</v>
      </c>
      <c r="BK582" s="149">
        <v>38962.1715897221</v>
      </c>
      <c r="BL582" s="149">
        <v>38902.496527632196</v>
      </c>
      <c r="BM582" s="149">
        <v>38225.87144723141</v>
      </c>
      <c r="BN582" s="149">
        <v>38809.658542259007</v>
      </c>
      <c r="BO582" s="149">
        <v>39220.483329369301</v>
      </c>
      <c r="BP582" s="149">
        <v>38396.332459065598</v>
      </c>
      <c r="BQ582" s="268">
        <v>462126.95807839371</v>
      </c>
    </row>
    <row r="583" spans="2:69" x14ac:dyDescent="0.25">
      <c r="K583" s="145" t="s">
        <v>316</v>
      </c>
      <c r="N583" s="37" t="s">
        <v>1319</v>
      </c>
      <c r="V583" s="37" t="s">
        <v>975</v>
      </c>
      <c r="W583" s="37" t="s">
        <v>1234</v>
      </c>
      <c r="X583" s="37">
        <v>423</v>
      </c>
      <c r="AB583" s="206" t="s">
        <v>348</v>
      </c>
      <c r="AC583" s="173">
        <v>824971</v>
      </c>
      <c r="AD583" s="174" t="s">
        <v>1320</v>
      </c>
      <c r="AE583" s="149">
        <v>0</v>
      </c>
      <c r="AF583" s="17">
        <v>0</v>
      </c>
      <c r="AG583" s="17">
        <v>0</v>
      </c>
      <c r="AH583" s="151">
        <v>1097887971.1740618</v>
      </c>
      <c r="AI583" s="150">
        <v>0</v>
      </c>
      <c r="AJ583" s="266">
        <v>0</v>
      </c>
      <c r="AK583" s="138">
        <v>0</v>
      </c>
      <c r="AL583" s="266">
        <v>0</v>
      </c>
      <c r="AM583" s="175">
        <v>913912702.22313559</v>
      </c>
      <c r="AN583" s="150">
        <v>183975268.95092618</v>
      </c>
      <c r="AO583" s="151">
        <v>0</v>
      </c>
      <c r="AP583" s="151">
        <v>934041401.33533168</v>
      </c>
      <c r="AQ583" s="151">
        <v>934041401.3353318</v>
      </c>
      <c r="AR583" s="266">
        <v>934041401.3353318</v>
      </c>
      <c r="AS583" s="267">
        <v>0</v>
      </c>
      <c r="AT583" s="266">
        <v>-163846569.83872998</v>
      </c>
      <c r="AU583" s="267">
        <v>-0.14923796793539451</v>
      </c>
      <c r="AV583" s="266">
        <v>934041401.3353318</v>
      </c>
      <c r="AW583" s="267">
        <v>0</v>
      </c>
      <c r="AX583" s="266">
        <v>934041401.33533168</v>
      </c>
      <c r="AY583" s="267">
        <v>0</v>
      </c>
      <c r="AZ583" s="266">
        <v>-163846569.8387301</v>
      </c>
      <c r="BA583" s="267">
        <v>-0.14923796793539462</v>
      </c>
      <c r="BB583" s="266">
        <v>1.1920928955078125E-7</v>
      </c>
      <c r="BC583" s="267">
        <v>1.2762741499504875E-16</v>
      </c>
      <c r="BE583" s="149">
        <v>78939193.065064088</v>
      </c>
      <c r="BF583" s="149">
        <v>76655574.559881374</v>
      </c>
      <c r="BG583" s="149">
        <v>78838361.89111124</v>
      </c>
      <c r="BH583" s="149">
        <v>79691157.590565771</v>
      </c>
      <c r="BI583" s="149">
        <v>72828456.875864491</v>
      </c>
      <c r="BJ583" s="149">
        <v>78914619.712611154</v>
      </c>
      <c r="BK583" s="149">
        <v>76504587.565387487</v>
      </c>
      <c r="BL583" s="149">
        <v>78993775.910037547</v>
      </c>
      <c r="BM583" s="149">
        <v>76812240.868831307</v>
      </c>
      <c r="BN583" s="149">
        <v>79597221.753463671</v>
      </c>
      <c r="BO583" s="149">
        <v>79432920.299888998</v>
      </c>
      <c r="BP583" s="149">
        <v>76833291.2426247</v>
      </c>
      <c r="BQ583" s="268">
        <v>934041401.33533168</v>
      </c>
    </row>
    <row r="584" spans="2:69" x14ac:dyDescent="0.25">
      <c r="K584" s="145" t="s">
        <v>316</v>
      </c>
      <c r="N584" s="37" t="s">
        <v>1321</v>
      </c>
      <c r="V584" s="37" t="s">
        <v>975</v>
      </c>
      <c r="W584" s="37" t="s">
        <v>1234</v>
      </c>
      <c r="X584" s="37">
        <v>423</v>
      </c>
      <c r="AB584" s="206" t="s">
        <v>348</v>
      </c>
      <c r="AC584" s="173">
        <v>824981</v>
      </c>
      <c r="AD584" s="174" t="s">
        <v>972</v>
      </c>
      <c r="AE584" s="149">
        <v>4206963.9999999963</v>
      </c>
      <c r="AF584" s="17">
        <v>4206963.9999999963</v>
      </c>
      <c r="AG584" s="17">
        <v>4206963.9999999963</v>
      </c>
      <c r="AH584" s="151">
        <v>-6713788.219687501</v>
      </c>
      <c r="AI584" s="150">
        <v>1419418.840027099</v>
      </c>
      <c r="AJ584" s="266">
        <v>4258256.5200812966</v>
      </c>
      <c r="AK584" s="138">
        <v>3625485.8801896987</v>
      </c>
      <c r="AL584" s="266">
        <v>4350583.0562276384</v>
      </c>
      <c r="AM584" s="175">
        <v>-7449143.8997417102</v>
      </c>
      <c r="AN584" s="150">
        <v>4360841.5602439083</v>
      </c>
      <c r="AO584" s="151">
        <v>4324204.0459001102</v>
      </c>
      <c r="AP584" s="151">
        <v>-3395812.4543465097</v>
      </c>
      <c r="AQ584" s="151">
        <v>-3395812.4543465069</v>
      </c>
      <c r="AR584" s="266">
        <v>-7654068.9744278034</v>
      </c>
      <c r="AS584" s="267">
        <v>-1.7974654505505638</v>
      </c>
      <c r="AT584" s="266">
        <v>3317975.7653409941</v>
      </c>
      <c r="AU584" s="267">
        <v>0.49420322130676803</v>
      </c>
      <c r="AV584" s="266">
        <v>-7602776.4543465031</v>
      </c>
      <c r="AW584" s="267">
        <v>-1.807188379635887</v>
      </c>
      <c r="AX584" s="266">
        <v>-7654068.9744278062</v>
      </c>
      <c r="AY584" s="267">
        <v>-1.7974654505505645</v>
      </c>
      <c r="AZ584" s="266">
        <v>3317975.7653409913</v>
      </c>
      <c r="BA584" s="267">
        <v>0.49420322130676758</v>
      </c>
      <c r="BB584" s="266">
        <v>2.7939677238464355E-9</v>
      </c>
      <c r="BC584" s="267">
        <v>8.2276856022194751E-16</v>
      </c>
      <c r="BE584" s="149">
        <v>-7405757.4469578778</v>
      </c>
      <c r="BF584" s="149">
        <v>357677.82655592699</v>
      </c>
      <c r="BG584" s="149">
        <v>367376.53888469498</v>
      </c>
      <c r="BH584" s="149">
        <v>374048.18455398601</v>
      </c>
      <c r="BI584" s="149">
        <v>338280.401898393</v>
      </c>
      <c r="BJ584" s="149">
        <v>370712.36171934003</v>
      </c>
      <c r="BK584" s="149">
        <v>364349.47222521802</v>
      </c>
      <c r="BL584" s="149">
        <v>370712.36171934003</v>
      </c>
      <c r="BM584" s="149">
        <v>361013.64939057297</v>
      </c>
      <c r="BN584" s="149">
        <v>374048.18455398601</v>
      </c>
      <c r="BO584" s="149">
        <v>370712.36171934003</v>
      </c>
      <c r="BP584" s="149">
        <v>361013.64939057297</v>
      </c>
      <c r="BQ584" s="268">
        <v>-3395812.4543465059</v>
      </c>
    </row>
    <row r="585" spans="2:69" x14ac:dyDescent="0.25">
      <c r="K585" s="145" t="s">
        <v>316</v>
      </c>
      <c r="N585" s="37" t="s">
        <v>1322</v>
      </c>
      <c r="V585" s="37" t="s">
        <v>975</v>
      </c>
      <c r="W585" s="37" t="s">
        <v>1234</v>
      </c>
      <c r="X585" s="37">
        <v>423</v>
      </c>
      <c r="AB585" s="206" t="s">
        <v>348</v>
      </c>
      <c r="AC585" s="173">
        <v>824991</v>
      </c>
      <c r="AD585" s="174" t="s">
        <v>1323</v>
      </c>
      <c r="AE585" s="149">
        <v>213543.87668256173</v>
      </c>
      <c r="AF585" s="17">
        <v>237473.38413816888</v>
      </c>
      <c r="AG585" s="17">
        <v>251016.03922497522</v>
      </c>
      <c r="AH585" s="151">
        <v>272364.77773615561</v>
      </c>
      <c r="AI585" s="150">
        <v>88258.400640804481</v>
      </c>
      <c r="AJ585" s="266">
        <v>264775.20192241343</v>
      </c>
      <c r="AK585" s="138">
        <v>199069.18083673771</v>
      </c>
      <c r="AL585" s="266">
        <v>238883.01700408527</v>
      </c>
      <c r="AM585" s="175">
        <v>226970.64811346299</v>
      </c>
      <c r="AN585" s="150">
        <v>244463.31045943033</v>
      </c>
      <c r="AO585" s="151">
        <v>265258.29393162503</v>
      </c>
      <c r="AP585" s="151">
        <v>272646.20572432003</v>
      </c>
      <c r="AQ585" s="151">
        <v>272646.20572431956</v>
      </c>
      <c r="AR585" s="266">
        <v>7871.0038019061321</v>
      </c>
      <c r="AS585" s="267">
        <v>2.972711849432394E-2</v>
      </c>
      <c r="AT585" s="266">
        <v>281.42798816395225</v>
      </c>
      <c r="AU585" s="267">
        <v>1.033276000307853E-3</v>
      </c>
      <c r="AV585" s="266">
        <v>21630.166499344341</v>
      </c>
      <c r="AW585" s="267">
        <v>8.6170455745093341E-2</v>
      </c>
      <c r="AX585" s="266">
        <v>7871.0038019065978</v>
      </c>
      <c r="AY585" s="267">
        <v>2.9727118494325699E-2</v>
      </c>
      <c r="AZ585" s="266">
        <v>281.42798816441791</v>
      </c>
      <c r="BA585" s="267">
        <v>1.0332760003095628E-3</v>
      </c>
      <c r="BB585" s="266">
        <v>-4.6566128730773926E-10</v>
      </c>
      <c r="BC585" s="267">
        <v>-1.707932395650435E-15</v>
      </c>
      <c r="BE585" s="149">
        <v>22720.517143693301</v>
      </c>
      <c r="BF585" s="149">
        <v>22720.517143693301</v>
      </c>
      <c r="BG585" s="149">
        <v>22720.517143693301</v>
      </c>
      <c r="BH585" s="149">
        <v>22720.517143693301</v>
      </c>
      <c r="BI585" s="149">
        <v>22720.517143693301</v>
      </c>
      <c r="BJ585" s="149">
        <v>22720.517143693301</v>
      </c>
      <c r="BK585" s="149">
        <v>22720.517143693301</v>
      </c>
      <c r="BL585" s="149">
        <v>22720.517143693301</v>
      </c>
      <c r="BM585" s="149">
        <v>22720.517143693301</v>
      </c>
      <c r="BN585" s="149">
        <v>22720.517143693301</v>
      </c>
      <c r="BO585" s="149">
        <v>22720.517143693301</v>
      </c>
      <c r="BP585" s="149">
        <v>22720.517143693301</v>
      </c>
      <c r="BQ585" s="268">
        <v>272646.20572431956</v>
      </c>
    </row>
    <row r="586" spans="2:69" x14ac:dyDescent="0.25">
      <c r="K586" s="145" t="s">
        <v>316</v>
      </c>
      <c r="N586" s="37" t="s">
        <v>1324</v>
      </c>
      <c r="V586" s="37" t="s">
        <v>975</v>
      </c>
      <c r="W586" s="37" t="s">
        <v>1234</v>
      </c>
      <c r="X586" s="37">
        <v>423</v>
      </c>
      <c r="AB586" s="206" t="s">
        <v>348</v>
      </c>
      <c r="AC586" s="173">
        <v>824992</v>
      </c>
      <c r="AD586" s="174" t="s">
        <v>1325</v>
      </c>
      <c r="AE586" s="149">
        <v>197022.70328376471</v>
      </c>
      <c r="AF586" s="17">
        <v>212138.30239749892</v>
      </c>
      <c r="AG586" s="17">
        <v>236225.72094889227</v>
      </c>
      <c r="AH586" s="151">
        <v>0</v>
      </c>
      <c r="AI586" s="150">
        <v>88602.002886295697</v>
      </c>
      <c r="AJ586" s="266">
        <v>265806.00865888712</v>
      </c>
      <c r="AK586" s="138">
        <v>199717.61291833781</v>
      </c>
      <c r="AL586" s="266">
        <v>239661.13550200535</v>
      </c>
      <c r="AM586" s="175">
        <v>0</v>
      </c>
      <c r="AN586" s="150">
        <v>199717.61291833781</v>
      </c>
      <c r="AO586" s="151">
        <v>266322.22230738302</v>
      </c>
      <c r="AP586" s="151">
        <v>0</v>
      </c>
      <c r="AQ586" s="151">
        <v>0</v>
      </c>
      <c r="AR586" s="266">
        <v>-265806.00865888712</v>
      </c>
      <c r="AS586" s="267">
        <v>-1</v>
      </c>
      <c r="AT586" s="266">
        <v>0</v>
      </c>
      <c r="AU586" s="267">
        <v>0</v>
      </c>
      <c r="AV586" s="266">
        <v>-236225.72094889227</v>
      </c>
      <c r="AW586" s="267">
        <v>-1</v>
      </c>
      <c r="AX586" s="266">
        <v>-265806.00865888712</v>
      </c>
      <c r="AY586" s="267">
        <v>-1</v>
      </c>
      <c r="AZ586" s="266">
        <v>0</v>
      </c>
      <c r="BA586" s="267">
        <v>0</v>
      </c>
      <c r="BB586" s="266">
        <v>0</v>
      </c>
      <c r="BC586" s="267">
        <v>0</v>
      </c>
      <c r="BE586" s="149">
        <v>0</v>
      </c>
      <c r="BF586" s="149">
        <v>0</v>
      </c>
      <c r="BG586" s="149">
        <v>0</v>
      </c>
      <c r="BH586" s="149">
        <v>0</v>
      </c>
      <c r="BI586" s="149">
        <v>0</v>
      </c>
      <c r="BJ586" s="149">
        <v>0</v>
      </c>
      <c r="BK586" s="149">
        <v>0</v>
      </c>
      <c r="BL586" s="149">
        <v>0</v>
      </c>
      <c r="BM586" s="149">
        <v>0</v>
      </c>
      <c r="BN586" s="149">
        <v>0</v>
      </c>
      <c r="BO586" s="149">
        <v>0</v>
      </c>
      <c r="BP586" s="149">
        <v>0</v>
      </c>
      <c r="BQ586" s="268">
        <v>0</v>
      </c>
    </row>
    <row r="587" spans="2:69" ht="18.75" hidden="1" x14ac:dyDescent="0.3">
      <c r="B587" s="137" t="s">
        <v>306</v>
      </c>
      <c r="C587" s="137" t="s">
        <v>306</v>
      </c>
      <c r="J587" s="137" t="s">
        <v>306</v>
      </c>
      <c r="K587" s="145" t="s">
        <v>309</v>
      </c>
      <c r="N587" s="37" t="s">
        <v>311</v>
      </c>
      <c r="AC587" s="152"/>
      <c r="AD587" s="163"/>
      <c r="AE587" s="17"/>
      <c r="AI587" s="180"/>
      <c r="AS587" s="37"/>
      <c r="AU587" s="37"/>
      <c r="AW587" s="37"/>
      <c r="AY587" s="37"/>
      <c r="BA587" s="37"/>
      <c r="BB587" s="37"/>
      <c r="BC587" s="3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278"/>
    </row>
    <row r="588" spans="2:69" ht="17.25" x14ac:dyDescent="0.3">
      <c r="K588" s="145" t="s">
        <v>313</v>
      </c>
      <c r="V588" s="37" t="s">
        <v>975</v>
      </c>
      <c r="W588" s="37" t="s">
        <v>1234</v>
      </c>
      <c r="AB588" s="206" t="s">
        <v>348</v>
      </c>
      <c r="AC588" s="164" t="s">
        <v>1326</v>
      </c>
      <c r="AD588" s="148"/>
      <c r="AE588" s="165">
        <v>1183250024.5799663</v>
      </c>
      <c r="AF588" s="165">
        <v>1183659405.8486931</v>
      </c>
      <c r="AG588" s="165">
        <v>1222148501.3668654</v>
      </c>
      <c r="AH588" s="167">
        <v>3167557968.2526183</v>
      </c>
      <c r="AI588" s="166">
        <v>436595504.31178522</v>
      </c>
      <c r="AJ588" s="167">
        <v>1309786512.9353557</v>
      </c>
      <c r="AK588" s="166">
        <v>1091779128.7687995</v>
      </c>
      <c r="AL588" s="167">
        <v>1310134954.5225596</v>
      </c>
      <c r="AM588" s="166">
        <v>2637254460.0528536</v>
      </c>
      <c r="AN588" s="166">
        <v>1622082636.9685643</v>
      </c>
      <c r="AO588" s="167">
        <v>1310235550.1668134</v>
      </c>
      <c r="AP588" s="167">
        <v>3256882958.6045909</v>
      </c>
      <c r="AQ588" s="167">
        <v>3256882959.2083912</v>
      </c>
      <c r="AR588" s="167">
        <v>1947096446.2730355</v>
      </c>
      <c r="AS588" s="279">
        <v>1.4865754281660817</v>
      </c>
      <c r="AT588" s="167">
        <v>89324990.955772877</v>
      </c>
      <c r="AU588" s="279">
        <v>2.8199954618367714E-2</v>
      </c>
      <c r="AV588" s="167">
        <v>2034734457.8415258</v>
      </c>
      <c r="AW588" s="279">
        <v>1.6648831590971593</v>
      </c>
      <c r="AX588" s="167">
        <v>1947096445.6692352</v>
      </c>
      <c r="AY588" s="279">
        <v>1.4865754277050904</v>
      </c>
      <c r="AZ588" s="167">
        <v>89324990.35197258</v>
      </c>
      <c r="BA588" s="279">
        <v>2.819995442774759E-2</v>
      </c>
      <c r="BB588" s="167">
        <v>0.60380029678344727</v>
      </c>
      <c r="BC588" s="279">
        <v>1.8539207716636677E-10</v>
      </c>
      <c r="BE588" s="165">
        <v>271232384.45927274</v>
      </c>
      <c r="BF588" s="165">
        <v>269738862.1906758</v>
      </c>
      <c r="BG588" s="165">
        <v>260694961.65969047</v>
      </c>
      <c r="BH588" s="165">
        <v>282490954.20108396</v>
      </c>
      <c r="BI588" s="165">
        <v>259258146.60107145</v>
      </c>
      <c r="BJ588" s="165">
        <v>269796903.84440053</v>
      </c>
      <c r="BK588" s="165">
        <v>276470877.33355874</v>
      </c>
      <c r="BL588" s="165">
        <v>278308793.37677085</v>
      </c>
      <c r="BM588" s="165">
        <v>264282574.64381579</v>
      </c>
      <c r="BN588" s="165">
        <v>282607720.33018202</v>
      </c>
      <c r="BO588" s="165">
        <v>279703408.16800636</v>
      </c>
      <c r="BP588" s="165">
        <v>262297372.39986163</v>
      </c>
      <c r="BQ588" s="280">
        <v>3256882959.2083907</v>
      </c>
    </row>
    <row r="589" spans="2:69" ht="18.75" x14ac:dyDescent="0.3">
      <c r="K589" s="145" t="s">
        <v>313</v>
      </c>
      <c r="AC589" s="152"/>
      <c r="AD589" s="168"/>
      <c r="AE589" s="169"/>
      <c r="AI589" s="281"/>
      <c r="AS589" s="37"/>
      <c r="AU589" s="37"/>
      <c r="AW589" s="37"/>
      <c r="AY589" s="37"/>
      <c r="BA589" s="37"/>
      <c r="BB589" s="37"/>
      <c r="BC589" s="37"/>
      <c r="BE589" s="169"/>
      <c r="BF589" s="169"/>
      <c r="BG589" s="169"/>
      <c r="BH589" s="169"/>
      <c r="BI589" s="169"/>
      <c r="BJ589" s="169"/>
      <c r="BK589" s="169"/>
      <c r="BL589" s="169"/>
      <c r="BM589" s="169"/>
      <c r="BN589" s="169"/>
      <c r="BO589" s="169"/>
      <c r="BP589" s="169"/>
      <c r="BQ589" s="282"/>
    </row>
    <row r="590" spans="2:69" hidden="1" x14ac:dyDescent="0.25">
      <c r="B590" s="137" t="s">
        <v>306</v>
      </c>
      <c r="C590" s="137" t="s">
        <v>306</v>
      </c>
      <c r="J590" s="137" t="s">
        <v>306</v>
      </c>
      <c r="K590" s="145" t="s">
        <v>307</v>
      </c>
      <c r="M590" s="37" t="s">
        <v>311</v>
      </c>
      <c r="AE590" s="17"/>
      <c r="AI590" s="272"/>
      <c r="AS590" s="37"/>
      <c r="AU590" s="37"/>
      <c r="AW590" s="37"/>
      <c r="AY590" s="37"/>
      <c r="BA590" s="37"/>
      <c r="BB590" s="37"/>
      <c r="BC590" s="3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273"/>
    </row>
    <row r="591" spans="2:69" ht="18.75" x14ac:dyDescent="0.3">
      <c r="K591" s="145" t="s">
        <v>309</v>
      </c>
      <c r="V591" s="37" t="s">
        <v>975</v>
      </c>
      <c r="AB591" s="206" t="s">
        <v>348</v>
      </c>
      <c r="AC591" s="157" t="s">
        <v>1327</v>
      </c>
      <c r="AD591" s="158"/>
      <c r="AE591" s="159">
        <v>21254630900.32629</v>
      </c>
      <c r="AF591" s="159">
        <v>27348760761.555359</v>
      </c>
      <c r="AG591" s="159">
        <v>32574626673.620872</v>
      </c>
      <c r="AH591" s="159">
        <v>18696476982.309982</v>
      </c>
      <c r="AI591" s="160">
        <v>5736986201.1117859</v>
      </c>
      <c r="AJ591" s="159">
        <v>17210958603.335358</v>
      </c>
      <c r="AK591" s="160">
        <v>21706141900.002129</v>
      </c>
      <c r="AL591" s="159">
        <v>26047370280.002552</v>
      </c>
      <c r="AM591" s="160">
        <v>15592126815.696451</v>
      </c>
      <c r="AN591" s="160">
        <v>24810492066.615662</v>
      </c>
      <c r="AO591" s="159">
        <v>24079465316.001083</v>
      </c>
      <c r="AP591" s="159">
        <v>179726375605.30664</v>
      </c>
      <c r="AQ591" s="159">
        <v>179726375607.16095</v>
      </c>
      <c r="AR591" s="159">
        <v>162515417003.82559</v>
      </c>
      <c r="AS591" s="274">
        <v>9.4425546391315649</v>
      </c>
      <c r="AT591" s="159">
        <v>161029898624.85095</v>
      </c>
      <c r="AU591" s="274">
        <v>8.612847157098761</v>
      </c>
      <c r="AV591" s="159">
        <v>147151748933.54007</v>
      </c>
      <c r="AW591" s="274">
        <v>4.5173733043180029</v>
      </c>
      <c r="AX591" s="159">
        <v>162515417001.97128</v>
      </c>
      <c r="AY591" s="274">
        <v>9.4425546390238235</v>
      </c>
      <c r="AZ591" s="159">
        <v>161029898622.99664</v>
      </c>
      <c r="BA591" s="274">
        <v>8.6128471569995817</v>
      </c>
      <c r="BB591" s="159">
        <v>1.85430908203125</v>
      </c>
      <c r="BC591" s="274">
        <v>1.0317400970147307E-11</v>
      </c>
      <c r="BE591" s="159">
        <v>14952297500.262695</v>
      </c>
      <c r="BF591" s="159">
        <v>14381698849.102663</v>
      </c>
      <c r="BG591" s="159">
        <v>14572082333.434607</v>
      </c>
      <c r="BH591" s="159">
        <v>15663225430.184563</v>
      </c>
      <c r="BI591" s="159">
        <v>14118613200.414057</v>
      </c>
      <c r="BJ591" s="159">
        <v>15067828407.643049</v>
      </c>
      <c r="BK591" s="159">
        <v>14885272937.2423</v>
      </c>
      <c r="BL591" s="159">
        <v>15321298853.926289</v>
      </c>
      <c r="BM591" s="159">
        <v>14905993062.583971</v>
      </c>
      <c r="BN591" s="159">
        <v>15281735156.759893</v>
      </c>
      <c r="BO591" s="159">
        <v>15885014945.777205</v>
      </c>
      <c r="BP591" s="159">
        <v>14691314929.829597</v>
      </c>
      <c r="BQ591" s="275">
        <v>179726375607.16095</v>
      </c>
    </row>
    <row r="592" spans="2:69" hidden="1" x14ac:dyDescent="0.25">
      <c r="B592" s="137" t="s">
        <v>306</v>
      </c>
      <c r="C592" s="137" t="s">
        <v>306</v>
      </c>
      <c r="D592" s="137" t="s">
        <v>306</v>
      </c>
      <c r="E592" s="137" t="s">
        <v>306</v>
      </c>
      <c r="F592" s="137" t="s">
        <v>306</v>
      </c>
      <c r="G592" s="137" t="s">
        <v>306</v>
      </c>
      <c r="H592" s="137" t="s">
        <v>306</v>
      </c>
      <c r="I592" s="137" t="s">
        <v>306</v>
      </c>
      <c r="J592" s="137" t="s">
        <v>306</v>
      </c>
      <c r="L592" s="37" t="s">
        <v>311</v>
      </c>
      <c r="AC592" s="152"/>
      <c r="AD592" s="148"/>
      <c r="AE592" s="152"/>
      <c r="AH592" s="148"/>
      <c r="AI592" s="326"/>
      <c r="AK592" s="327"/>
      <c r="AL592" s="218"/>
      <c r="AM592" s="217"/>
      <c r="AN592" s="217"/>
      <c r="AO592" s="218"/>
      <c r="AP592" s="218"/>
      <c r="AQ592" s="218"/>
      <c r="AR592" s="218"/>
      <c r="AS592" s="328"/>
      <c r="AT592" s="218"/>
      <c r="AU592" s="328"/>
      <c r="AV592" s="218"/>
      <c r="AW592" s="328"/>
      <c r="AX592" s="218"/>
      <c r="AY592" s="328"/>
      <c r="AZ592" s="218"/>
      <c r="BA592" s="328"/>
      <c r="BB592" s="218"/>
      <c r="BC592" s="328"/>
    </row>
    <row r="593" spans="2:96" x14ac:dyDescent="0.25">
      <c r="B593" s="137" t="s">
        <v>308</v>
      </c>
      <c r="C593" s="137" t="s">
        <v>308</v>
      </c>
      <c r="D593" s="137" t="s">
        <v>308</v>
      </c>
      <c r="E593" s="137" t="s">
        <v>308</v>
      </c>
      <c r="F593" s="137" t="s">
        <v>308</v>
      </c>
      <c r="G593" s="137" t="s">
        <v>308</v>
      </c>
      <c r="H593" s="137" t="s">
        <v>308</v>
      </c>
      <c r="I593" s="137" t="s">
        <v>308</v>
      </c>
      <c r="J593" s="137" t="s">
        <v>308</v>
      </c>
      <c r="AC593" s="152"/>
      <c r="AD593" s="148"/>
      <c r="AE593" s="152"/>
      <c r="AP593" s="148"/>
      <c r="AQ593" s="148"/>
      <c r="AR593" s="148"/>
      <c r="AS593" s="318"/>
      <c r="AT593" s="148"/>
      <c r="AU593" s="318"/>
      <c r="AV593" s="148"/>
      <c r="AW593" s="318"/>
      <c r="AX593" s="148"/>
      <c r="AY593" s="318"/>
      <c r="AZ593" s="148"/>
      <c r="BA593" s="318"/>
      <c r="BB593" s="148"/>
      <c r="BC593" s="318"/>
    </row>
    <row r="594" spans="2:96" x14ac:dyDescent="0.25">
      <c r="B594" s="137" t="s">
        <v>308</v>
      </c>
      <c r="C594" s="137" t="s">
        <v>308</v>
      </c>
      <c r="D594" s="137" t="s">
        <v>308</v>
      </c>
      <c r="E594" s="137" t="s">
        <v>308</v>
      </c>
      <c r="F594" s="137" t="s">
        <v>308</v>
      </c>
      <c r="G594" s="137" t="s">
        <v>308</v>
      </c>
      <c r="H594" s="137" t="s">
        <v>308</v>
      </c>
      <c r="I594" s="137" t="s">
        <v>308</v>
      </c>
      <c r="J594" s="137" t="s">
        <v>308</v>
      </c>
      <c r="L594" s="37" t="s">
        <v>1328</v>
      </c>
      <c r="AC594" s="194"/>
      <c r="AD594" s="220"/>
      <c r="AE594" s="194"/>
      <c r="AF594" s="195"/>
      <c r="AG594" s="195"/>
      <c r="AH594" s="195"/>
      <c r="AI594" s="358"/>
      <c r="AJ594" s="195"/>
      <c r="AK594" s="358"/>
      <c r="AL594" s="195"/>
      <c r="AM594" s="358"/>
      <c r="AN594" s="358"/>
      <c r="AO594" s="195"/>
      <c r="AP594" s="220"/>
      <c r="AQ594" s="220"/>
      <c r="AR594" s="220"/>
      <c r="AS594" s="359"/>
      <c r="AT594" s="220"/>
      <c r="AU594" s="359"/>
      <c r="AV594" s="220"/>
      <c r="AW594" s="359"/>
      <c r="AX594" s="220"/>
      <c r="AY594" s="359"/>
      <c r="AZ594" s="220"/>
      <c r="BA594" s="359"/>
      <c r="BB594" s="220"/>
      <c r="BC594" s="359"/>
    </row>
    <row r="595" spans="2:96" ht="21" x14ac:dyDescent="0.35">
      <c r="K595" s="145" t="s">
        <v>309</v>
      </c>
      <c r="L595" s="37" t="s">
        <v>657</v>
      </c>
      <c r="M595" s="37" t="s">
        <v>1329</v>
      </c>
      <c r="V595" s="37" t="s">
        <v>657</v>
      </c>
      <c r="AC595" s="269" t="s">
        <v>1330</v>
      </c>
      <c r="AD595" s="154"/>
      <c r="AE595" s="155"/>
      <c r="AF595" s="154"/>
      <c r="AG595" s="154"/>
      <c r="AH595" s="154"/>
      <c r="AI595" s="270"/>
      <c r="AJ595" s="154"/>
      <c r="AK595" s="156"/>
      <c r="AL595" s="154"/>
      <c r="AM595" s="156"/>
      <c r="AN595" s="156"/>
      <c r="AO595" s="154"/>
      <c r="AP595" s="154"/>
      <c r="AQ595" s="154"/>
      <c r="AR595" s="154"/>
      <c r="AS595" s="154"/>
      <c r="AT595" s="154"/>
      <c r="AU595" s="154"/>
      <c r="AV595" s="154"/>
      <c r="AW595" s="154"/>
      <c r="AX595" s="154"/>
      <c r="AY595" s="154"/>
      <c r="AZ595" s="154"/>
      <c r="BA595" s="154"/>
      <c r="BB595" s="154"/>
      <c r="BC595" s="154"/>
      <c r="BD595" s="271"/>
      <c r="BE595" s="155"/>
      <c r="BF595" s="155"/>
      <c r="BG595" s="155"/>
      <c r="BH595" s="155"/>
      <c r="BI595" s="155"/>
      <c r="BJ595" s="155"/>
      <c r="BK595" s="155"/>
      <c r="BL595" s="155"/>
      <c r="BM595" s="155"/>
      <c r="BN595" s="155"/>
      <c r="BO595" s="155"/>
      <c r="BP595" s="155"/>
      <c r="BQ595" s="155"/>
      <c r="BR595" s="271"/>
      <c r="BS595" s="37">
        <v>1816139.695238095</v>
      </c>
      <c r="BT595" s="37">
        <v>1990792.7333333332</v>
      </c>
      <c r="BU595" s="37">
        <v>2029823.3235714284</v>
      </c>
      <c r="BV595" s="37">
        <v>2089276.9640061073</v>
      </c>
      <c r="BW595" s="37">
        <v>685707.4085714285</v>
      </c>
      <c r="BY595" s="37">
        <v>1728977.25</v>
      </c>
      <c r="CA595" s="37">
        <v>1744210.4621414379</v>
      </c>
      <c r="CC595" s="37">
        <v>2049937.2857142857</v>
      </c>
      <c r="CD595" s="37">
        <v>2090746.6146506423</v>
      </c>
      <c r="CE595" s="37">
        <v>2090746.6146506437</v>
      </c>
      <c r="CG595" s="37">
        <v>180906.18103071308</v>
      </c>
      <c r="CH595" s="37">
        <v>172039.84143237208</v>
      </c>
      <c r="CI595" s="37">
        <v>169961.98177131626</v>
      </c>
      <c r="CJ595" s="37">
        <v>178280.25365190502</v>
      </c>
      <c r="CK595" s="37">
        <v>163754.76908916904</v>
      </c>
      <c r="CL595" s="37">
        <v>179968.50152855611</v>
      </c>
      <c r="CM595" s="37">
        <v>174690.92485181469</v>
      </c>
      <c r="CN595" s="37">
        <v>175916.16496370838</v>
      </c>
      <c r="CO595" s="37">
        <v>170738.78983743215</v>
      </c>
      <c r="CP595" s="37">
        <v>175104.74708967589</v>
      </c>
      <c r="CQ595" s="37">
        <v>177436.94220948347</v>
      </c>
      <c r="CR595" s="37">
        <v>171947.51719449766</v>
      </c>
    </row>
    <row r="596" spans="2:96" ht="18.75" x14ac:dyDescent="0.3">
      <c r="K596" s="145" t="s">
        <v>313</v>
      </c>
      <c r="M596" s="37" t="s">
        <v>659</v>
      </c>
      <c r="N596" s="37" t="s">
        <v>1331</v>
      </c>
      <c r="V596" s="37" t="s">
        <v>657</v>
      </c>
      <c r="W596" s="37" t="s">
        <v>660</v>
      </c>
      <c r="X596" s="37">
        <v>430</v>
      </c>
      <c r="AB596" s="206" t="s">
        <v>362</v>
      </c>
      <c r="AC596" s="276" t="s">
        <v>1330</v>
      </c>
      <c r="AD596" s="148"/>
      <c r="AE596" s="38"/>
      <c r="AI596" s="180"/>
      <c r="AS596" s="37"/>
      <c r="AU596" s="37"/>
      <c r="AW596" s="37"/>
      <c r="AY596" s="37"/>
      <c r="BA596" s="37"/>
      <c r="BB596" s="37"/>
      <c r="BC596" s="37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277"/>
      <c r="BS596" s="37">
        <v>1816139.695238095</v>
      </c>
      <c r="BT596" s="37">
        <v>1990792.7333333332</v>
      </c>
      <c r="BU596" s="37">
        <v>2029823.3235714284</v>
      </c>
      <c r="BV596" s="37">
        <v>2089276.9640061073</v>
      </c>
      <c r="BW596" s="37">
        <v>685707.4085714285</v>
      </c>
      <c r="BX596" s="37">
        <v>2057122.2257142854</v>
      </c>
      <c r="BY596" s="37">
        <v>1728977.25</v>
      </c>
      <c r="BZ596" s="37">
        <v>2074772.7000000002</v>
      </c>
      <c r="CA596" s="37">
        <v>1744210.4621414379</v>
      </c>
      <c r="CB596" s="37">
        <v>2074043.7518646694</v>
      </c>
      <c r="CC596" s="37">
        <v>2049937.2857142857</v>
      </c>
      <c r="CD596" s="37">
        <v>2090746.6146506423</v>
      </c>
      <c r="CE596" s="37">
        <v>2090746.6146506437</v>
      </c>
      <c r="CG596" s="37">
        <v>180906.18103071308</v>
      </c>
      <c r="CH596" s="37">
        <v>172039.84143237208</v>
      </c>
      <c r="CI596" s="37">
        <v>169961.98177131626</v>
      </c>
      <c r="CJ596" s="37">
        <v>178280.25365190502</v>
      </c>
      <c r="CK596" s="37">
        <v>163754.76908916904</v>
      </c>
      <c r="CL596" s="37">
        <v>179968.50152855611</v>
      </c>
      <c r="CM596" s="37">
        <v>174690.92485181469</v>
      </c>
      <c r="CN596" s="37">
        <v>175916.16496370838</v>
      </c>
      <c r="CO596" s="37">
        <v>170738.78983743215</v>
      </c>
      <c r="CP596" s="37">
        <v>175104.74708967589</v>
      </c>
      <c r="CQ596" s="37">
        <v>177436.94220948347</v>
      </c>
      <c r="CR596" s="37">
        <v>171947.51719449766</v>
      </c>
    </row>
    <row r="597" spans="2:96" x14ac:dyDescent="0.25">
      <c r="K597" s="145" t="s">
        <v>316</v>
      </c>
      <c r="N597" s="37" t="s">
        <v>1332</v>
      </c>
      <c r="V597" s="37" t="s">
        <v>657</v>
      </c>
      <c r="W597" s="37" t="s">
        <v>660</v>
      </c>
      <c r="X597" s="37">
        <v>430</v>
      </c>
      <c r="AB597" s="206" t="s">
        <v>362</v>
      </c>
      <c r="AC597" s="173">
        <v>96000001</v>
      </c>
      <c r="AD597" s="174" t="s">
        <v>1333</v>
      </c>
      <c r="AE597" s="149">
        <v>1816139.695238095</v>
      </c>
      <c r="AF597" s="17">
        <v>1990792.7333333332</v>
      </c>
      <c r="AG597" s="17">
        <v>2029823.3235714284</v>
      </c>
      <c r="AH597" s="151">
        <v>2089276.9640061073</v>
      </c>
      <c r="AI597" s="150">
        <v>685707.4085714285</v>
      </c>
      <c r="AJ597" s="266">
        <v>2057122.2257142854</v>
      </c>
      <c r="AK597" s="138">
        <v>1728977.25</v>
      </c>
      <c r="AL597" s="266">
        <v>2074772.7000000002</v>
      </c>
      <c r="AM597" s="175">
        <v>1744210.4621414379</v>
      </c>
      <c r="AN597" s="150">
        <v>2074043.7518646694</v>
      </c>
      <c r="AO597" s="151">
        <v>2049937.2857142857</v>
      </c>
      <c r="AP597" s="151">
        <v>2090746.6146506423</v>
      </c>
      <c r="AQ597" s="151">
        <v>2090746.6146506437</v>
      </c>
      <c r="AR597" s="266">
        <v>-33624.388936358271</v>
      </c>
      <c r="AS597" s="267">
        <v>-1.63453529965547E-2</v>
      </c>
      <c r="AT597" s="266">
        <v>-1469.650644536363</v>
      </c>
      <c r="AU597" s="267">
        <v>-7.0342547678234346E-4</v>
      </c>
      <c r="AV597" s="266">
        <v>-60923.29107921524</v>
      </c>
      <c r="AW597" s="267">
        <v>-3.0014085645652194E-2</v>
      </c>
      <c r="AX597" s="266">
        <v>-33624.388936356874</v>
      </c>
      <c r="AY597" s="267">
        <v>-1.6345352996554024E-2</v>
      </c>
      <c r="AZ597" s="266">
        <v>-1469.650644534966</v>
      </c>
      <c r="BA597" s="267">
        <v>-7.0342547678167472E-4</v>
      </c>
      <c r="BB597" s="266">
        <v>-1.3969838619232178E-9</v>
      </c>
      <c r="BC597" s="267">
        <v>-6.681746377748648E-16</v>
      </c>
      <c r="BE597" s="149">
        <v>180906.18103071308</v>
      </c>
      <c r="BF597" s="149">
        <v>172039.84143237208</v>
      </c>
      <c r="BG597" s="149">
        <v>169961.98177131626</v>
      </c>
      <c r="BH597" s="149">
        <v>178280.25365190502</v>
      </c>
      <c r="BI597" s="149">
        <v>163754.76908916904</v>
      </c>
      <c r="BJ597" s="149">
        <v>179968.50152855611</v>
      </c>
      <c r="BK597" s="149">
        <v>174690.92485181469</v>
      </c>
      <c r="BL597" s="149">
        <v>175916.16496370838</v>
      </c>
      <c r="BM597" s="149">
        <v>170738.78983743215</v>
      </c>
      <c r="BN597" s="149">
        <v>175104.74708967589</v>
      </c>
      <c r="BO597" s="149">
        <v>177436.94220948347</v>
      </c>
      <c r="BP597" s="149">
        <v>171947.51719449766</v>
      </c>
      <c r="BQ597" s="268">
        <v>2090746.6146506437</v>
      </c>
    </row>
    <row r="598" spans="2:96" ht="18.75" hidden="1" x14ac:dyDescent="0.3">
      <c r="B598" s="137" t="s">
        <v>306</v>
      </c>
      <c r="C598" s="137" t="s">
        <v>306</v>
      </c>
      <c r="J598" s="137" t="s">
        <v>306</v>
      </c>
      <c r="K598" s="145" t="s">
        <v>309</v>
      </c>
      <c r="N598" s="37" t="s">
        <v>311</v>
      </c>
      <c r="AC598" s="152"/>
      <c r="AD598" s="163"/>
      <c r="AE598" s="17"/>
      <c r="AI598" s="180"/>
      <c r="AS598" s="37"/>
      <c r="AU598" s="37"/>
      <c r="AW598" s="37"/>
      <c r="AY598" s="37"/>
      <c r="BA598" s="37"/>
      <c r="BB598" s="37"/>
      <c r="BC598" s="3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278"/>
    </row>
    <row r="599" spans="2:96" ht="17.25" x14ac:dyDescent="0.3">
      <c r="K599" s="145" t="s">
        <v>313</v>
      </c>
      <c r="V599" s="37" t="s">
        <v>657</v>
      </c>
      <c r="W599" s="37" t="s">
        <v>660</v>
      </c>
      <c r="AB599" s="206" t="s">
        <v>362</v>
      </c>
      <c r="AC599" s="164" t="s">
        <v>1334</v>
      </c>
      <c r="AD599" s="148"/>
      <c r="AE599" s="165">
        <v>1816139.695238095</v>
      </c>
      <c r="AF599" s="165">
        <v>1990792.7333333332</v>
      </c>
      <c r="AG599" s="165">
        <v>2029823.3235714284</v>
      </c>
      <c r="AH599" s="167">
        <v>2089276.9640061073</v>
      </c>
      <c r="AI599" s="166">
        <v>685707.4085714285</v>
      </c>
      <c r="AJ599" s="167">
        <v>2057122.2257142854</v>
      </c>
      <c r="AK599" s="166">
        <v>1728977.25</v>
      </c>
      <c r="AL599" s="167">
        <v>2074772.7000000002</v>
      </c>
      <c r="AM599" s="166">
        <v>1744210.4621414379</v>
      </c>
      <c r="AN599" s="166">
        <v>2074043.7518646694</v>
      </c>
      <c r="AO599" s="167">
        <v>2049937.2857142857</v>
      </c>
      <c r="AP599" s="167">
        <v>2090746.6146506423</v>
      </c>
      <c r="AQ599" s="167">
        <v>2090746.6146506437</v>
      </c>
      <c r="AR599" s="167">
        <v>-33624.388936358271</v>
      </c>
      <c r="AS599" s="279">
        <v>-1.63453529965547E-2</v>
      </c>
      <c r="AT599" s="167">
        <v>-1469.650644536363</v>
      </c>
      <c r="AU599" s="279">
        <v>-7.0342547678234346E-4</v>
      </c>
      <c r="AV599" s="167">
        <v>-60923.29107921524</v>
      </c>
      <c r="AW599" s="279">
        <v>-3.0014085645652194E-2</v>
      </c>
      <c r="AX599" s="167">
        <v>-33624.388936356874</v>
      </c>
      <c r="AY599" s="279">
        <v>-1.6345352996554024E-2</v>
      </c>
      <c r="AZ599" s="167">
        <v>-1469.650644534966</v>
      </c>
      <c r="BA599" s="279">
        <v>-7.0342547678167472E-4</v>
      </c>
      <c r="BB599" s="167">
        <v>-1.3969838619232178E-9</v>
      </c>
      <c r="BC599" s="279">
        <v>-6.681746377748648E-16</v>
      </c>
      <c r="BE599" s="165">
        <v>180906.18103071308</v>
      </c>
      <c r="BF599" s="165">
        <v>172039.84143237208</v>
      </c>
      <c r="BG599" s="165">
        <v>169961.98177131626</v>
      </c>
      <c r="BH599" s="165">
        <v>178280.25365190502</v>
      </c>
      <c r="BI599" s="165">
        <v>163754.76908916904</v>
      </c>
      <c r="BJ599" s="165">
        <v>179968.50152855611</v>
      </c>
      <c r="BK599" s="165">
        <v>174690.92485181469</v>
      </c>
      <c r="BL599" s="165">
        <v>175916.16496370838</v>
      </c>
      <c r="BM599" s="165">
        <v>170738.78983743215</v>
      </c>
      <c r="BN599" s="165">
        <v>175104.74708967589</v>
      </c>
      <c r="BO599" s="165">
        <v>177436.94220948347</v>
      </c>
      <c r="BP599" s="165">
        <v>171947.51719449766</v>
      </c>
      <c r="BQ599" s="280">
        <v>2090746.6146506437</v>
      </c>
    </row>
    <row r="600" spans="2:96" ht="18.75" x14ac:dyDescent="0.3">
      <c r="K600" s="145" t="s">
        <v>313</v>
      </c>
      <c r="AC600" s="152"/>
      <c r="AD600" s="168"/>
      <c r="AE600" s="169"/>
      <c r="AI600" s="281"/>
      <c r="AS600" s="37"/>
      <c r="AU600" s="37"/>
      <c r="AW600" s="37"/>
      <c r="AY600" s="37"/>
      <c r="BA600" s="37"/>
      <c r="BB600" s="37"/>
      <c r="BC600" s="37"/>
      <c r="BE600" s="169"/>
      <c r="BF600" s="169"/>
      <c r="BG600" s="169"/>
      <c r="BH600" s="169"/>
      <c r="BI600" s="169"/>
      <c r="BJ600" s="169"/>
      <c r="BK600" s="169"/>
      <c r="BL600" s="169"/>
      <c r="BM600" s="169"/>
      <c r="BN600" s="169"/>
      <c r="BO600" s="169"/>
      <c r="BP600" s="169"/>
      <c r="BQ600" s="282"/>
    </row>
    <row r="601" spans="2:96" hidden="1" x14ac:dyDescent="0.25">
      <c r="B601" s="137" t="s">
        <v>306</v>
      </c>
      <c r="C601" s="137" t="s">
        <v>306</v>
      </c>
      <c r="J601" s="137" t="s">
        <v>306</v>
      </c>
      <c r="K601" s="145" t="s">
        <v>307</v>
      </c>
      <c r="M601" s="37" t="s">
        <v>311</v>
      </c>
      <c r="AE601" s="17"/>
      <c r="AI601" s="272"/>
      <c r="AS601" s="37"/>
      <c r="AU601" s="37"/>
      <c r="AW601" s="37"/>
      <c r="AY601" s="37"/>
      <c r="BA601" s="37"/>
      <c r="BB601" s="37"/>
      <c r="BC601" s="3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273"/>
    </row>
    <row r="602" spans="2:96" ht="18.75" x14ac:dyDescent="0.3">
      <c r="K602" s="145" t="s">
        <v>309</v>
      </c>
      <c r="V602" s="37" t="s">
        <v>657</v>
      </c>
      <c r="AB602" s="206" t="s">
        <v>362</v>
      </c>
      <c r="AC602" s="157" t="s">
        <v>1334</v>
      </c>
      <c r="AD602" s="158"/>
      <c r="AE602" s="159">
        <v>1816139.695238095</v>
      </c>
      <c r="AF602" s="159">
        <v>1990792.7333333332</v>
      </c>
      <c r="AG602" s="159">
        <v>2029823.3235714284</v>
      </c>
      <c r="AH602" s="159">
        <v>2089276.9640061073</v>
      </c>
      <c r="AI602" s="160">
        <v>685707.4085714285</v>
      </c>
      <c r="AJ602" s="159">
        <v>2057122.2257142854</v>
      </c>
      <c r="AK602" s="160">
        <v>1728977.25</v>
      </c>
      <c r="AL602" s="159">
        <v>2074772.7000000002</v>
      </c>
      <c r="AM602" s="160">
        <v>1744210.4621414379</v>
      </c>
      <c r="AN602" s="160">
        <v>2074043.7518646694</v>
      </c>
      <c r="AO602" s="159">
        <v>2049937.2857142857</v>
      </c>
      <c r="AP602" s="159">
        <v>2090746.6146506423</v>
      </c>
      <c r="AQ602" s="159">
        <v>2090746.6146506437</v>
      </c>
      <c r="AR602" s="159">
        <v>-33624.388936358271</v>
      </c>
      <c r="AS602" s="274">
        <v>-1.63453529965547E-2</v>
      </c>
      <c r="AT602" s="159">
        <v>-1469.650644536363</v>
      </c>
      <c r="AU602" s="274">
        <v>-7.0342547678234346E-4</v>
      </c>
      <c r="AV602" s="159">
        <v>-60923.29107921524</v>
      </c>
      <c r="AW602" s="274">
        <v>-3.0014085645652194E-2</v>
      </c>
      <c r="AX602" s="159">
        <v>-33624.388936356874</v>
      </c>
      <c r="AY602" s="274">
        <v>-1.6345352996554024E-2</v>
      </c>
      <c r="AZ602" s="159">
        <v>-1469.650644534966</v>
      </c>
      <c r="BA602" s="274">
        <v>-7.0342547678167472E-4</v>
      </c>
      <c r="BB602" s="159">
        <v>-1.3969838619232178E-9</v>
      </c>
      <c r="BC602" s="274">
        <v>-6.681746377748648E-16</v>
      </c>
      <c r="BE602" s="159">
        <v>180906.18103071308</v>
      </c>
      <c r="BF602" s="159">
        <v>172039.84143237208</v>
      </c>
      <c r="BG602" s="159">
        <v>169961.98177131626</v>
      </c>
      <c r="BH602" s="159">
        <v>178280.25365190502</v>
      </c>
      <c r="BI602" s="159">
        <v>163754.76908916904</v>
      </c>
      <c r="BJ602" s="159">
        <v>179968.50152855611</v>
      </c>
      <c r="BK602" s="159">
        <v>174690.92485181469</v>
      </c>
      <c r="BL602" s="159">
        <v>175916.16496370838</v>
      </c>
      <c r="BM602" s="159">
        <v>170738.78983743215</v>
      </c>
      <c r="BN602" s="159">
        <v>175104.74708967589</v>
      </c>
      <c r="BO602" s="159">
        <v>177436.94220948347</v>
      </c>
      <c r="BP602" s="159">
        <v>171947.51719449766</v>
      </c>
      <c r="BQ602" s="275">
        <v>2090746.6146506437</v>
      </c>
    </row>
    <row r="603" spans="2:96" hidden="1" x14ac:dyDescent="0.25">
      <c r="B603" s="137" t="s">
        <v>306</v>
      </c>
      <c r="C603" s="137" t="s">
        <v>306</v>
      </c>
      <c r="D603" s="137" t="s">
        <v>306</v>
      </c>
      <c r="E603" s="137" t="s">
        <v>306</v>
      </c>
      <c r="F603" s="137" t="s">
        <v>306</v>
      </c>
      <c r="G603" s="137" t="s">
        <v>306</v>
      </c>
      <c r="H603" s="137" t="s">
        <v>306</v>
      </c>
      <c r="I603" s="137" t="s">
        <v>306</v>
      </c>
      <c r="J603" s="137" t="s">
        <v>306</v>
      </c>
      <c r="L603" s="37" t="s">
        <v>311</v>
      </c>
      <c r="AC603" s="152"/>
      <c r="AD603" s="148"/>
      <c r="AH603" s="148"/>
      <c r="AI603" s="326"/>
      <c r="AK603" s="327"/>
      <c r="AL603" s="218"/>
      <c r="AM603" s="217"/>
      <c r="AN603" s="217"/>
      <c r="AO603" s="218"/>
      <c r="AP603" s="218"/>
      <c r="AQ603" s="218"/>
      <c r="AR603" s="218"/>
      <c r="AS603" s="328"/>
      <c r="AT603" s="218"/>
      <c r="AU603" s="328"/>
      <c r="AV603" s="218"/>
      <c r="AW603" s="328"/>
      <c r="AX603" s="218"/>
      <c r="AY603" s="328"/>
      <c r="AZ603" s="218"/>
      <c r="BA603" s="328"/>
      <c r="BB603" s="218"/>
      <c r="BC603" s="328"/>
    </row>
    <row r="604" spans="2:96" x14ac:dyDescent="0.25">
      <c r="B604" s="137" t="s">
        <v>308</v>
      </c>
      <c r="C604" s="137" t="s">
        <v>308</v>
      </c>
      <c r="D604" s="137" t="s">
        <v>308</v>
      </c>
      <c r="E604" s="137" t="s">
        <v>308</v>
      </c>
      <c r="F604" s="137" t="s">
        <v>308</v>
      </c>
      <c r="G604" s="137" t="s">
        <v>308</v>
      </c>
      <c r="H604" s="137" t="s">
        <v>308</v>
      </c>
      <c r="I604" s="137" t="s">
        <v>308</v>
      </c>
      <c r="J604" s="137" t="s">
        <v>308</v>
      </c>
      <c r="AC604" s="152"/>
      <c r="AD604" s="148"/>
      <c r="AS604" s="318"/>
      <c r="AU604" s="318"/>
      <c r="AW604" s="318"/>
      <c r="AY604" s="318"/>
      <c r="BA604" s="318"/>
      <c r="BB604" s="37"/>
      <c r="BC604" s="318"/>
    </row>
    <row r="605" spans="2:96" x14ac:dyDescent="0.25">
      <c r="B605" s="137" t="s">
        <v>308</v>
      </c>
      <c r="C605" s="137" t="s">
        <v>308</v>
      </c>
      <c r="D605" s="137" t="s">
        <v>308</v>
      </c>
      <c r="E605" s="137" t="s">
        <v>308</v>
      </c>
      <c r="F605" s="137" t="s">
        <v>308</v>
      </c>
      <c r="G605" s="137" t="s">
        <v>308</v>
      </c>
      <c r="H605" s="137" t="s">
        <v>308</v>
      </c>
      <c r="I605" s="137" t="s">
        <v>308</v>
      </c>
      <c r="J605" s="137" t="s">
        <v>308</v>
      </c>
      <c r="L605" s="37" t="s">
        <v>1335</v>
      </c>
      <c r="AC605" s="194"/>
      <c r="AD605" s="220"/>
      <c r="AE605" s="195"/>
      <c r="AF605" s="195"/>
      <c r="AG605" s="195"/>
      <c r="AH605" s="195"/>
      <c r="AI605" s="358"/>
      <c r="AJ605" s="195"/>
      <c r="AK605" s="358"/>
      <c r="AL605" s="195"/>
      <c r="AM605" s="358"/>
      <c r="AN605" s="358"/>
      <c r="AO605" s="195"/>
      <c r="AP605" s="195"/>
      <c r="AQ605" s="195"/>
      <c r="AR605" s="195"/>
      <c r="AS605" s="359"/>
      <c r="AT605" s="195"/>
      <c r="AU605" s="359"/>
      <c r="AV605" s="195"/>
      <c r="AW605" s="359"/>
      <c r="AX605" s="195"/>
      <c r="AY605" s="359"/>
      <c r="AZ605" s="195"/>
      <c r="BA605" s="359"/>
      <c r="BB605" s="195"/>
      <c r="BC605" s="359"/>
    </row>
    <row r="606" spans="2:96" ht="21" x14ac:dyDescent="0.35">
      <c r="K606" s="145" t="s">
        <v>309</v>
      </c>
      <c r="L606" s="37" t="s">
        <v>343</v>
      </c>
      <c r="M606" s="37" t="s">
        <v>1336</v>
      </c>
      <c r="V606" s="37" t="s">
        <v>343</v>
      </c>
      <c r="AC606" s="269" t="s">
        <v>344</v>
      </c>
      <c r="AD606" s="154"/>
      <c r="AE606" s="155"/>
      <c r="AF606" s="154"/>
      <c r="AG606" s="154"/>
      <c r="AH606" s="154"/>
      <c r="AI606" s="270"/>
      <c r="AJ606" s="154"/>
      <c r="AK606" s="156"/>
      <c r="AL606" s="154"/>
      <c r="AM606" s="156"/>
      <c r="AN606" s="156"/>
      <c r="AO606" s="154"/>
      <c r="AP606" s="154"/>
      <c r="AQ606" s="154"/>
      <c r="AR606" s="154"/>
      <c r="AS606" s="154"/>
      <c r="AT606" s="154"/>
      <c r="AU606" s="154"/>
      <c r="AV606" s="154"/>
      <c r="AW606" s="154"/>
      <c r="AX606" s="154"/>
      <c r="AY606" s="154"/>
      <c r="AZ606" s="154"/>
      <c r="BA606" s="154"/>
      <c r="BB606" s="154"/>
      <c r="BC606" s="154"/>
      <c r="BD606" s="271"/>
      <c r="BE606" s="155"/>
      <c r="BF606" s="155"/>
      <c r="BG606" s="155"/>
      <c r="BH606" s="155"/>
      <c r="BI606" s="155"/>
      <c r="BJ606" s="155"/>
      <c r="BK606" s="155"/>
      <c r="BL606" s="155"/>
      <c r="BM606" s="155"/>
      <c r="BN606" s="155"/>
      <c r="BO606" s="155"/>
      <c r="BP606" s="155"/>
      <c r="BQ606" s="155"/>
      <c r="BR606" s="271"/>
      <c r="BS606" s="37">
        <v>3083748404.0700002</v>
      </c>
      <c r="BT606" s="37">
        <v>3583353305.54</v>
      </c>
      <c r="BU606" s="37">
        <v>4271005855.4100003</v>
      </c>
      <c r="BV606" s="37">
        <v>4468019628.296608</v>
      </c>
      <c r="BW606" s="37">
        <v>1526981185.4099998</v>
      </c>
      <c r="BY606" s="37">
        <v>3894869013.7600002</v>
      </c>
      <c r="CA606" s="37">
        <v>3717833527.7682076</v>
      </c>
      <c r="CC606" s="37">
        <v>4603021306.4399996</v>
      </c>
      <c r="CD606" s="37">
        <v>4707165770.1661463</v>
      </c>
      <c r="CE606" s="37">
        <v>5079451481.5858879</v>
      </c>
      <c r="CG606" s="37">
        <v>438900055.80505282</v>
      </c>
      <c r="CH606" s="37">
        <v>413458066.1946882</v>
      </c>
      <c r="CI606" s="37">
        <v>412511121.1204645</v>
      </c>
      <c r="CJ606" s="37">
        <v>429412985.45501447</v>
      </c>
      <c r="CK606" s="37">
        <v>397656927.95951426</v>
      </c>
      <c r="CL606" s="37">
        <v>432955290.76300186</v>
      </c>
      <c r="CM606" s="37">
        <v>428133405.69887447</v>
      </c>
      <c r="CN606" s="37">
        <v>427988780.59919149</v>
      </c>
      <c r="CO606" s="37">
        <v>420091070.68645549</v>
      </c>
      <c r="CP606" s="37">
        <v>426316258.93134582</v>
      </c>
      <c r="CQ606" s="37">
        <v>430508127.58362806</v>
      </c>
      <c r="CR606" s="37">
        <v>421519390.78865635</v>
      </c>
    </row>
    <row r="607" spans="2:96" ht="18.75" x14ac:dyDescent="0.3">
      <c r="K607" s="145" t="s">
        <v>313</v>
      </c>
      <c r="M607" s="37" t="s">
        <v>346</v>
      </c>
      <c r="N607" s="37" t="s">
        <v>1337</v>
      </c>
      <c r="V607" s="37" t="s">
        <v>343</v>
      </c>
      <c r="W607" s="37" t="s">
        <v>347</v>
      </c>
      <c r="X607" s="37">
        <v>100</v>
      </c>
      <c r="AB607" s="206" t="s">
        <v>348</v>
      </c>
      <c r="AC607" s="276" t="s">
        <v>349</v>
      </c>
      <c r="AD607" s="148"/>
      <c r="AE607" s="38"/>
      <c r="AI607" s="180"/>
      <c r="AS607" s="37"/>
      <c r="AU607" s="37"/>
      <c r="AW607" s="37"/>
      <c r="AY607" s="37"/>
      <c r="BA607" s="37"/>
      <c r="BB607" s="37"/>
      <c r="BC607" s="37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277"/>
      <c r="BS607" s="37">
        <v>1059327136.24</v>
      </c>
      <c r="BT607" s="37">
        <v>1202991267.22</v>
      </c>
      <c r="BU607" s="37">
        <v>1380369139.1500001</v>
      </c>
      <c r="BV607" s="37">
        <v>1477548835.8268762</v>
      </c>
      <c r="BW607" s="37">
        <v>501627577.47000003</v>
      </c>
      <c r="BX607" s="37">
        <v>1504882732.4100001</v>
      </c>
      <c r="BY607" s="37">
        <v>1266481515.3299999</v>
      </c>
      <c r="BZ607" s="37">
        <v>1519777818.3959999</v>
      </c>
      <c r="CA607" s="37">
        <v>1232140800.0576839</v>
      </c>
      <c r="CB607" s="37">
        <v>1511889551.0991921</v>
      </c>
      <c r="CC607" s="37">
        <v>1504280185.8685715</v>
      </c>
      <c r="CD607" s="37">
        <v>1509235449.311908</v>
      </c>
      <c r="CE607" s="37">
        <v>1628615973.3524797</v>
      </c>
      <c r="CG607" s="37">
        <v>139102715.20009366</v>
      </c>
      <c r="CH607" s="37">
        <v>135218087.96313906</v>
      </c>
      <c r="CI607" s="37">
        <v>133405105.2470504</v>
      </c>
      <c r="CJ607" s="37">
        <v>138410446.78930858</v>
      </c>
      <c r="CK607" s="37">
        <v>127831210.23104165</v>
      </c>
      <c r="CL607" s="37">
        <v>141097829.25419188</v>
      </c>
      <c r="CM607" s="37">
        <v>135106743.69892406</v>
      </c>
      <c r="CN607" s="37">
        <v>137397614.50060207</v>
      </c>
      <c r="CO607" s="37">
        <v>132711325.61395833</v>
      </c>
      <c r="CP607" s="37">
        <v>135746566.94934225</v>
      </c>
      <c r="CQ607" s="37">
        <v>138776570.12189481</v>
      </c>
      <c r="CR607" s="37">
        <v>133811757.78293291</v>
      </c>
    </row>
    <row r="608" spans="2:96" x14ac:dyDescent="0.25">
      <c r="K608" s="145" t="s">
        <v>316</v>
      </c>
      <c r="N608" s="37" t="s">
        <v>1338</v>
      </c>
      <c r="V608" s="37" t="s">
        <v>343</v>
      </c>
      <c r="W608" s="37" t="s">
        <v>347</v>
      </c>
      <c r="X608" s="37">
        <v>100</v>
      </c>
      <c r="AB608" s="206" t="s">
        <v>348</v>
      </c>
      <c r="AC608" s="173">
        <v>3010010</v>
      </c>
      <c r="AD608" s="174" t="s">
        <v>349</v>
      </c>
      <c r="AE608" s="149">
        <v>76538.559999999998</v>
      </c>
      <c r="AF608" s="17">
        <v>0</v>
      </c>
      <c r="AG608" s="17">
        <v>0</v>
      </c>
      <c r="AH608" s="151">
        <v>0</v>
      </c>
      <c r="AI608" s="150">
        <v>0</v>
      </c>
      <c r="AJ608" s="266">
        <v>0</v>
      </c>
      <c r="AK608" s="138">
        <v>0</v>
      </c>
      <c r="AL608" s="266">
        <v>0</v>
      </c>
      <c r="AM608" s="175">
        <v>0</v>
      </c>
      <c r="AN608" s="150">
        <v>0</v>
      </c>
      <c r="AO608" s="151">
        <v>0</v>
      </c>
      <c r="AP608" s="151">
        <v>0</v>
      </c>
      <c r="AQ608" s="151">
        <v>0</v>
      </c>
      <c r="AR608" s="266">
        <v>0</v>
      </c>
      <c r="AS608" s="267">
        <v>0</v>
      </c>
      <c r="AT608" s="266">
        <v>0</v>
      </c>
      <c r="AU608" s="267">
        <v>0</v>
      </c>
      <c r="AV608" s="266">
        <v>0</v>
      </c>
      <c r="AW608" s="267">
        <v>0</v>
      </c>
      <c r="AX608" s="266">
        <v>0</v>
      </c>
      <c r="AY608" s="267">
        <v>0</v>
      </c>
      <c r="AZ608" s="266">
        <v>0</v>
      </c>
      <c r="BA608" s="267">
        <v>0</v>
      </c>
      <c r="BB608" s="266">
        <v>0</v>
      </c>
      <c r="BC608" s="267">
        <v>0</v>
      </c>
      <c r="BE608" s="149">
        <v>0</v>
      </c>
      <c r="BF608" s="149">
        <v>0</v>
      </c>
      <c r="BG608" s="149">
        <v>0</v>
      </c>
      <c r="BH608" s="149">
        <v>0</v>
      </c>
      <c r="BI608" s="149">
        <v>0</v>
      </c>
      <c r="BJ608" s="149">
        <v>0</v>
      </c>
      <c r="BK608" s="149">
        <v>0</v>
      </c>
      <c r="BL608" s="149">
        <v>0</v>
      </c>
      <c r="BM608" s="149">
        <v>0</v>
      </c>
      <c r="BN608" s="149">
        <v>0</v>
      </c>
      <c r="BO608" s="149">
        <v>0</v>
      </c>
      <c r="BP608" s="149">
        <v>0</v>
      </c>
      <c r="BQ608" s="268">
        <v>0</v>
      </c>
    </row>
    <row r="609" spans="11:69" x14ac:dyDescent="0.25">
      <c r="K609" s="145" t="s">
        <v>316</v>
      </c>
      <c r="N609" s="37" t="s">
        <v>1339</v>
      </c>
      <c r="V609" s="37" t="s">
        <v>343</v>
      </c>
      <c r="W609" s="37" t="s">
        <v>347</v>
      </c>
      <c r="X609" s="37">
        <v>100</v>
      </c>
      <c r="AB609" s="206" t="s">
        <v>348</v>
      </c>
      <c r="AC609" s="173">
        <v>3020090</v>
      </c>
      <c r="AD609" s="174" t="s">
        <v>1340</v>
      </c>
      <c r="AE609" s="149">
        <v>67348067.310000002</v>
      </c>
      <c r="AF609" s="17">
        <v>64309504.5</v>
      </c>
      <c r="AG609" s="17">
        <v>84487971.140000001</v>
      </c>
      <c r="AH609" s="151">
        <v>96612666.805257022</v>
      </c>
      <c r="AI609" s="150">
        <v>28811021.199999999</v>
      </c>
      <c r="AJ609" s="266">
        <v>86433063.599999994</v>
      </c>
      <c r="AK609" s="138">
        <v>80190383.359999999</v>
      </c>
      <c r="AL609" s="266">
        <v>96228460.032000005</v>
      </c>
      <c r="AM609" s="175">
        <v>80563041.56939806</v>
      </c>
      <c r="AN609" s="150">
        <v>96240008.595858961</v>
      </c>
      <c r="AO609" s="151">
        <v>100909485.68571422</v>
      </c>
      <c r="AP609" s="151">
        <v>87387074.967979282</v>
      </c>
      <c r="AQ609" s="151">
        <v>94299392.59794645</v>
      </c>
      <c r="AR609" s="266">
        <v>7866328.9979464561</v>
      </c>
      <c r="AS609" s="267">
        <v>9.1010646508501825E-2</v>
      </c>
      <c r="AT609" s="266">
        <v>-2313274.2073105723</v>
      </c>
      <c r="AU609" s="267">
        <v>-2.3943798301039126E-2</v>
      </c>
      <c r="AV609" s="266">
        <v>9811421.4579464495</v>
      </c>
      <c r="AW609" s="267">
        <v>0.11612802776017103</v>
      </c>
      <c r="AX609" s="266">
        <v>954011.3679792881</v>
      </c>
      <c r="AY609" s="267">
        <v>1.1037574375407054E-2</v>
      </c>
      <c r="AZ609" s="266">
        <v>-9225591.8372777402</v>
      </c>
      <c r="BA609" s="267">
        <v>-9.5490499769288473E-2</v>
      </c>
      <c r="BB609" s="266">
        <v>6912317.629967168</v>
      </c>
      <c r="BC609" s="267">
        <v>7.9100000000000073E-2</v>
      </c>
      <c r="BE609" s="149">
        <v>8056345.3322110567</v>
      </c>
      <c r="BF609" s="149">
        <v>7830430.7335663103</v>
      </c>
      <c r="BG609" s="149">
        <v>7717999.2317925552</v>
      </c>
      <c r="BH609" s="149">
        <v>8014633.5185607038</v>
      </c>
      <c r="BI609" s="149">
        <v>7402895.5852631899</v>
      </c>
      <c r="BJ609" s="149">
        <v>8172452.8696691543</v>
      </c>
      <c r="BK609" s="149">
        <v>7824175.0964910621</v>
      </c>
      <c r="BL609" s="149">
        <v>7954351.7112530917</v>
      </c>
      <c r="BM609" s="149">
        <v>7683321.9210874895</v>
      </c>
      <c r="BN609" s="149">
        <v>7858079.3854323365</v>
      </c>
      <c r="BO609" s="149">
        <v>8036332.1733182902</v>
      </c>
      <c r="BP609" s="149">
        <v>7748375.0393011924</v>
      </c>
      <c r="BQ609" s="268">
        <v>94299392.597946435</v>
      </c>
    </row>
    <row r="610" spans="11:69" x14ac:dyDescent="0.25">
      <c r="K610" s="145" t="s">
        <v>316</v>
      </c>
      <c r="N610" s="37" t="s">
        <v>1341</v>
      </c>
      <c r="V610" s="37" t="s">
        <v>343</v>
      </c>
      <c r="W610" s="37" t="s">
        <v>347</v>
      </c>
      <c r="X610" s="37">
        <v>100</v>
      </c>
      <c r="AB610" s="206" t="s">
        <v>348</v>
      </c>
      <c r="AC610" s="173">
        <v>3020105</v>
      </c>
      <c r="AD610" s="174" t="s">
        <v>1342</v>
      </c>
      <c r="AE610" s="149">
        <v>19003228.420000002</v>
      </c>
      <c r="AF610" s="17">
        <v>14773209.48</v>
      </c>
      <c r="AG610" s="17">
        <v>16647750.140000001</v>
      </c>
      <c r="AH610" s="151">
        <v>19421060.927246775</v>
      </c>
      <c r="AI610" s="150">
        <v>6695227.54</v>
      </c>
      <c r="AJ610" s="266">
        <v>20085682.620000001</v>
      </c>
      <c r="AK610" s="138">
        <v>16084540.34</v>
      </c>
      <c r="AL610" s="266">
        <v>19301448.408</v>
      </c>
      <c r="AM610" s="175">
        <v>16195788.775780564</v>
      </c>
      <c r="AN610" s="150">
        <v>19309812.491466209</v>
      </c>
      <c r="AO610" s="151">
        <v>19459945.354285702</v>
      </c>
      <c r="AP610" s="151">
        <v>20466121.250072971</v>
      </c>
      <c r="AQ610" s="151">
        <v>22084991.440953735</v>
      </c>
      <c r="AR610" s="266">
        <v>1999308.8209537342</v>
      </c>
      <c r="AS610" s="267">
        <v>9.953900291956988E-2</v>
      </c>
      <c r="AT610" s="266">
        <v>2663930.5137069598</v>
      </c>
      <c r="AU610" s="267">
        <v>0.13716709523163068</v>
      </c>
      <c r="AV610" s="266">
        <v>5437241.3009537347</v>
      </c>
      <c r="AW610" s="267">
        <v>0.32660517218416968</v>
      </c>
      <c r="AX610" s="266">
        <v>380438.63007296994</v>
      </c>
      <c r="AY610" s="267">
        <v>1.8940786692215987E-2</v>
      </c>
      <c r="AZ610" s="266">
        <v>1045060.3228261955</v>
      </c>
      <c r="BA610" s="267">
        <v>5.3810671144130351E-2</v>
      </c>
      <c r="BB610" s="266">
        <v>1618870.1908807643</v>
      </c>
      <c r="BC610" s="267">
        <v>7.9099999999999629E-2</v>
      </c>
      <c r="BE610" s="149">
        <v>1888571.0868853261</v>
      </c>
      <c r="BF610" s="149">
        <v>1833537.9334453258</v>
      </c>
      <c r="BG610" s="149">
        <v>1805934.6948373388</v>
      </c>
      <c r="BH610" s="149">
        <v>1877545.2086807669</v>
      </c>
      <c r="BI610" s="149">
        <v>1730894.4516698828</v>
      </c>
      <c r="BJ610" s="149">
        <v>1913774.1182979697</v>
      </c>
      <c r="BK610" s="149">
        <v>1832216.2561134463</v>
      </c>
      <c r="BL610" s="149">
        <v>1862669.5424752978</v>
      </c>
      <c r="BM610" s="149">
        <v>1799899.5629800507</v>
      </c>
      <c r="BN610" s="149">
        <v>1841579.7588742031</v>
      </c>
      <c r="BO610" s="149">
        <v>1882934.2596049185</v>
      </c>
      <c r="BP610" s="149">
        <v>1815434.5670892105</v>
      </c>
      <c r="BQ610" s="268">
        <v>22084991.440953735</v>
      </c>
    </row>
    <row r="611" spans="11:69" x14ac:dyDescent="0.25">
      <c r="K611" s="145" t="s">
        <v>316</v>
      </c>
      <c r="N611" s="37" t="s">
        <v>1343</v>
      </c>
      <c r="V611" s="37" t="s">
        <v>343</v>
      </c>
      <c r="W611" s="37" t="s">
        <v>347</v>
      </c>
      <c r="X611" s="37">
        <v>100</v>
      </c>
      <c r="AB611" s="206" t="s">
        <v>348</v>
      </c>
      <c r="AC611" s="173">
        <v>3020107</v>
      </c>
      <c r="AD611" s="174" t="s">
        <v>1344</v>
      </c>
      <c r="AE611" s="149">
        <v>17114655.460000001</v>
      </c>
      <c r="AF611" s="17">
        <v>14347787.710000001</v>
      </c>
      <c r="AG611" s="17">
        <v>16486429.43</v>
      </c>
      <c r="AH611" s="151">
        <v>14653546.302423971</v>
      </c>
      <c r="AI611" s="150">
        <v>6398521.7000000002</v>
      </c>
      <c r="AJ611" s="266">
        <v>19195565.100000001</v>
      </c>
      <c r="AK611" s="138">
        <v>15135004.59</v>
      </c>
      <c r="AL611" s="266">
        <v>18162005.508000001</v>
      </c>
      <c r="AM611" s="175">
        <v>12213152.871592212</v>
      </c>
      <c r="AN611" s="150">
        <v>17575398.020831756</v>
      </c>
      <c r="AO611" s="151">
        <v>17279631.479999993</v>
      </c>
      <c r="AP611" s="151">
        <v>19490581.941678826</v>
      </c>
      <c r="AQ611" s="151">
        <v>21032286.973265622</v>
      </c>
      <c r="AR611" s="266">
        <v>1836721.8732656203</v>
      </c>
      <c r="AS611" s="267">
        <v>9.5684699236367896E-2</v>
      </c>
      <c r="AT611" s="266">
        <v>6378740.670841651</v>
      </c>
      <c r="AU611" s="267">
        <v>0.43530354626760132</v>
      </c>
      <c r="AV611" s="266">
        <v>4545857.5432656221</v>
      </c>
      <c r="AW611" s="267">
        <v>0.27573329704694111</v>
      </c>
      <c r="AX611" s="266">
        <v>295016.84167882428</v>
      </c>
      <c r="AY611" s="267">
        <v>1.5369010505391386E-2</v>
      </c>
      <c r="AZ611" s="266">
        <v>4837035.639254855</v>
      </c>
      <c r="BA611" s="267">
        <v>0.33009317604262928</v>
      </c>
      <c r="BB611" s="266">
        <v>1541705.031586796</v>
      </c>
      <c r="BC611" s="267">
        <v>7.9100000000000045E-2</v>
      </c>
      <c r="BE611" s="149">
        <v>1798714.5503160188</v>
      </c>
      <c r="BF611" s="149">
        <v>1746063.137035368</v>
      </c>
      <c r="BG611" s="149">
        <v>1719394.281995476</v>
      </c>
      <c r="BH611" s="149">
        <v>1788198.5397748414</v>
      </c>
      <c r="BI611" s="149">
        <v>1648305.830348239</v>
      </c>
      <c r="BJ611" s="149">
        <v>1822908.3360628053</v>
      </c>
      <c r="BK611" s="149">
        <v>1744984.5738081655</v>
      </c>
      <c r="BL611" s="149">
        <v>1773963.2289227156</v>
      </c>
      <c r="BM611" s="149">
        <v>1713897.0579516157</v>
      </c>
      <c r="BN611" s="149">
        <v>1753692.1295557423</v>
      </c>
      <c r="BO611" s="149">
        <v>1793401.1306663014</v>
      </c>
      <c r="BP611" s="149">
        <v>1728764.1768283336</v>
      </c>
      <c r="BQ611" s="268">
        <v>21032286.973265622</v>
      </c>
    </row>
    <row r="612" spans="11:69" x14ac:dyDescent="0.25">
      <c r="K612" s="145" t="s">
        <v>316</v>
      </c>
      <c r="N612" s="37" t="s">
        <v>1345</v>
      </c>
      <c r="V612" s="37" t="s">
        <v>343</v>
      </c>
      <c r="W612" s="37" t="s">
        <v>347</v>
      </c>
      <c r="X612" s="37">
        <v>100</v>
      </c>
      <c r="AB612" s="206" t="s">
        <v>348</v>
      </c>
      <c r="AC612" s="173">
        <v>3020109</v>
      </c>
      <c r="AD612" s="174" t="s">
        <v>1346</v>
      </c>
      <c r="AE612" s="149">
        <v>16875232.899999999</v>
      </c>
      <c r="AF612" s="17">
        <v>17900673.689999998</v>
      </c>
      <c r="AG612" s="17">
        <v>18136056.669999998</v>
      </c>
      <c r="AH612" s="151">
        <v>15322329.698805623</v>
      </c>
      <c r="AI612" s="150">
        <v>5753057.2399999993</v>
      </c>
      <c r="AJ612" s="266">
        <v>17259171.719999999</v>
      </c>
      <c r="AK612" s="138">
        <v>11984411.41</v>
      </c>
      <c r="AL612" s="266">
        <v>14381293.692000002</v>
      </c>
      <c r="AM612" s="175">
        <v>12771892.926509026</v>
      </c>
      <c r="AN612" s="150">
        <v>14534848.182296596</v>
      </c>
      <c r="AO612" s="151">
        <v>15546311.074285716</v>
      </c>
      <c r="AP612" s="151">
        <v>17470125.594951309</v>
      </c>
      <c r="AQ612" s="151">
        <v>18852012.529511958</v>
      </c>
      <c r="AR612" s="266">
        <v>1592840.8095119596</v>
      </c>
      <c r="AS612" s="267">
        <v>9.2289527872659677E-2</v>
      </c>
      <c r="AT612" s="266">
        <v>3529682.8307063356</v>
      </c>
      <c r="AU612" s="267">
        <v>0.230362020664617</v>
      </c>
      <c r="AV612" s="266">
        <v>715955.8595119603</v>
      </c>
      <c r="AW612" s="267">
        <v>3.9476931095846671E-2</v>
      </c>
      <c r="AX612" s="266">
        <v>210953.87495131046</v>
      </c>
      <c r="AY612" s="267">
        <v>1.2222711400852234E-2</v>
      </c>
      <c r="AZ612" s="266">
        <v>2147795.8961456865</v>
      </c>
      <c r="BA612" s="267">
        <v>0.14017423840665089</v>
      </c>
      <c r="BB612" s="266">
        <v>1381886.9345606491</v>
      </c>
      <c r="BC612" s="267">
        <v>7.9100000000000031E-2</v>
      </c>
      <c r="BE612" s="149">
        <v>1610969.2642604378</v>
      </c>
      <c r="BF612" s="149">
        <v>1563675.8262498945</v>
      </c>
      <c r="BG612" s="149">
        <v>1546905.4457943207</v>
      </c>
      <c r="BH612" s="149">
        <v>1602609.6246310268</v>
      </c>
      <c r="BI612" s="149">
        <v>1474898.5019309272</v>
      </c>
      <c r="BJ612" s="149">
        <v>1630988.1274514662</v>
      </c>
      <c r="BK612" s="149">
        <v>1562750.2319151319</v>
      </c>
      <c r="BL612" s="149">
        <v>1591153.0503695444</v>
      </c>
      <c r="BM612" s="149">
        <v>1537368.0137835112</v>
      </c>
      <c r="BN612" s="149">
        <v>1574423.2419529653</v>
      </c>
      <c r="BO612" s="149">
        <v>1606842.6892173518</v>
      </c>
      <c r="BP612" s="149">
        <v>1549428.5119553816</v>
      </c>
      <c r="BQ612" s="268">
        <v>18852012.529511955</v>
      </c>
    </row>
    <row r="613" spans="11:69" x14ac:dyDescent="0.25">
      <c r="K613" s="145" t="s">
        <v>316</v>
      </c>
      <c r="N613" s="37" t="s">
        <v>1347</v>
      </c>
      <c r="V613" s="37" t="s">
        <v>343</v>
      </c>
      <c r="W613" s="37" t="s">
        <v>347</v>
      </c>
      <c r="X613" s="37">
        <v>100</v>
      </c>
      <c r="AB613" s="206" t="s">
        <v>348</v>
      </c>
      <c r="AC613" s="173">
        <v>3020110</v>
      </c>
      <c r="AD613" s="174" t="s">
        <v>1348</v>
      </c>
      <c r="AE613" s="149">
        <v>37465288.920000002</v>
      </c>
      <c r="AF613" s="17">
        <v>46686171.460000001</v>
      </c>
      <c r="AG613" s="17">
        <v>46873418.539999999</v>
      </c>
      <c r="AH613" s="151">
        <v>62736442.556057513</v>
      </c>
      <c r="AI613" s="150">
        <v>17784679.670000002</v>
      </c>
      <c r="AJ613" s="266">
        <v>53354039.010000005</v>
      </c>
      <c r="AK613" s="138">
        <v>53467667.099999994</v>
      </c>
      <c r="AL613" s="266">
        <v>64161200.519999988</v>
      </c>
      <c r="AM613" s="175">
        <v>52311366.202588782</v>
      </c>
      <c r="AN613" s="150">
        <v>63892743.453468725</v>
      </c>
      <c r="AO613" s="151">
        <v>57219742.731428556</v>
      </c>
      <c r="AP613" s="151">
        <v>54221397.951956987</v>
      </c>
      <c r="AQ613" s="151">
        <v>58510310.529956788</v>
      </c>
      <c r="AR613" s="266">
        <v>5156271.5199567825</v>
      </c>
      <c r="AS613" s="267">
        <v>9.6642571314804415E-2</v>
      </c>
      <c r="AT613" s="266">
        <v>-4226132.0261007249</v>
      </c>
      <c r="AU613" s="267">
        <v>-6.7363271711246731E-2</v>
      </c>
      <c r="AV613" s="266">
        <v>11636891.989956789</v>
      </c>
      <c r="AW613" s="267">
        <v>0.24826207160517438</v>
      </c>
      <c r="AX613" s="266">
        <v>867358.94195698202</v>
      </c>
      <c r="AY613" s="267">
        <v>1.6256668811791646E-2</v>
      </c>
      <c r="AZ613" s="266">
        <v>-8515044.6041005254</v>
      </c>
      <c r="BA613" s="267">
        <v>-0.13572724651213677</v>
      </c>
      <c r="BB613" s="266">
        <v>4288912.5779998004</v>
      </c>
      <c r="BC613" s="267">
        <v>7.9100000000000045E-2</v>
      </c>
      <c r="BE613" s="149">
        <v>4998846.5414027004</v>
      </c>
      <c r="BF613" s="149">
        <v>4857875.1091908216</v>
      </c>
      <c r="BG613" s="149">
        <v>4790737.7016879562</v>
      </c>
      <c r="BH613" s="149">
        <v>4972997.6064953767</v>
      </c>
      <c r="BI613" s="149">
        <v>4590989.7506057592</v>
      </c>
      <c r="BJ613" s="149">
        <v>5069564.0264661312</v>
      </c>
      <c r="BK613" s="149">
        <v>4853981.7031863537</v>
      </c>
      <c r="BL613" s="149">
        <v>4935903.1498637917</v>
      </c>
      <c r="BM613" s="149">
        <v>4767895.6835153913</v>
      </c>
      <c r="BN613" s="149">
        <v>4877247.8962789671</v>
      </c>
      <c r="BO613" s="149">
        <v>4986429.8754773904</v>
      </c>
      <c r="BP613" s="149">
        <v>4807841.4857861493</v>
      </c>
      <c r="BQ613" s="268">
        <v>58510310.529956788</v>
      </c>
    </row>
    <row r="614" spans="11:69" x14ac:dyDescent="0.25">
      <c r="K614" s="145" t="s">
        <v>316</v>
      </c>
      <c r="N614" s="37" t="s">
        <v>1349</v>
      </c>
      <c r="V614" s="37" t="s">
        <v>343</v>
      </c>
      <c r="W614" s="37" t="s">
        <v>347</v>
      </c>
      <c r="X614" s="37">
        <v>100</v>
      </c>
      <c r="AB614" s="206" t="s">
        <v>348</v>
      </c>
      <c r="AC614" s="173">
        <v>3020113</v>
      </c>
      <c r="AD614" s="174" t="s">
        <v>1350</v>
      </c>
      <c r="AE614" s="149">
        <v>36076491.829999998</v>
      </c>
      <c r="AF614" s="17">
        <v>34329057.659999996</v>
      </c>
      <c r="AG614" s="17">
        <v>32145110.859999999</v>
      </c>
      <c r="AH614" s="151">
        <v>31373170.764664251</v>
      </c>
      <c r="AI614" s="150">
        <v>12144754.17</v>
      </c>
      <c r="AJ614" s="266">
        <v>36434262.509999998</v>
      </c>
      <c r="AK614" s="138">
        <v>28892715.550000001</v>
      </c>
      <c r="AL614" s="266">
        <v>34671258.660000004</v>
      </c>
      <c r="AM614" s="175">
        <v>26161846.834347975</v>
      </c>
      <c r="AN614" s="150">
        <v>34104039.480316281</v>
      </c>
      <c r="AO614" s="151">
        <v>34930457.982857153</v>
      </c>
      <c r="AP614" s="151">
        <v>36961802.173872568</v>
      </c>
      <c r="AQ614" s="151">
        <v>39885480.725825898</v>
      </c>
      <c r="AR614" s="266">
        <v>3451218.2158259004</v>
      </c>
      <c r="AS614" s="267">
        <v>9.4724525160311823E-2</v>
      </c>
      <c r="AT614" s="266">
        <v>8512309.961161647</v>
      </c>
      <c r="AU614" s="267">
        <v>0.27132450286947413</v>
      </c>
      <c r="AV614" s="266">
        <v>7740369.8658258989</v>
      </c>
      <c r="AW614" s="267">
        <v>0.24079462346660263</v>
      </c>
      <c r="AX614" s="266">
        <v>527539.6638725698</v>
      </c>
      <c r="AY614" s="267">
        <v>1.4479218941999378E-2</v>
      </c>
      <c r="AZ614" s="266">
        <v>5588631.4092083164</v>
      </c>
      <c r="BA614" s="267">
        <v>0.17813409588497245</v>
      </c>
      <c r="BB614" s="266">
        <v>2923678.5519533306</v>
      </c>
      <c r="BC614" s="267">
        <v>7.9100000000000281E-2</v>
      </c>
      <c r="BE614" s="149">
        <v>3408017.2372574136</v>
      </c>
      <c r="BF614" s="149">
        <v>3311250.8497935333</v>
      </c>
      <c r="BG614" s="149">
        <v>3265788.6850035712</v>
      </c>
      <c r="BH614" s="149">
        <v>3390123.0776908621</v>
      </c>
      <c r="BI614" s="149">
        <v>3128646.2771095247</v>
      </c>
      <c r="BJ614" s="149">
        <v>3455412.3345798729</v>
      </c>
      <c r="BK614" s="149">
        <v>3308737.2210582662</v>
      </c>
      <c r="BL614" s="149">
        <v>3364730.6643588566</v>
      </c>
      <c r="BM614" s="149">
        <v>3250468.8687687102</v>
      </c>
      <c r="BN614" s="149">
        <v>3325346.1767719518</v>
      </c>
      <c r="BO614" s="149">
        <v>3399311.1310543614</v>
      </c>
      <c r="BP614" s="149">
        <v>3277648.202378971</v>
      </c>
      <c r="BQ614" s="268">
        <v>39885480.725825906</v>
      </c>
    </row>
    <row r="615" spans="11:69" x14ac:dyDescent="0.25">
      <c r="K615" s="145" t="s">
        <v>316</v>
      </c>
      <c r="N615" s="37" t="s">
        <v>1351</v>
      </c>
      <c r="V615" s="37" t="s">
        <v>343</v>
      </c>
      <c r="W615" s="37" t="s">
        <v>347</v>
      </c>
      <c r="X615" s="37">
        <v>100</v>
      </c>
      <c r="AB615" s="206" t="s">
        <v>348</v>
      </c>
      <c r="AC615" s="173">
        <v>3020114</v>
      </c>
      <c r="AD615" s="174" t="s">
        <v>1352</v>
      </c>
      <c r="AE615" s="149">
        <v>27408346.129999999</v>
      </c>
      <c r="AF615" s="17">
        <v>28348946.979999997</v>
      </c>
      <c r="AG615" s="17">
        <v>29478232.859999999</v>
      </c>
      <c r="AH615" s="151">
        <v>40340962.516104765</v>
      </c>
      <c r="AI615" s="150">
        <v>8442802.1199999992</v>
      </c>
      <c r="AJ615" s="266">
        <v>25328406.359999999</v>
      </c>
      <c r="AK615" s="138">
        <v>20911075.920000002</v>
      </c>
      <c r="AL615" s="266">
        <v>25093291.104000002</v>
      </c>
      <c r="AM615" s="175">
        <v>33641775.539393015</v>
      </c>
      <c r="AN615" s="150">
        <v>27610262.896711752</v>
      </c>
      <c r="AO615" s="151">
        <v>24856888.234285716</v>
      </c>
      <c r="AP615" s="151">
        <v>25346494.948652256</v>
      </c>
      <c r="AQ615" s="151">
        <v>27351402.699090648</v>
      </c>
      <c r="AR615" s="266">
        <v>2022996.339090649</v>
      </c>
      <c r="AS615" s="267">
        <v>7.987065235519418E-2</v>
      </c>
      <c r="AT615" s="266">
        <v>-12989559.817014117</v>
      </c>
      <c r="AU615" s="267">
        <v>-0.32199429579372268</v>
      </c>
      <c r="AV615" s="266">
        <v>-2126830.160909351</v>
      </c>
      <c r="AW615" s="267">
        <v>-7.2149174308047417E-2</v>
      </c>
      <c r="AX615" s="266">
        <v>18088.588652256876</v>
      </c>
      <c r="AY615" s="267">
        <v>7.1416213065909125E-4</v>
      </c>
      <c r="AZ615" s="266">
        <v>-14994467.567452509</v>
      </c>
      <c r="BA615" s="267">
        <v>-0.37169335167613998</v>
      </c>
      <c r="BB615" s="266">
        <v>2004907.7504383922</v>
      </c>
      <c r="BC615" s="267">
        <v>7.9099999999999948E-2</v>
      </c>
      <c r="BE615" s="149">
        <v>2337183.5194779127</v>
      </c>
      <c r="BF615" s="149">
        <v>2270500.6448303359</v>
      </c>
      <c r="BG615" s="149">
        <v>2239953.7357938378</v>
      </c>
      <c r="BH615" s="149">
        <v>2324831.7137723262</v>
      </c>
      <c r="BI615" s="149">
        <v>2144724.0690404852</v>
      </c>
      <c r="BJ615" s="149">
        <v>2369210.5878581358</v>
      </c>
      <c r="BK615" s="149">
        <v>2268778.4176473729</v>
      </c>
      <c r="BL615" s="149">
        <v>2307433.0160203408</v>
      </c>
      <c r="BM615" s="149">
        <v>2229178.370828507</v>
      </c>
      <c r="BN615" s="149">
        <v>2280794.9264727444</v>
      </c>
      <c r="BO615" s="149">
        <v>2331086.0650916225</v>
      </c>
      <c r="BP615" s="149">
        <v>2247727.6322570266</v>
      </c>
      <c r="BQ615" s="268">
        <v>27351402.699090648</v>
      </c>
    </row>
    <row r="616" spans="11:69" x14ac:dyDescent="0.25">
      <c r="K616" s="145" t="s">
        <v>316</v>
      </c>
      <c r="N616" s="37" t="s">
        <v>1353</v>
      </c>
      <c r="V616" s="37" t="s">
        <v>343</v>
      </c>
      <c r="W616" s="37" t="s">
        <v>347</v>
      </c>
      <c r="X616" s="37">
        <v>100</v>
      </c>
      <c r="AB616" s="206" t="s">
        <v>348</v>
      </c>
      <c r="AC616" s="173">
        <v>3020115</v>
      </c>
      <c r="AD616" s="174" t="s">
        <v>1354</v>
      </c>
      <c r="AE616" s="149">
        <v>203019056.17999998</v>
      </c>
      <c r="AF616" s="17">
        <v>204389877.70000002</v>
      </c>
      <c r="AG616" s="17">
        <v>201232505.94</v>
      </c>
      <c r="AH616" s="151">
        <v>233789527.47899082</v>
      </c>
      <c r="AI616" s="150">
        <v>71681042.530000001</v>
      </c>
      <c r="AJ616" s="266">
        <v>215043127.59</v>
      </c>
      <c r="AK616" s="138">
        <v>177715857.63</v>
      </c>
      <c r="AL616" s="266">
        <v>213259029.15600002</v>
      </c>
      <c r="AM616" s="175">
        <v>194930519.52603731</v>
      </c>
      <c r="AN616" s="150">
        <v>216574865.58295351</v>
      </c>
      <c r="AO616" s="151">
        <v>208954973.7257143</v>
      </c>
      <c r="AP616" s="151">
        <v>214306486.5607104</v>
      </c>
      <c r="AQ616" s="151">
        <v>231258129.64766258</v>
      </c>
      <c r="AR616" s="266">
        <v>16215002.057662576</v>
      </c>
      <c r="AS616" s="267">
        <v>7.5403488776344466E-2</v>
      </c>
      <c r="AT616" s="266">
        <v>-2531397.831328243</v>
      </c>
      <c r="AU616" s="267">
        <v>-1.0827678462012049E-2</v>
      </c>
      <c r="AV616" s="266">
        <v>30025623.707662582</v>
      </c>
      <c r="AW616" s="267">
        <v>0.14920861601065138</v>
      </c>
      <c r="AX616" s="266">
        <v>-736641.02928960323</v>
      </c>
      <c r="AY616" s="267">
        <v>-3.4255502026276272E-3</v>
      </c>
      <c r="AZ616" s="266">
        <v>-19483040.918280423</v>
      </c>
      <c r="BA616" s="267">
        <v>-8.3335815459190055E-2</v>
      </c>
      <c r="BB616" s="266">
        <v>16951643.08695218</v>
      </c>
      <c r="BC616" s="267">
        <v>7.9099999999999934E-2</v>
      </c>
      <c r="BE616" s="149">
        <v>19751265.214316305</v>
      </c>
      <c r="BF616" s="149">
        <v>19197388.072546333</v>
      </c>
      <c r="BG616" s="149">
        <v>18952861.07956836</v>
      </c>
      <c r="BH616" s="149">
        <v>19654015.456479259</v>
      </c>
      <c r="BI616" s="149">
        <v>18143760.173978701</v>
      </c>
      <c r="BJ616" s="149">
        <v>20029762.650283054</v>
      </c>
      <c r="BK616" s="149">
        <v>19181879.809541468</v>
      </c>
      <c r="BL616" s="149">
        <v>19512095.934461888</v>
      </c>
      <c r="BM616" s="149">
        <v>18846996.234983299</v>
      </c>
      <c r="BN616" s="149">
        <v>19281575.748240966</v>
      </c>
      <c r="BO616" s="149">
        <v>19705470.886661015</v>
      </c>
      <c r="BP616" s="149">
        <v>19001058.386601966</v>
      </c>
      <c r="BQ616" s="268">
        <v>231258129.64766261</v>
      </c>
    </row>
    <row r="617" spans="11:69" x14ac:dyDescent="0.25">
      <c r="K617" s="145" t="s">
        <v>316</v>
      </c>
      <c r="N617" s="37" t="s">
        <v>1355</v>
      </c>
      <c r="V617" s="37" t="s">
        <v>343</v>
      </c>
      <c r="W617" s="37" t="s">
        <v>347</v>
      </c>
      <c r="X617" s="37">
        <v>100</v>
      </c>
      <c r="AB617" s="206" t="s">
        <v>348</v>
      </c>
      <c r="AC617" s="173">
        <v>3020120</v>
      </c>
      <c r="AD617" s="174" t="s">
        <v>1356</v>
      </c>
      <c r="AE617" s="149">
        <v>85010530.310000002</v>
      </c>
      <c r="AF617" s="17">
        <v>91496737.090000004</v>
      </c>
      <c r="AG617" s="17">
        <v>82468693.010000005</v>
      </c>
      <c r="AH617" s="151">
        <v>88981477.775381953</v>
      </c>
      <c r="AI617" s="150">
        <v>28145129.259999998</v>
      </c>
      <c r="AJ617" s="266">
        <v>84435387.780000001</v>
      </c>
      <c r="AK617" s="138">
        <v>68911900.170000002</v>
      </c>
      <c r="AL617" s="266">
        <v>82694280.203999996</v>
      </c>
      <c r="AM617" s="175">
        <v>74239484.095341191</v>
      </c>
      <c r="AN617" s="150">
        <v>83653893.850040764</v>
      </c>
      <c r="AO617" s="151">
        <v>78268318.028571427</v>
      </c>
      <c r="AP617" s="151">
        <v>86393057.459535092</v>
      </c>
      <c r="AQ617" s="151">
        <v>93226748.304584339</v>
      </c>
      <c r="AR617" s="266">
        <v>8791360.5245843381</v>
      </c>
      <c r="AS617" s="267">
        <v>0.10411938353964338</v>
      </c>
      <c r="AT617" s="266">
        <v>4245270.5292023867</v>
      </c>
      <c r="AU617" s="267">
        <v>4.7709597944853459E-2</v>
      </c>
      <c r="AV617" s="266">
        <v>10758055.294584334</v>
      </c>
      <c r="AW617" s="267">
        <v>0.13045017329521436</v>
      </c>
      <c r="AX617" s="266">
        <v>1957669.6795350909</v>
      </c>
      <c r="AY617" s="267">
        <v>2.3185417050915699E-2</v>
      </c>
      <c r="AZ617" s="266">
        <v>-2588420.3158468604</v>
      </c>
      <c r="BA617" s="267">
        <v>-2.908942827833081E-2</v>
      </c>
      <c r="BB617" s="266">
        <v>6833690.8450492471</v>
      </c>
      <c r="BC617" s="267">
        <v>7.9100000000000253E-2</v>
      </c>
      <c r="BE617" s="149">
        <v>7944391.6904947525</v>
      </c>
      <c r="BF617" s="149">
        <v>7744779.8991784593</v>
      </c>
      <c r="BG617" s="149">
        <v>7651677.7828539517</v>
      </c>
      <c r="BH617" s="149">
        <v>7917038.8681631163</v>
      </c>
      <c r="BI617" s="149">
        <v>7348596.6590758283</v>
      </c>
      <c r="BJ617" s="149">
        <v>8078316.0799543671</v>
      </c>
      <c r="BK617" s="149">
        <v>7736237.4796405835</v>
      </c>
      <c r="BL617" s="149">
        <v>7866554.032498436</v>
      </c>
      <c r="BM617" s="149">
        <v>7592976.2985801091</v>
      </c>
      <c r="BN617" s="149">
        <v>7757755.5951429335</v>
      </c>
      <c r="BO617" s="149">
        <v>7935267.1918548886</v>
      </c>
      <c r="BP617" s="149">
        <v>7653156.7271469273</v>
      </c>
      <c r="BQ617" s="268">
        <v>93226748.304584339</v>
      </c>
    </row>
    <row r="618" spans="11:69" x14ac:dyDescent="0.25">
      <c r="K618" s="145" t="s">
        <v>316</v>
      </c>
      <c r="N618" s="37" t="s">
        <v>1357</v>
      </c>
      <c r="V618" s="37" t="s">
        <v>343</v>
      </c>
      <c r="W618" s="37" t="s">
        <v>347</v>
      </c>
      <c r="X618" s="37">
        <v>100</v>
      </c>
      <c r="AB618" s="206" t="s">
        <v>348</v>
      </c>
      <c r="AC618" s="173">
        <v>3020125</v>
      </c>
      <c r="AD618" s="174" t="s">
        <v>1358</v>
      </c>
      <c r="AE618" s="149">
        <v>40789433.130000003</v>
      </c>
      <c r="AF618" s="17">
        <v>51943895.579999998</v>
      </c>
      <c r="AG618" s="17">
        <v>57434733.549999997</v>
      </c>
      <c r="AH618" s="151">
        <v>70095934.048765317</v>
      </c>
      <c r="AI618" s="150">
        <v>22964043.370000001</v>
      </c>
      <c r="AJ618" s="266">
        <v>68892130.109999999</v>
      </c>
      <c r="AK618" s="138">
        <v>53463853.729999997</v>
      </c>
      <c r="AL618" s="266">
        <v>64156624.475999996</v>
      </c>
      <c r="AM618" s="175">
        <v>58436707.504565589</v>
      </c>
      <c r="AN618" s="150">
        <v>65123080.274199724</v>
      </c>
      <c r="AO618" s="151">
        <v>66308087.451428577</v>
      </c>
      <c r="AP618" s="151">
        <v>69959812.708588004</v>
      </c>
      <c r="AQ618" s="151">
        <v>75493633.893837318</v>
      </c>
      <c r="AR618" s="266">
        <v>6601503.7838373184</v>
      </c>
      <c r="AS618" s="267">
        <v>9.582377222618467E-2</v>
      </c>
      <c r="AT618" s="266">
        <v>5397699.8450720012</v>
      </c>
      <c r="AU618" s="267">
        <v>7.700446421495509E-2</v>
      </c>
      <c r="AV618" s="266">
        <v>18058900.343837321</v>
      </c>
      <c r="AW618" s="267">
        <v>0.31442472573005126</v>
      </c>
      <c r="AX618" s="266">
        <v>1067682.5985880047</v>
      </c>
      <c r="AY618" s="267">
        <v>1.5497889191163591E-2</v>
      </c>
      <c r="AZ618" s="266">
        <v>-136121.34017731249</v>
      </c>
      <c r="BA618" s="267">
        <v>-1.9419291864006506E-3</v>
      </c>
      <c r="BB618" s="266">
        <v>5533821.1852493137</v>
      </c>
      <c r="BC618" s="267">
        <v>7.9100000000000031E-2</v>
      </c>
      <c r="BE618" s="149">
        <v>6432807.1591062229</v>
      </c>
      <c r="BF618" s="149">
        <v>6270074.9426473668</v>
      </c>
      <c r="BG618" s="149">
        <v>6199728.7966655912</v>
      </c>
      <c r="BH618" s="149">
        <v>6411464.9100654917</v>
      </c>
      <c r="BI618" s="149">
        <v>5947722.3836172568</v>
      </c>
      <c r="BJ618" s="149">
        <v>6540252.2903916081</v>
      </c>
      <c r="BK618" s="149">
        <v>6263714.8373248177</v>
      </c>
      <c r="BL618" s="149">
        <v>6371494.7335112188</v>
      </c>
      <c r="BM618" s="149">
        <v>6149051.8398944642</v>
      </c>
      <c r="BN618" s="149">
        <v>6284198.7128646914</v>
      </c>
      <c r="BO618" s="149">
        <v>6426198.6174201677</v>
      </c>
      <c r="BP618" s="149">
        <v>6196924.6703284234</v>
      </c>
      <c r="BQ618" s="268">
        <v>75493633.893837318</v>
      </c>
    </row>
    <row r="619" spans="11:69" x14ac:dyDescent="0.25">
      <c r="K619" s="145" t="s">
        <v>316</v>
      </c>
      <c r="N619" s="37" t="s">
        <v>1359</v>
      </c>
      <c r="V619" s="37" t="s">
        <v>343</v>
      </c>
      <c r="W619" s="37" t="s">
        <v>347</v>
      </c>
      <c r="X619" s="37">
        <v>100</v>
      </c>
      <c r="AB619" s="206" t="s">
        <v>348</v>
      </c>
      <c r="AC619" s="173">
        <v>3020130</v>
      </c>
      <c r="AD619" s="174" t="s">
        <v>1360</v>
      </c>
      <c r="AE619" s="149">
        <v>30011263.93</v>
      </c>
      <c r="AF619" s="17">
        <v>37310479.170000002</v>
      </c>
      <c r="AG619" s="17">
        <v>46749566.869999997</v>
      </c>
      <c r="AH619" s="151">
        <v>42812439.442089655</v>
      </c>
      <c r="AI619" s="150">
        <v>16342791.75</v>
      </c>
      <c r="AJ619" s="266">
        <v>49028375.25</v>
      </c>
      <c r="AK619" s="138">
        <v>39379879.420000002</v>
      </c>
      <c r="AL619" s="266">
        <v>47255855.304000005</v>
      </c>
      <c r="AM619" s="175">
        <v>35694374.574534036</v>
      </c>
      <c r="AN619" s="150">
        <v>46497944.28755562</v>
      </c>
      <c r="AO619" s="151">
        <v>45432403.251428574</v>
      </c>
      <c r="AP619" s="151">
        <v>48899180.479014114</v>
      </c>
      <c r="AQ619" s="151">
        <v>52767105.654904157</v>
      </c>
      <c r="AR619" s="266">
        <v>3738730.4049041569</v>
      </c>
      <c r="AS619" s="267">
        <v>7.6256461403014925E-2</v>
      </c>
      <c r="AT619" s="266">
        <v>9954666.2128145024</v>
      </c>
      <c r="AU619" s="267">
        <v>0.23251807985106068</v>
      </c>
      <c r="AV619" s="266">
        <v>6017538.7849041596</v>
      </c>
      <c r="AW619" s="267">
        <v>0.12871859971746002</v>
      </c>
      <c r="AX619" s="266">
        <v>-129194.77098588645</v>
      </c>
      <c r="AY619" s="267">
        <v>-2.6351020266755926E-3</v>
      </c>
      <c r="AZ619" s="266">
        <v>6086741.036924459</v>
      </c>
      <c r="BA619" s="267">
        <v>0.14217225451863597</v>
      </c>
      <c r="BB619" s="266">
        <v>3867925.1758900434</v>
      </c>
      <c r="BC619" s="267">
        <v>7.9100000000000559E-2</v>
      </c>
      <c r="BE619" s="149">
        <v>4507712.0678925281</v>
      </c>
      <c r="BF619" s="149">
        <v>4381002.9405432967</v>
      </c>
      <c r="BG619" s="149">
        <v>4321339.4323940063</v>
      </c>
      <c r="BH619" s="149">
        <v>4484718.9673879091</v>
      </c>
      <c r="BI619" s="149">
        <v>4140779.2381006684</v>
      </c>
      <c r="BJ619" s="149">
        <v>4571677.3150273804</v>
      </c>
      <c r="BK619" s="149">
        <v>4377475.9420398651</v>
      </c>
      <c r="BL619" s="149">
        <v>4451509.8455308471</v>
      </c>
      <c r="BM619" s="149">
        <v>4299932.1165275099</v>
      </c>
      <c r="BN619" s="149">
        <v>4398487.8318586666</v>
      </c>
      <c r="BO619" s="149">
        <v>4496688.1816476081</v>
      </c>
      <c r="BP619" s="149">
        <v>4335781.7759538656</v>
      </c>
      <c r="BQ619" s="268">
        <v>52767105.654904157</v>
      </c>
    </row>
    <row r="620" spans="11:69" x14ac:dyDescent="0.25">
      <c r="K620" s="145" t="s">
        <v>316</v>
      </c>
      <c r="N620" s="37" t="s">
        <v>1361</v>
      </c>
      <c r="V620" s="37" t="s">
        <v>343</v>
      </c>
      <c r="W620" s="37" t="s">
        <v>347</v>
      </c>
      <c r="X620" s="37">
        <v>100</v>
      </c>
      <c r="AB620" s="206" t="s">
        <v>348</v>
      </c>
      <c r="AC620" s="173">
        <v>3020131</v>
      </c>
      <c r="AD620" s="174" t="s">
        <v>1362</v>
      </c>
      <c r="AE620" s="149">
        <v>124166089.48</v>
      </c>
      <c r="AF620" s="17">
        <v>182055013.78</v>
      </c>
      <c r="AG620" s="17">
        <v>228237908.59999999</v>
      </c>
      <c r="AH620" s="151">
        <v>220502620.45056492</v>
      </c>
      <c r="AI620" s="150">
        <v>83546686.460000008</v>
      </c>
      <c r="AJ620" s="266">
        <v>250640059.38000003</v>
      </c>
      <c r="AK620" s="138">
        <v>222633101.92999998</v>
      </c>
      <c r="AL620" s="266">
        <v>267159722.31599995</v>
      </c>
      <c r="AM620" s="175">
        <v>183882044.44252041</v>
      </c>
      <c r="AN620" s="150">
        <v>259253677.93804449</v>
      </c>
      <c r="AO620" s="151">
        <v>262020489.03428566</v>
      </c>
      <c r="AP620" s="151">
        <v>250339831.86065683</v>
      </c>
      <c r="AQ620" s="151">
        <v>270141712.56083471</v>
      </c>
      <c r="AR620" s="266">
        <v>19501653.180834681</v>
      </c>
      <c r="AS620" s="267">
        <v>7.7807407279886831E-2</v>
      </c>
      <c r="AT620" s="266">
        <v>49639092.110269785</v>
      </c>
      <c r="AU620" s="267">
        <v>0.2251179238089758</v>
      </c>
      <c r="AV620" s="266">
        <v>41903803.960834712</v>
      </c>
      <c r="AW620" s="267">
        <v>0.18359703792358845</v>
      </c>
      <c r="AX620" s="266">
        <v>-300227.51934319735</v>
      </c>
      <c r="AY620" s="267">
        <v>-1.1978433139772635E-3</v>
      </c>
      <c r="AZ620" s="266">
        <v>29837211.410091907</v>
      </c>
      <c r="BA620" s="267">
        <v>0.13531454342412766</v>
      </c>
      <c r="BB620" s="266">
        <v>19801880.700177878</v>
      </c>
      <c r="BC620" s="267">
        <v>7.9099999999999698E-2</v>
      </c>
      <c r="BE620" s="149">
        <v>23082875.011142943</v>
      </c>
      <c r="BF620" s="149">
        <v>22428616.57792097</v>
      </c>
      <c r="BG620" s="149">
        <v>22114196.594782792</v>
      </c>
      <c r="BH620" s="149">
        <v>22961398.59972775</v>
      </c>
      <c r="BI620" s="149">
        <v>21193000.299350929</v>
      </c>
      <c r="BJ620" s="149">
        <v>23407493.649666283</v>
      </c>
      <c r="BK620" s="149">
        <v>22411080.198440827</v>
      </c>
      <c r="BL620" s="149">
        <v>22788502.605846345</v>
      </c>
      <c r="BM620" s="149">
        <v>22013164.971827786</v>
      </c>
      <c r="BN620" s="149">
        <v>22518912.547497608</v>
      </c>
      <c r="BO620" s="149">
        <v>23023928.233181417</v>
      </c>
      <c r="BP620" s="149">
        <v>22198543.271449044</v>
      </c>
      <c r="BQ620" s="268">
        <v>270141712.56083471</v>
      </c>
    </row>
    <row r="621" spans="11:69" x14ac:dyDescent="0.25">
      <c r="K621" s="145" t="s">
        <v>316</v>
      </c>
      <c r="N621" s="37" t="s">
        <v>1363</v>
      </c>
      <c r="V621" s="37" t="s">
        <v>343</v>
      </c>
      <c r="W621" s="37" t="s">
        <v>347</v>
      </c>
      <c r="X621" s="37">
        <v>100</v>
      </c>
      <c r="AB621" s="206" t="s">
        <v>348</v>
      </c>
      <c r="AC621" s="173">
        <v>3020135</v>
      </c>
      <c r="AD621" s="174" t="s">
        <v>1364</v>
      </c>
      <c r="AE621" s="149">
        <v>6827773.7300000004</v>
      </c>
      <c r="AF621" s="17">
        <v>4841598.72</v>
      </c>
      <c r="AG621" s="17">
        <v>5830751.4500000002</v>
      </c>
      <c r="AH621" s="151">
        <v>2598194.1123334812</v>
      </c>
      <c r="AI621" s="150">
        <v>1838337.14</v>
      </c>
      <c r="AJ621" s="266">
        <v>5515011.4199999999</v>
      </c>
      <c r="AK621" s="138">
        <v>4026659.41</v>
      </c>
      <c r="AL621" s="266">
        <v>4831991.2919999994</v>
      </c>
      <c r="AM621" s="175">
        <v>2161847.786819418</v>
      </c>
      <c r="AN621" s="150">
        <v>4463005.7355140634</v>
      </c>
      <c r="AO621" s="151">
        <v>3658258.1485714307</v>
      </c>
      <c r="AP621" s="151">
        <v>5733734.5169050209</v>
      </c>
      <c r="AQ621" s="151">
        <v>6187272.9171922095</v>
      </c>
      <c r="AR621" s="266">
        <v>672261.49719220959</v>
      </c>
      <c r="AS621" s="267">
        <v>0.12189666457521309</v>
      </c>
      <c r="AT621" s="266">
        <v>3589078.8048587283</v>
      </c>
      <c r="AU621" s="267">
        <v>1.3813743891657568</v>
      </c>
      <c r="AV621" s="266">
        <v>356521.46719220933</v>
      </c>
      <c r="AW621" s="267">
        <v>6.1145029118366778E-2</v>
      </c>
      <c r="AX621" s="266">
        <v>218723.096905021</v>
      </c>
      <c r="AY621" s="267">
        <v>3.9659590932455586E-2</v>
      </c>
      <c r="AZ621" s="266">
        <v>3135540.4045715397</v>
      </c>
      <c r="BA621" s="267">
        <v>1.2068152990137673</v>
      </c>
      <c r="BB621" s="266">
        <v>453538.40028718859</v>
      </c>
      <c r="BC621" s="267">
        <v>7.9100000000000253E-2</v>
      </c>
      <c r="BE621" s="149">
        <v>529404.12616578606</v>
      </c>
      <c r="BF621" s="149">
        <v>513632.62248990551</v>
      </c>
      <c r="BG621" s="149">
        <v>505285.65409732837</v>
      </c>
      <c r="BH621" s="149">
        <v>526152.68895241932</v>
      </c>
      <c r="BI621" s="149">
        <v>484688.68938344572</v>
      </c>
      <c r="BJ621" s="149">
        <v>536441.41258554452</v>
      </c>
      <c r="BK621" s="149">
        <v>513396.39621086878</v>
      </c>
      <c r="BL621" s="149">
        <v>521834.28152162774</v>
      </c>
      <c r="BM621" s="149">
        <v>504143.99197100895</v>
      </c>
      <c r="BN621" s="149">
        <v>515908.8479686316</v>
      </c>
      <c r="BO621" s="149">
        <v>527774.58862235025</v>
      </c>
      <c r="BP621" s="149">
        <v>508609.61722329381</v>
      </c>
      <c r="BQ621" s="268">
        <v>6187272.9171922095</v>
      </c>
    </row>
    <row r="622" spans="11:69" x14ac:dyDescent="0.25">
      <c r="K622" s="145" t="s">
        <v>316</v>
      </c>
      <c r="N622" s="37" t="s">
        <v>1365</v>
      </c>
      <c r="V622" s="37" t="s">
        <v>343</v>
      </c>
      <c r="W622" s="37" t="s">
        <v>347</v>
      </c>
      <c r="X622" s="37">
        <v>100</v>
      </c>
      <c r="AB622" s="206" t="s">
        <v>348</v>
      </c>
      <c r="AC622" s="173">
        <v>3020140</v>
      </c>
      <c r="AD622" s="174" t="s">
        <v>1366</v>
      </c>
      <c r="AE622" s="149">
        <v>20613560.280000001</v>
      </c>
      <c r="AF622" s="17">
        <v>26220185.600000001</v>
      </c>
      <c r="AG622" s="17">
        <v>36367471.229999997</v>
      </c>
      <c r="AH622" s="151">
        <v>41076695.5254502</v>
      </c>
      <c r="AI622" s="150">
        <v>14890219.580000002</v>
      </c>
      <c r="AJ622" s="266">
        <v>44670658.74000001</v>
      </c>
      <c r="AK622" s="138">
        <v>27927811.359999999</v>
      </c>
      <c r="AL622" s="266">
        <v>33513373.631999999</v>
      </c>
      <c r="AM622" s="175">
        <v>34254317.579198964</v>
      </c>
      <c r="AN622" s="150">
        <v>34750189.306251235</v>
      </c>
      <c r="AO622" s="151">
        <v>35087092.971428558</v>
      </c>
      <c r="AP622" s="151">
        <v>44338330.062729336</v>
      </c>
      <c r="AQ622" s="151">
        <v>47845491.970691226</v>
      </c>
      <c r="AR622" s="266">
        <v>3174833.2306912169</v>
      </c>
      <c r="AS622" s="267">
        <v>7.1072003866563441E-2</v>
      </c>
      <c r="AT622" s="266">
        <v>6768796.4452410266</v>
      </c>
      <c r="AU622" s="267">
        <v>0.16478434690656243</v>
      </c>
      <c r="AV622" s="266">
        <v>11478020.74069123</v>
      </c>
      <c r="AW622" s="267">
        <v>0.31561228626814342</v>
      </c>
      <c r="AX622" s="266">
        <v>-332328.67727067322</v>
      </c>
      <c r="AY622" s="267">
        <v>-7.4395293609828047E-3</v>
      </c>
      <c r="AZ622" s="266">
        <v>3261634.5372791365</v>
      </c>
      <c r="BA622" s="267">
        <v>7.940352785336155E-2</v>
      </c>
      <c r="BB622" s="266">
        <v>3507161.9079618901</v>
      </c>
      <c r="BC622" s="267">
        <v>7.909999999999999E-2</v>
      </c>
      <c r="BE622" s="149">
        <v>4093125.373319143</v>
      </c>
      <c r="BF622" s="149">
        <v>3971487.2999146916</v>
      </c>
      <c r="BG622" s="149">
        <v>3912438.5363649945</v>
      </c>
      <c r="BH622" s="149">
        <v>4068314.9597734823</v>
      </c>
      <c r="BI622" s="149">
        <v>3745500.2701889728</v>
      </c>
      <c r="BJ622" s="149">
        <v>4145740.2961467798</v>
      </c>
      <c r="BK622" s="149">
        <v>3968702.8091041143</v>
      </c>
      <c r="BL622" s="149">
        <v>4035624.909465163</v>
      </c>
      <c r="BM622" s="149">
        <v>3899663.2963316715</v>
      </c>
      <c r="BN622" s="149">
        <v>3991424.915826479</v>
      </c>
      <c r="BO622" s="149">
        <v>4080095.8222128162</v>
      </c>
      <c r="BP622" s="149">
        <v>3933373.4820429184</v>
      </c>
      <c r="BQ622" s="268">
        <v>47845491.970691226</v>
      </c>
    </row>
    <row r="623" spans="11:69" x14ac:dyDescent="0.25">
      <c r="K623" s="145" t="s">
        <v>316</v>
      </c>
      <c r="N623" s="37" t="s">
        <v>1367</v>
      </c>
      <c r="V623" s="37" t="s">
        <v>343</v>
      </c>
      <c r="W623" s="37" t="s">
        <v>347</v>
      </c>
      <c r="X623" s="37">
        <v>100</v>
      </c>
      <c r="AB623" s="206" t="s">
        <v>348</v>
      </c>
      <c r="AC623" s="173">
        <v>3020147</v>
      </c>
      <c r="AD623" s="174" t="s">
        <v>1368</v>
      </c>
      <c r="AE623" s="149">
        <v>6915069.3200000003</v>
      </c>
      <c r="AF623" s="17">
        <v>11784829.790000001</v>
      </c>
      <c r="AG623" s="17">
        <v>9009987.5099999998</v>
      </c>
      <c r="AH623" s="151">
        <v>8464390.661741009</v>
      </c>
      <c r="AI623" s="150">
        <v>4773597.58</v>
      </c>
      <c r="AJ623" s="266">
        <v>14320792.74</v>
      </c>
      <c r="AK623" s="138">
        <v>12196616.239999998</v>
      </c>
      <c r="AL623" s="266">
        <v>14635939.487999998</v>
      </c>
      <c r="AM623" s="175">
        <v>7057636.0674795639</v>
      </c>
      <c r="AN623" s="150">
        <v>13603370.834261443</v>
      </c>
      <c r="AO623" s="151">
        <v>11575546.079999994</v>
      </c>
      <c r="AP623" s="151">
        <v>14479974.87469627</v>
      </c>
      <c r="AQ623" s="151">
        <v>15625340.887284746</v>
      </c>
      <c r="AR623" s="266">
        <v>1304548.1472847462</v>
      </c>
      <c r="AS623" s="267">
        <v>9.1094688050400913E-2</v>
      </c>
      <c r="AT623" s="266">
        <v>7160950.2255437374</v>
      </c>
      <c r="AU623" s="267">
        <v>0.84600894638655866</v>
      </c>
      <c r="AV623" s="266">
        <v>6615353.3772847466</v>
      </c>
      <c r="AW623" s="267">
        <v>0.73422447810748925</v>
      </c>
      <c r="AX623" s="266">
        <v>159182.13469626941</v>
      </c>
      <c r="AY623" s="267">
        <v>1.1115455518859035E-2</v>
      </c>
      <c r="AZ623" s="266">
        <v>6015584.2129552606</v>
      </c>
      <c r="BA623" s="267">
        <v>0.71069312055097622</v>
      </c>
      <c r="BB623" s="266">
        <v>1145366.0125884768</v>
      </c>
      <c r="BC623" s="267">
        <v>7.9100000000000129E-2</v>
      </c>
      <c r="BE623" s="149">
        <v>1327456.0590447872</v>
      </c>
      <c r="BF623" s="149">
        <v>1298976.7013271856</v>
      </c>
      <c r="BG623" s="149">
        <v>1285755.6015945843</v>
      </c>
      <c r="BH623" s="149">
        <v>1325756.6080524046</v>
      </c>
      <c r="BI623" s="149">
        <v>1238489.8428432103</v>
      </c>
      <c r="BJ623" s="149">
        <v>1354694.2309848871</v>
      </c>
      <c r="BK623" s="149">
        <v>1297186.8154247813</v>
      </c>
      <c r="BL623" s="149">
        <v>1319016.9461941677</v>
      </c>
      <c r="BM623" s="149">
        <v>1271498.8675918675</v>
      </c>
      <c r="BN623" s="149">
        <v>1297274.6740092966</v>
      </c>
      <c r="BO623" s="149">
        <v>1328256.959511603</v>
      </c>
      <c r="BP623" s="149">
        <v>1280977.5807059703</v>
      </c>
      <c r="BQ623" s="268">
        <v>15625340.887284745</v>
      </c>
    </row>
    <row r="624" spans="11:69" x14ac:dyDescent="0.25">
      <c r="K624" s="145" t="s">
        <v>316</v>
      </c>
      <c r="N624" s="37" t="s">
        <v>1369</v>
      </c>
      <c r="V624" s="37" t="s">
        <v>343</v>
      </c>
      <c r="W624" s="37" t="s">
        <v>347</v>
      </c>
      <c r="X624" s="37">
        <v>100</v>
      </c>
      <c r="AB624" s="206" t="s">
        <v>348</v>
      </c>
      <c r="AC624" s="173">
        <v>3020150</v>
      </c>
      <c r="AD624" s="174" t="s">
        <v>1370</v>
      </c>
      <c r="AE624" s="149">
        <v>6832571.1499999994</v>
      </c>
      <c r="AF624" s="17">
        <v>11621588.15</v>
      </c>
      <c r="AG624" s="17">
        <v>10105416.08</v>
      </c>
      <c r="AH624" s="151">
        <v>8502956.7447425351</v>
      </c>
      <c r="AI624" s="150">
        <v>7556745.4200000009</v>
      </c>
      <c r="AJ624" s="266">
        <v>22670236.260000002</v>
      </c>
      <c r="AK624" s="138">
        <v>14501077.83</v>
      </c>
      <c r="AL624" s="266">
        <v>17401293.396000002</v>
      </c>
      <c r="AM624" s="175">
        <v>7092741.8888529902</v>
      </c>
      <c r="AN624" s="150">
        <v>15911292.685889546</v>
      </c>
      <c r="AO624" s="151">
        <v>18897275.880000003</v>
      </c>
      <c r="AP624" s="151">
        <v>22792825.64889019</v>
      </c>
      <c r="AQ624" s="151">
        <v>24595738.157717396</v>
      </c>
      <c r="AR624" s="266">
        <v>1925501.8977173939</v>
      </c>
      <c r="AS624" s="267">
        <v>8.493523735854501E-2</v>
      </c>
      <c r="AT624" s="266">
        <v>16092781.412974861</v>
      </c>
      <c r="AU624" s="267">
        <v>1.8926100527237413</v>
      </c>
      <c r="AV624" s="266">
        <v>14490322.077717395</v>
      </c>
      <c r="AW624" s="267">
        <v>1.4339164229363819</v>
      </c>
      <c r="AX624" s="266">
        <v>122589.38889018819</v>
      </c>
      <c r="AY624" s="267">
        <v>5.4075038073815021E-3</v>
      </c>
      <c r="AZ624" s="266">
        <v>14289868.904147655</v>
      </c>
      <c r="BA624" s="267">
        <v>1.6805764551234754</v>
      </c>
      <c r="BB624" s="266">
        <v>1802912.5088272057</v>
      </c>
      <c r="BC624" s="267">
        <v>7.9099999999999643E-2</v>
      </c>
      <c r="BE624" s="149">
        <v>2098166.0813948601</v>
      </c>
      <c r="BF624" s="149">
        <v>2043039.6820938799</v>
      </c>
      <c r="BG624" s="149">
        <v>2016156.5963538776</v>
      </c>
      <c r="BH624" s="149">
        <v>2089434.2459925343</v>
      </c>
      <c r="BI624" s="149">
        <v>1935680.0246694766</v>
      </c>
      <c r="BJ624" s="149">
        <v>2131656.4470152245</v>
      </c>
      <c r="BK624" s="149">
        <v>2040968.2056488579</v>
      </c>
      <c r="BL624" s="149">
        <v>2075080.740473815</v>
      </c>
      <c r="BM624" s="149">
        <v>2003433.5982337471</v>
      </c>
      <c r="BN624" s="149">
        <v>2047679.3945886891</v>
      </c>
      <c r="BO624" s="149">
        <v>2094606.7221281782</v>
      </c>
      <c r="BP624" s="149">
        <v>2019836.4191242566</v>
      </c>
      <c r="BQ624" s="268">
        <v>24595738.157717396</v>
      </c>
    </row>
    <row r="625" spans="2:96" x14ac:dyDescent="0.25">
      <c r="K625" s="145" t="s">
        <v>316</v>
      </c>
      <c r="N625" s="37" t="s">
        <v>1371</v>
      </c>
      <c r="V625" s="37" t="s">
        <v>343</v>
      </c>
      <c r="W625" s="37" t="s">
        <v>347</v>
      </c>
      <c r="X625" s="37">
        <v>100</v>
      </c>
      <c r="AB625" s="206" t="s">
        <v>348</v>
      </c>
      <c r="AC625" s="173">
        <v>3020155</v>
      </c>
      <c r="AD625" s="174" t="s">
        <v>1372</v>
      </c>
      <c r="AE625" s="149">
        <v>77545695.290000007</v>
      </c>
      <c r="AF625" s="17">
        <v>97324109</v>
      </c>
      <c r="AG625" s="17">
        <v>137189717.79999998</v>
      </c>
      <c r="AH625" s="151">
        <v>126274002.43214813</v>
      </c>
      <c r="AI625" s="150">
        <v>46756598.489999995</v>
      </c>
      <c r="AJ625" s="266">
        <v>140269795.46999997</v>
      </c>
      <c r="AK625" s="138">
        <v>121188468.89999999</v>
      </c>
      <c r="AL625" s="266">
        <v>145426162.67999998</v>
      </c>
      <c r="AM625" s="175">
        <v>105318328.8221921</v>
      </c>
      <c r="AN625" s="150">
        <v>142144142.509956</v>
      </c>
      <c r="AO625" s="151">
        <v>145830928.93714288</v>
      </c>
      <c r="AP625" s="151">
        <v>139790005.21547747</v>
      </c>
      <c r="AQ625" s="151">
        <v>150847394.62802163</v>
      </c>
      <c r="AR625" s="266">
        <v>10577599.158021659</v>
      </c>
      <c r="AS625" s="267">
        <v>7.5408958304811452E-2</v>
      </c>
      <c r="AT625" s="266">
        <v>24573392.195873499</v>
      </c>
      <c r="AU625" s="267">
        <v>0.19460373253851462</v>
      </c>
      <c r="AV625" s="266">
        <v>13657676.828021646</v>
      </c>
      <c r="AW625" s="267">
        <v>9.955321030641881E-2</v>
      </c>
      <c r="AX625" s="266">
        <v>-479790.25452250242</v>
      </c>
      <c r="AY625" s="267">
        <v>-3.4204816005817657E-3</v>
      </c>
      <c r="AZ625" s="266">
        <v>13516002.783329338</v>
      </c>
      <c r="BA625" s="267">
        <v>0.10703709808035906</v>
      </c>
      <c r="BB625" s="266">
        <v>11057389.412544161</v>
      </c>
      <c r="BC625" s="267">
        <v>7.909999999999924E-2</v>
      </c>
      <c r="BE625" s="149">
        <v>12893255.170441883</v>
      </c>
      <c r="BF625" s="149">
        <v>12521507.080936456</v>
      </c>
      <c r="BG625" s="149">
        <v>12351661.482303705</v>
      </c>
      <c r="BH625" s="149">
        <v>12822907.449679639</v>
      </c>
      <c r="BI625" s="149">
        <v>11821907.214289527</v>
      </c>
      <c r="BJ625" s="149">
        <v>13066266.179753944</v>
      </c>
      <c r="BK625" s="149">
        <v>12511857.288993876</v>
      </c>
      <c r="BL625" s="149">
        <v>12725685.594218262</v>
      </c>
      <c r="BM625" s="149">
        <v>12295048.068419106</v>
      </c>
      <c r="BN625" s="149">
        <v>12581513.446807489</v>
      </c>
      <c r="BO625" s="149">
        <v>12857933.617684277</v>
      </c>
      <c r="BP625" s="149">
        <v>12397852.034493476</v>
      </c>
      <c r="BQ625" s="268">
        <v>150847394.62802166</v>
      </c>
    </row>
    <row r="626" spans="2:96" x14ac:dyDescent="0.25">
      <c r="K626" s="145" t="s">
        <v>316</v>
      </c>
      <c r="N626" s="37" t="s">
        <v>1373</v>
      </c>
      <c r="V626" s="37" t="s">
        <v>343</v>
      </c>
      <c r="W626" s="37" t="s">
        <v>347</v>
      </c>
      <c r="X626" s="37">
        <v>100</v>
      </c>
      <c r="AB626" s="206" t="s">
        <v>348</v>
      </c>
      <c r="AC626" s="173">
        <v>3020160</v>
      </c>
      <c r="AD626" s="174" t="s">
        <v>1374</v>
      </c>
      <c r="AE626" s="149">
        <v>18820805.609999999</v>
      </c>
      <c r="AF626" s="17">
        <v>25120807.43</v>
      </c>
      <c r="AG626" s="17">
        <v>24882977.579999998</v>
      </c>
      <c r="AH626" s="151">
        <v>22747459.416233066</v>
      </c>
      <c r="AI626" s="150">
        <v>9484503.6000000015</v>
      </c>
      <c r="AJ626" s="266">
        <v>28453510.800000004</v>
      </c>
      <c r="AK626" s="138">
        <v>26903066.32</v>
      </c>
      <c r="AL626" s="266">
        <v>32283679.584000003</v>
      </c>
      <c r="AM626" s="175">
        <v>18969747.707735412</v>
      </c>
      <c r="AN626" s="150">
        <v>30680778.028497655</v>
      </c>
      <c r="AO626" s="151">
        <v>31020971.468571432</v>
      </c>
      <c r="AP626" s="151">
        <v>28712339.961254433</v>
      </c>
      <c r="AQ626" s="151">
        <v>30983486.052189641</v>
      </c>
      <c r="AR626" s="266">
        <v>2529975.2521896362</v>
      </c>
      <c r="AS626" s="267">
        <v>8.8916101424982533E-2</v>
      </c>
      <c r="AT626" s="266">
        <v>8236026.6359565742</v>
      </c>
      <c r="AU626" s="267">
        <v>0.36206358192595223</v>
      </c>
      <c r="AV626" s="266">
        <v>6100508.4721896425</v>
      </c>
      <c r="AW626" s="267">
        <v>0.24516794473556097</v>
      </c>
      <c r="AX626" s="266">
        <v>258829.16125442833</v>
      </c>
      <c r="AY626" s="267">
        <v>9.0965632703022461E-3</v>
      </c>
      <c r="AZ626" s="266">
        <v>5964880.5450213663</v>
      </c>
      <c r="BA626" s="267">
        <v>0.2622218347937661</v>
      </c>
      <c r="BB626" s="266">
        <v>2271146.0909352079</v>
      </c>
      <c r="BC626" s="267">
        <v>7.9099999999999379E-2</v>
      </c>
      <c r="BE626" s="149">
        <v>2649599.3882499621</v>
      </c>
      <c r="BF626" s="149">
        <v>2571601.5619835146</v>
      </c>
      <c r="BG626" s="149">
        <v>2535559.5475958241</v>
      </c>
      <c r="BH626" s="149">
        <v>2634159.7607691535</v>
      </c>
      <c r="BI626" s="149">
        <v>2426158.2050151676</v>
      </c>
      <c r="BJ626" s="149">
        <v>2683605.2439878513</v>
      </c>
      <c r="BK626" s="149">
        <v>2569800.6585833016</v>
      </c>
      <c r="BL626" s="149">
        <v>2613574.7068912648</v>
      </c>
      <c r="BM626" s="149">
        <v>2525705.9135589516</v>
      </c>
      <c r="BN626" s="149">
        <v>2585065.6629733364</v>
      </c>
      <c r="BO626" s="149">
        <v>2641587.8065754324</v>
      </c>
      <c r="BP626" s="149">
        <v>2547067.5960058798</v>
      </c>
      <c r="BQ626" s="268">
        <v>30983486.052189641</v>
      </c>
    </row>
    <row r="627" spans="2:96" x14ac:dyDescent="0.25">
      <c r="K627" s="145" t="s">
        <v>316</v>
      </c>
      <c r="N627" s="37" t="s">
        <v>1375</v>
      </c>
      <c r="V627" s="37" t="s">
        <v>343</v>
      </c>
      <c r="W627" s="37" t="s">
        <v>347</v>
      </c>
      <c r="X627" s="37">
        <v>100</v>
      </c>
      <c r="AB627" s="206" t="s">
        <v>348</v>
      </c>
      <c r="AC627" s="173">
        <v>3020165</v>
      </c>
      <c r="AD627" s="174" t="s">
        <v>1376</v>
      </c>
      <c r="AE627" s="149">
        <v>0</v>
      </c>
      <c r="AF627" s="17">
        <v>7462040.8700000001</v>
      </c>
      <c r="AG627" s="17">
        <v>15822408.690000001</v>
      </c>
      <c r="AH627" s="151">
        <v>15255207.86437783</v>
      </c>
      <c r="AI627" s="150">
        <v>7548440.4199999999</v>
      </c>
      <c r="AJ627" s="266">
        <v>22645321.259999998</v>
      </c>
      <c r="AK627" s="138">
        <v>21700809.670000002</v>
      </c>
      <c r="AL627" s="266">
        <v>26040971.604000002</v>
      </c>
      <c r="AM627" s="175">
        <v>12710762.186277729</v>
      </c>
      <c r="AN627" s="150">
        <v>24245255.348100103</v>
      </c>
      <c r="AO627" s="151">
        <v>24819840.668571431</v>
      </c>
      <c r="AP627" s="151">
        <v>22759736.524834365</v>
      </c>
      <c r="AQ627" s="151">
        <v>24560031.68394877</v>
      </c>
      <c r="AR627" s="266">
        <v>1914710.4239487723</v>
      </c>
      <c r="AS627" s="267">
        <v>8.4552142226873947E-2</v>
      </c>
      <c r="AT627" s="266">
        <v>9304823.81957094</v>
      </c>
      <c r="AU627" s="267">
        <v>0.60994408613064344</v>
      </c>
      <c r="AV627" s="266">
        <v>8737622.9939487688</v>
      </c>
      <c r="AW627" s="267">
        <v>0.55223090018342635</v>
      </c>
      <c r="AX627" s="266">
        <v>114415.26483436674</v>
      </c>
      <c r="AY627" s="267">
        <v>5.0524902482380037E-3</v>
      </c>
      <c r="AZ627" s="266">
        <v>7504528.6604565345</v>
      </c>
      <c r="BA627" s="267">
        <v>0.49193224551074316</v>
      </c>
      <c r="BB627" s="266">
        <v>1800295.1591144055</v>
      </c>
      <c r="BC627" s="267">
        <v>7.9100000000000323E-2</v>
      </c>
      <c r="BE627" s="149">
        <v>2099315.9362240634</v>
      </c>
      <c r="BF627" s="149">
        <v>2039318.5610002978</v>
      </c>
      <c r="BG627" s="149">
        <v>2008875.141562609</v>
      </c>
      <c r="BH627" s="149">
        <v>2087719.7201303958</v>
      </c>
      <c r="BI627" s="149">
        <v>1926549.2290350425</v>
      </c>
      <c r="BJ627" s="149">
        <v>2128675.4310499332</v>
      </c>
      <c r="BK627" s="149">
        <v>2037730.7170186481</v>
      </c>
      <c r="BL627" s="149">
        <v>2071531.5079438577</v>
      </c>
      <c r="BM627" s="149">
        <v>2001215.0319257632</v>
      </c>
      <c r="BN627" s="149">
        <v>2047092.4971656625</v>
      </c>
      <c r="BO627" s="149">
        <v>2093589.1010347514</v>
      </c>
      <c r="BP627" s="149">
        <v>2018418.8098577452</v>
      </c>
      <c r="BQ627" s="268">
        <v>24560031.68394877</v>
      </c>
    </row>
    <row r="628" spans="2:96" x14ac:dyDescent="0.25">
      <c r="K628" s="145" t="s">
        <v>316</v>
      </c>
      <c r="N628" s="37" t="s">
        <v>1377</v>
      </c>
      <c r="V628" s="37" t="s">
        <v>343</v>
      </c>
      <c r="W628" s="37" t="s">
        <v>347</v>
      </c>
      <c r="X628" s="37">
        <v>100</v>
      </c>
      <c r="AB628" s="206" t="s">
        <v>348</v>
      </c>
      <c r="AC628" s="173">
        <v>3020170</v>
      </c>
      <c r="AD628" s="174" t="s">
        <v>1378</v>
      </c>
      <c r="AE628" s="149">
        <v>217407438.29999998</v>
      </c>
      <c r="AF628" s="17">
        <v>230724752.85999998</v>
      </c>
      <c r="AG628" s="17">
        <v>280782031.19999999</v>
      </c>
      <c r="AH628" s="151">
        <v>315987750.30349725</v>
      </c>
      <c r="AI628" s="150">
        <v>100069378.23</v>
      </c>
      <c r="AJ628" s="266">
        <v>300208134.69</v>
      </c>
      <c r="AK628" s="138">
        <v>249266614.45000002</v>
      </c>
      <c r="AL628" s="266">
        <v>299119937.34000003</v>
      </c>
      <c r="AM628" s="175">
        <v>263533423.15651962</v>
      </c>
      <c r="AN628" s="150">
        <v>301720941.59697765</v>
      </c>
      <c r="AO628" s="151">
        <v>302203537.68000013</v>
      </c>
      <c r="AP628" s="151">
        <v>299386534.60945225</v>
      </c>
      <c r="AQ628" s="151">
        <v>323068009.49705976</v>
      </c>
      <c r="AR628" s="266">
        <v>22859874.807059765</v>
      </c>
      <c r="AS628" s="267">
        <v>7.6146753420473626E-2</v>
      </c>
      <c r="AT628" s="266">
        <v>7080259.1935625076</v>
      </c>
      <c r="AU628" s="267">
        <v>2.2406752118593585E-2</v>
      </c>
      <c r="AV628" s="266">
        <v>42285978.297059774</v>
      </c>
      <c r="AW628" s="267">
        <v>0.15060072796089871</v>
      </c>
      <c r="AX628" s="266">
        <v>-821600.08054775</v>
      </c>
      <c r="AY628" s="267">
        <v>-2.7367682138132203E-3</v>
      </c>
      <c r="AZ628" s="266">
        <v>-16601215.694045007</v>
      </c>
      <c r="BA628" s="267">
        <v>-5.2537529312766118E-2</v>
      </c>
      <c r="BB628" s="266">
        <v>23681474.887607515</v>
      </c>
      <c r="BC628" s="267">
        <v>7.9099999999999476E-2</v>
      </c>
      <c r="BE628" s="149">
        <v>27594694.390489567</v>
      </c>
      <c r="BF628" s="149">
        <v>26823327.7864451</v>
      </c>
      <c r="BG628" s="149">
        <v>26462855.224007726</v>
      </c>
      <c r="BH628" s="149">
        <v>27456425.264529124</v>
      </c>
      <c r="BI628" s="149">
        <v>25357023.535525419</v>
      </c>
      <c r="BJ628" s="149">
        <v>27988937.626959477</v>
      </c>
      <c r="BK628" s="149">
        <v>26801089.040732261</v>
      </c>
      <c r="BL628" s="149">
        <v>27254904.298781529</v>
      </c>
      <c r="BM628" s="149">
        <v>26326465.905197758</v>
      </c>
      <c r="BN628" s="149">
        <v>26928513.559058897</v>
      </c>
      <c r="BO628" s="149">
        <v>27528835.06893006</v>
      </c>
      <c r="BP628" s="149">
        <v>26544937.796402879</v>
      </c>
      <c r="BQ628" s="268">
        <v>323068009.49705976</v>
      </c>
    </row>
    <row r="629" spans="2:96" ht="18.75" hidden="1" x14ac:dyDescent="0.3">
      <c r="B629" s="137" t="s">
        <v>306</v>
      </c>
      <c r="C629" s="137" t="s">
        <v>306</v>
      </c>
      <c r="J629" s="137" t="s">
        <v>306</v>
      </c>
      <c r="K629" s="145" t="s">
        <v>309</v>
      </c>
      <c r="N629" s="37" t="s">
        <v>311</v>
      </c>
      <c r="AC629" s="152"/>
      <c r="AD629" s="163"/>
      <c r="AE629" s="17"/>
      <c r="AI629" s="180"/>
      <c r="AS629" s="37"/>
      <c r="AU629" s="37"/>
      <c r="AW629" s="37"/>
      <c r="AY629" s="37"/>
      <c r="BA629" s="37"/>
      <c r="BB629" s="37"/>
      <c r="BC629" s="3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278"/>
    </row>
    <row r="630" spans="2:96" ht="17.25" x14ac:dyDescent="0.3">
      <c r="K630" s="145" t="s">
        <v>313</v>
      </c>
      <c r="V630" s="37" t="s">
        <v>343</v>
      </c>
      <c r="W630" s="37" t="s">
        <v>347</v>
      </c>
      <c r="AB630" s="206" t="s">
        <v>348</v>
      </c>
      <c r="AC630" s="164" t="s">
        <v>1379</v>
      </c>
      <c r="AD630" s="148"/>
      <c r="AE630" s="165">
        <v>1059327136.2399999</v>
      </c>
      <c r="AF630" s="165">
        <v>1202991267.2199998</v>
      </c>
      <c r="AG630" s="165">
        <v>1380369139.1500001</v>
      </c>
      <c r="AH630" s="167">
        <v>1477548835.8268762</v>
      </c>
      <c r="AI630" s="166">
        <v>501627577.47000003</v>
      </c>
      <c r="AJ630" s="167">
        <v>1504882732.4100001</v>
      </c>
      <c r="AK630" s="166">
        <v>1266481515.3299999</v>
      </c>
      <c r="AL630" s="167">
        <v>1519777818.3959999</v>
      </c>
      <c r="AM630" s="166">
        <v>1232140800.0576839</v>
      </c>
      <c r="AN630" s="166">
        <v>1511889551.0991921</v>
      </c>
      <c r="AO630" s="167">
        <v>1504280185.8685713</v>
      </c>
      <c r="AP630" s="167">
        <v>1509235449.311908</v>
      </c>
      <c r="AQ630" s="167">
        <v>1628615973.3524797</v>
      </c>
      <c r="AR630" s="167">
        <v>123733240.94247961</v>
      </c>
      <c r="AS630" s="279">
        <v>8.2221184599763825E-2</v>
      </c>
      <c r="AT630" s="167">
        <v>151067137.52560353</v>
      </c>
      <c r="AU630" s="279">
        <v>0.10224172214318879</v>
      </c>
      <c r="AV630" s="167">
        <v>248246834.2024796</v>
      </c>
      <c r="AW630" s="279">
        <v>0.17984090426372787</v>
      </c>
      <c r="AX630" s="167">
        <v>4352716.9019079208</v>
      </c>
      <c r="AY630" s="279">
        <v>2.8923960705810252E-3</v>
      </c>
      <c r="AZ630" s="167">
        <v>31686613.485031843</v>
      </c>
      <c r="BA630" s="279">
        <v>2.1445391662671617E-2</v>
      </c>
      <c r="BB630" s="167">
        <v>119380524.04057169</v>
      </c>
      <c r="BC630" s="279">
        <v>7.9099999999999851E-2</v>
      </c>
      <c r="BE630" s="165">
        <v>139102715.20009369</v>
      </c>
      <c r="BF630" s="165">
        <v>135218087.96313906</v>
      </c>
      <c r="BG630" s="165">
        <v>133405105.2470504</v>
      </c>
      <c r="BH630" s="165">
        <v>138410446.78930861</v>
      </c>
      <c r="BI630" s="165">
        <v>127831210.23104167</v>
      </c>
      <c r="BJ630" s="165">
        <v>141097829.25419188</v>
      </c>
      <c r="BK630" s="165">
        <v>135106743.69892406</v>
      </c>
      <c r="BL630" s="165">
        <v>137397614.50060207</v>
      </c>
      <c r="BM630" s="165">
        <v>132711325.61395833</v>
      </c>
      <c r="BN630" s="165">
        <v>135746566.94934225</v>
      </c>
      <c r="BO630" s="165">
        <v>138776570.12189478</v>
      </c>
      <c r="BP630" s="165">
        <v>133811757.78293294</v>
      </c>
      <c r="BQ630" s="280">
        <v>1628615973.3524797</v>
      </c>
    </row>
    <row r="631" spans="2:96" ht="18.75" x14ac:dyDescent="0.3">
      <c r="K631" s="145" t="s">
        <v>313</v>
      </c>
      <c r="AC631" s="152"/>
      <c r="AD631" s="168"/>
      <c r="AE631" s="169"/>
      <c r="AI631" s="281"/>
      <c r="AS631" s="37"/>
      <c r="AU631" s="37"/>
      <c r="AW631" s="37"/>
      <c r="AY631" s="37"/>
      <c r="BA631" s="37"/>
      <c r="BB631" s="37"/>
      <c r="BC631" s="37"/>
      <c r="BE631" s="169"/>
      <c r="BF631" s="169"/>
      <c r="BG631" s="169"/>
      <c r="BH631" s="169"/>
      <c r="BI631" s="169"/>
      <c r="BJ631" s="169"/>
      <c r="BK631" s="169"/>
      <c r="BL631" s="169"/>
      <c r="BM631" s="169"/>
      <c r="BN631" s="169"/>
      <c r="BO631" s="169"/>
      <c r="BP631" s="169"/>
      <c r="BQ631" s="282"/>
    </row>
    <row r="632" spans="2:96" ht="18.75" x14ac:dyDescent="0.3">
      <c r="K632" s="145" t="s">
        <v>313</v>
      </c>
      <c r="M632" s="37" t="s">
        <v>350</v>
      </c>
      <c r="N632" s="37" t="s">
        <v>1380</v>
      </c>
      <c r="V632" s="37" t="s">
        <v>343</v>
      </c>
      <c r="W632" s="37" t="s">
        <v>351</v>
      </c>
      <c r="X632" s="37">
        <v>101</v>
      </c>
      <c r="AB632" s="206" t="s">
        <v>348</v>
      </c>
      <c r="AC632" s="276" t="s">
        <v>352</v>
      </c>
      <c r="AD632" s="148"/>
      <c r="AE632" s="38"/>
      <c r="AI632" s="180"/>
      <c r="AS632" s="37"/>
      <c r="AU632" s="37"/>
      <c r="AW632" s="37"/>
      <c r="AY632" s="37"/>
      <c r="BA632" s="37"/>
      <c r="BB632" s="37"/>
      <c r="BC632" s="37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277"/>
      <c r="BS632" s="37">
        <v>1423273080.0900002</v>
      </c>
      <c r="BT632" s="37">
        <v>1692993783.6200001</v>
      </c>
      <c r="BU632" s="37">
        <v>2060855447.9400001</v>
      </c>
      <c r="BV632" s="37">
        <v>2198113786.5393667</v>
      </c>
      <c r="BW632" s="37">
        <v>763169850.04000008</v>
      </c>
      <c r="BX632" s="37">
        <v>2289509550.1200004</v>
      </c>
      <c r="BY632" s="37">
        <v>1959585206.1800001</v>
      </c>
      <c r="BZ632" s="37">
        <v>2351502247.4159999</v>
      </c>
      <c r="CA632" s="37">
        <v>1833099703.3880906</v>
      </c>
      <c r="CB632" s="37">
        <v>2324599289.3312759</v>
      </c>
      <c r="CC632" s="37">
        <v>2304803853.3085713</v>
      </c>
      <c r="CD632" s="37">
        <v>2357567535.5885849</v>
      </c>
      <c r="CE632" s="37">
        <v>2544051127.6536417</v>
      </c>
      <c r="CG632" s="37">
        <v>224871889.15194896</v>
      </c>
      <c r="CH632" s="37">
        <v>205321346.7585246</v>
      </c>
      <c r="CI632" s="37">
        <v>207478176.32338387</v>
      </c>
      <c r="CJ632" s="37">
        <v>221045294.36959118</v>
      </c>
      <c r="CK632" s="37">
        <v>200351631.43615875</v>
      </c>
      <c r="CL632" s="37">
        <v>212386113.42062378</v>
      </c>
      <c r="CM632" s="37">
        <v>217038304.56243971</v>
      </c>
      <c r="CN632" s="37">
        <v>212383465.74070382</v>
      </c>
      <c r="CO632" s="37">
        <v>210225387.81363171</v>
      </c>
      <c r="CP632" s="37">
        <v>216234988.23042485</v>
      </c>
      <c r="CQ632" s="37">
        <v>209433796.35376054</v>
      </c>
      <c r="CR632" s="37">
        <v>207280733.49245009</v>
      </c>
    </row>
    <row r="633" spans="2:96" x14ac:dyDescent="0.25">
      <c r="K633" s="145" t="s">
        <v>316</v>
      </c>
      <c r="N633" s="37" t="s">
        <v>1381</v>
      </c>
      <c r="V633" s="37" t="s">
        <v>343</v>
      </c>
      <c r="W633" s="37" t="s">
        <v>351</v>
      </c>
      <c r="X633" s="37">
        <v>101</v>
      </c>
      <c r="AB633" s="206" t="s">
        <v>348</v>
      </c>
      <c r="AC633" s="173">
        <v>3100090</v>
      </c>
      <c r="AD633" s="174" t="s">
        <v>1382</v>
      </c>
      <c r="AE633" s="149">
        <v>158169573.84</v>
      </c>
      <c r="AF633" s="17">
        <v>182051790.35999998</v>
      </c>
      <c r="AG633" s="17">
        <v>225422804.07999998</v>
      </c>
      <c r="AH633" s="151">
        <v>234103529.80826798</v>
      </c>
      <c r="AI633" s="150">
        <v>88118612.320000008</v>
      </c>
      <c r="AJ633" s="266">
        <v>264355836.96000004</v>
      </c>
      <c r="AK633" s="138">
        <v>226042249.70999998</v>
      </c>
      <c r="AL633" s="266">
        <v>271250699.65199995</v>
      </c>
      <c r="AM633" s="175">
        <v>195217620.42745656</v>
      </c>
      <c r="AN633" s="150">
        <v>264928159.0908114</v>
      </c>
      <c r="AO633" s="151">
        <v>266375787.51428565</v>
      </c>
      <c r="AP633" s="151">
        <v>274521730.74439418</v>
      </c>
      <c r="AQ633" s="151">
        <v>296236399.64627576</v>
      </c>
      <c r="AR633" s="266">
        <v>31880562.686275721</v>
      </c>
      <c r="AS633" s="267">
        <v>0.12059715818228596</v>
      </c>
      <c r="AT633" s="266">
        <v>62132869.838007778</v>
      </c>
      <c r="AU633" s="267">
        <v>0.2654076591194286</v>
      </c>
      <c r="AV633" s="266">
        <v>70813595.566275775</v>
      </c>
      <c r="AW633" s="267">
        <v>0.31413678778099502</v>
      </c>
      <c r="AX633" s="266">
        <v>10165893.784394145</v>
      </c>
      <c r="AY633" s="267">
        <v>3.8455340730503169E-2</v>
      </c>
      <c r="AZ633" s="266">
        <v>40418200.936126202</v>
      </c>
      <c r="BA633" s="267">
        <v>0.17265096758356835</v>
      </c>
      <c r="BB633" s="266">
        <v>21714668.901881576</v>
      </c>
      <c r="BC633" s="267">
        <v>7.909999999999999E-2</v>
      </c>
      <c r="BE633" s="149">
        <v>26210327.639018428</v>
      </c>
      <c r="BF633" s="149">
        <v>24041295.278645001</v>
      </c>
      <c r="BG633" s="149">
        <v>24259119.158706591</v>
      </c>
      <c r="BH633" s="149">
        <v>25916791.929280214</v>
      </c>
      <c r="BI633" s="149">
        <v>23442693.5256189</v>
      </c>
      <c r="BJ633" s="149">
        <v>24707905.183859356</v>
      </c>
      <c r="BK633" s="149">
        <v>25321918.406462848</v>
      </c>
      <c r="BL633" s="149">
        <v>24707714.590135504</v>
      </c>
      <c r="BM633" s="149">
        <v>24489800.84649143</v>
      </c>
      <c r="BN633" s="149">
        <v>25006311.01413865</v>
      </c>
      <c r="BO633" s="149">
        <v>24175037.471235435</v>
      </c>
      <c r="BP633" s="149">
        <v>23957484.602683399</v>
      </c>
      <c r="BQ633" s="268">
        <v>296236399.64627576</v>
      </c>
    </row>
    <row r="634" spans="2:96" x14ac:dyDescent="0.25">
      <c r="K634" s="145" t="s">
        <v>316</v>
      </c>
      <c r="N634" s="37" t="s">
        <v>1383</v>
      </c>
      <c r="V634" s="37" t="s">
        <v>343</v>
      </c>
      <c r="W634" s="37" t="s">
        <v>351</v>
      </c>
      <c r="X634" s="37">
        <v>101</v>
      </c>
      <c r="AB634" s="206" t="s">
        <v>348</v>
      </c>
      <c r="AC634" s="173">
        <v>3100105</v>
      </c>
      <c r="AD634" s="174" t="s">
        <v>1384</v>
      </c>
      <c r="AE634" s="149">
        <v>37113068.269999996</v>
      </c>
      <c r="AF634" s="17">
        <v>40010681.649999999</v>
      </c>
      <c r="AG634" s="17">
        <v>42139812.409999996</v>
      </c>
      <c r="AH634" s="151">
        <v>48026805.093021378</v>
      </c>
      <c r="AI634" s="150">
        <v>16323646.84</v>
      </c>
      <c r="AJ634" s="266">
        <v>48970940.519999996</v>
      </c>
      <c r="AK634" s="138">
        <v>39388972.459999993</v>
      </c>
      <c r="AL634" s="266">
        <v>47266766.951999992</v>
      </c>
      <c r="AM634" s="175">
        <v>40040189.938131943</v>
      </c>
      <c r="AN634" s="150">
        <v>47375587.614889428</v>
      </c>
      <c r="AO634" s="151">
        <v>47510065.319999993</v>
      </c>
      <c r="AP634" s="151">
        <v>50682712.342231944</v>
      </c>
      <c r="AQ634" s="151">
        <v>54691714.888502508</v>
      </c>
      <c r="AR634" s="266">
        <v>5720774.3685025126</v>
      </c>
      <c r="AS634" s="267">
        <v>0.11681977735686162</v>
      </c>
      <c r="AT634" s="266">
        <v>6664909.7954811305</v>
      </c>
      <c r="AU634" s="267">
        <v>0.13877479009007798</v>
      </c>
      <c r="AV634" s="266">
        <v>12551902.478502512</v>
      </c>
      <c r="AW634" s="267">
        <v>0.29786327372268701</v>
      </c>
      <c r="AX634" s="266">
        <v>1711771.8222319484</v>
      </c>
      <c r="AY634" s="267">
        <v>3.4954848815551165E-2</v>
      </c>
      <c r="AZ634" s="266">
        <v>2655907.2492105663</v>
      </c>
      <c r="BA634" s="267">
        <v>5.5300519034452447E-2</v>
      </c>
      <c r="BB634" s="266">
        <v>4009002.5462705642</v>
      </c>
      <c r="BC634" s="267">
        <v>7.9100000000000337E-2</v>
      </c>
      <c r="BE634" s="149">
        <v>4854174.7448772294</v>
      </c>
      <c r="BF634" s="149">
        <v>4419794.2671277281</v>
      </c>
      <c r="BG634" s="149">
        <v>4455282.2046939535</v>
      </c>
      <c r="BH634" s="149">
        <v>4776367.1349208569</v>
      </c>
      <c r="BI634" s="149">
        <v>4322482.123521219</v>
      </c>
      <c r="BJ634" s="149">
        <v>4556108.8435126832</v>
      </c>
      <c r="BK634" s="149">
        <v>4681772.9017618885</v>
      </c>
      <c r="BL634" s="149">
        <v>4556085.2074319245</v>
      </c>
      <c r="BM634" s="149">
        <v>4520586.1256220704</v>
      </c>
      <c r="BN634" s="149">
        <v>4635559.9685344798</v>
      </c>
      <c r="BO634" s="149">
        <v>4474477.8614004515</v>
      </c>
      <c r="BP634" s="149">
        <v>4439023.5050980151</v>
      </c>
      <c r="BQ634" s="268">
        <v>54691714.888502508</v>
      </c>
    </row>
    <row r="635" spans="2:96" x14ac:dyDescent="0.25">
      <c r="K635" s="145" t="s">
        <v>316</v>
      </c>
      <c r="N635" s="37" t="s">
        <v>1385</v>
      </c>
      <c r="V635" s="37" t="s">
        <v>343</v>
      </c>
      <c r="W635" s="37" t="s">
        <v>351</v>
      </c>
      <c r="X635" s="37">
        <v>101</v>
      </c>
      <c r="AB635" s="206" t="s">
        <v>348</v>
      </c>
      <c r="AC635" s="173">
        <v>3100107</v>
      </c>
      <c r="AD635" s="174" t="s">
        <v>1386</v>
      </c>
      <c r="AE635" s="149">
        <v>17246502.609999999</v>
      </c>
      <c r="AF635" s="17">
        <v>18106622.990000002</v>
      </c>
      <c r="AG635" s="17">
        <v>22904401.350000001</v>
      </c>
      <c r="AH635" s="151">
        <v>23326385.990965899</v>
      </c>
      <c r="AI635" s="150">
        <v>8521735.6199999992</v>
      </c>
      <c r="AJ635" s="266">
        <v>25565206.859999999</v>
      </c>
      <c r="AK635" s="138">
        <v>20630913.319999997</v>
      </c>
      <c r="AL635" s="266">
        <v>24757095.983999997</v>
      </c>
      <c r="AM635" s="175">
        <v>19444796.926034674</v>
      </c>
      <c r="AN635" s="150">
        <v>24512502.384931222</v>
      </c>
      <c r="AO635" s="151">
        <v>24712951.38857143</v>
      </c>
      <c r="AP635" s="151">
        <v>26402354.870500814</v>
      </c>
      <c r="AQ635" s="151">
        <v>28490781.140757412</v>
      </c>
      <c r="AR635" s="266">
        <v>2925574.2807574123</v>
      </c>
      <c r="AS635" s="267">
        <v>0.11443577580961582</v>
      </c>
      <c r="AT635" s="266">
        <v>5164395.1497915126</v>
      </c>
      <c r="AU635" s="267">
        <v>0.22139714020815898</v>
      </c>
      <c r="AV635" s="266">
        <v>5586379.7907574102</v>
      </c>
      <c r="AW635" s="267">
        <v>0.24389983852415378</v>
      </c>
      <c r="AX635" s="266">
        <v>837148.01050081477</v>
      </c>
      <c r="AY635" s="267">
        <v>3.2745598933941689E-2</v>
      </c>
      <c r="AZ635" s="266">
        <v>3075968.8795349151</v>
      </c>
      <c r="BA635" s="267">
        <v>0.1318665000538965</v>
      </c>
      <c r="BB635" s="266">
        <v>2088426.2702565975</v>
      </c>
      <c r="BC635" s="267">
        <v>7.9099999999999365E-2</v>
      </c>
      <c r="BE635" s="149">
        <v>2506932.1340800351</v>
      </c>
      <c r="BF635" s="149">
        <v>2309302.1177392262</v>
      </c>
      <c r="BG635" s="149">
        <v>2334525.938215544</v>
      </c>
      <c r="BH635" s="149">
        <v>2482248.4567384701</v>
      </c>
      <c r="BI635" s="149">
        <v>2253535.5835262728</v>
      </c>
      <c r="BJ635" s="149">
        <v>2382830.7584614484</v>
      </c>
      <c r="BK635" s="149">
        <v>2431881.9717176473</v>
      </c>
      <c r="BL635" s="149">
        <v>2382824.1163341203</v>
      </c>
      <c r="BM635" s="149">
        <v>2357597.1641421043</v>
      </c>
      <c r="BN635" s="149">
        <v>2407609.3670277125</v>
      </c>
      <c r="BO635" s="149">
        <v>2333353.9731638106</v>
      </c>
      <c r="BP635" s="149">
        <v>2308139.5596110206</v>
      </c>
      <c r="BQ635" s="268">
        <v>28490781.140757412</v>
      </c>
    </row>
    <row r="636" spans="2:96" x14ac:dyDescent="0.25">
      <c r="K636" s="145" t="s">
        <v>316</v>
      </c>
      <c r="N636" s="37" t="s">
        <v>1387</v>
      </c>
      <c r="V636" s="37" t="s">
        <v>343</v>
      </c>
      <c r="W636" s="37" t="s">
        <v>351</v>
      </c>
      <c r="X636" s="37">
        <v>101</v>
      </c>
      <c r="AB636" s="206" t="s">
        <v>348</v>
      </c>
      <c r="AC636" s="173">
        <v>3100109</v>
      </c>
      <c r="AD636" s="174" t="s">
        <v>1388</v>
      </c>
      <c r="AE636" s="149">
        <v>18260182.41</v>
      </c>
      <c r="AF636" s="17">
        <v>22056404.049999997</v>
      </c>
      <c r="AG636" s="17">
        <v>24479245.75</v>
      </c>
      <c r="AH636" s="151">
        <v>27665240.064193208</v>
      </c>
      <c r="AI636" s="150">
        <v>9634149.1699999999</v>
      </c>
      <c r="AJ636" s="266">
        <v>28902447.509999998</v>
      </c>
      <c r="AK636" s="138">
        <v>24516697.629999999</v>
      </c>
      <c r="AL636" s="266">
        <v>29420037.155999996</v>
      </c>
      <c r="AM636" s="175">
        <v>23062527.729646422</v>
      </c>
      <c r="AN636" s="150">
        <v>29119409.964546785</v>
      </c>
      <c r="AO636" s="151">
        <v>29100689.588571429</v>
      </c>
      <c r="AP636" s="151">
        <v>29733766.887871571</v>
      </c>
      <c r="AQ636" s="151">
        <v>32085707.848702211</v>
      </c>
      <c r="AR636" s="266">
        <v>3183260.338702213</v>
      </c>
      <c r="AS636" s="267">
        <v>0.11013808908746681</v>
      </c>
      <c r="AT636" s="266">
        <v>4420467.7845090032</v>
      </c>
      <c r="AU636" s="267">
        <v>0.15978418312119988</v>
      </c>
      <c r="AV636" s="266">
        <v>7606462.0987022109</v>
      </c>
      <c r="AW636" s="267">
        <v>0.31073106485326291</v>
      </c>
      <c r="AX636" s="266">
        <v>831319.37787157297</v>
      </c>
      <c r="AY636" s="267">
        <v>2.8762940494362756E-2</v>
      </c>
      <c r="AZ636" s="266">
        <v>2068526.8236783631</v>
      </c>
      <c r="BA636" s="267">
        <v>7.4769885201742131E-2</v>
      </c>
      <c r="BB636" s="266">
        <v>2351940.96083064</v>
      </c>
      <c r="BC636" s="267">
        <v>7.9099999999999962E-2</v>
      </c>
      <c r="BE636" s="149">
        <v>2827447.8047905513</v>
      </c>
      <c r="BF636" s="149">
        <v>2594182.9039421347</v>
      </c>
      <c r="BG636" s="149">
        <v>2621148.3071580729</v>
      </c>
      <c r="BH636" s="149">
        <v>2792096.0166050466</v>
      </c>
      <c r="BI636" s="149">
        <v>2536738.8797110748</v>
      </c>
      <c r="BJ636" s="149">
        <v>2682053.487607752</v>
      </c>
      <c r="BK636" s="149">
        <v>2741114.5884196288</v>
      </c>
      <c r="BL636" s="149">
        <v>2681983.4486362259</v>
      </c>
      <c r="BM636" s="149">
        <v>2654985.0225443658</v>
      </c>
      <c r="BN636" s="149">
        <v>2717487.3193632229</v>
      </c>
      <c r="BO636" s="149">
        <v>2631667.9110640427</v>
      </c>
      <c r="BP636" s="149">
        <v>2604802.1588600925</v>
      </c>
      <c r="BQ636" s="268">
        <v>32085707.848702207</v>
      </c>
    </row>
    <row r="637" spans="2:96" x14ac:dyDescent="0.25">
      <c r="K637" s="145" t="s">
        <v>316</v>
      </c>
      <c r="N637" s="37" t="s">
        <v>1389</v>
      </c>
      <c r="V637" s="37" t="s">
        <v>343</v>
      </c>
      <c r="W637" s="37" t="s">
        <v>351</v>
      </c>
      <c r="X637" s="37">
        <v>101</v>
      </c>
      <c r="AB637" s="206" t="s">
        <v>348</v>
      </c>
      <c r="AC637" s="173">
        <v>3100110</v>
      </c>
      <c r="AD637" s="174" t="s">
        <v>1390</v>
      </c>
      <c r="AE637" s="149">
        <v>71055588.780000001</v>
      </c>
      <c r="AF637" s="17">
        <v>83239691.229999989</v>
      </c>
      <c r="AG637" s="17">
        <v>106364449.48999999</v>
      </c>
      <c r="AH637" s="151">
        <v>109602726.07133165</v>
      </c>
      <c r="AI637" s="150">
        <v>40926560.829999998</v>
      </c>
      <c r="AJ637" s="266">
        <v>122779682.48999999</v>
      </c>
      <c r="AK637" s="138">
        <v>105307446.17</v>
      </c>
      <c r="AL637" s="266">
        <v>126368935.40400001</v>
      </c>
      <c r="AM637" s="175">
        <v>91405016.376775891</v>
      </c>
      <c r="AN637" s="150">
        <v>123505155.86455576</v>
      </c>
      <c r="AO637" s="151">
        <v>127054515.7885714</v>
      </c>
      <c r="AP637" s="151">
        <v>127364155.92313661</v>
      </c>
      <c r="AQ637" s="151">
        <v>137438660.65665662</v>
      </c>
      <c r="AR637" s="266">
        <v>14658978.166656628</v>
      </c>
      <c r="AS637" s="267">
        <v>0.11939254011224988</v>
      </c>
      <c r="AT637" s="266">
        <v>27835934.585324973</v>
      </c>
      <c r="AU637" s="267">
        <v>0.25397118833712939</v>
      </c>
      <c r="AV637" s="266">
        <v>31074211.166656628</v>
      </c>
      <c r="AW637" s="267">
        <v>0.29214846986612869</v>
      </c>
      <c r="AX637" s="266">
        <v>4584473.4331366122</v>
      </c>
      <c r="AY637" s="267">
        <v>3.7339023364146608E-2</v>
      </c>
      <c r="AZ637" s="266">
        <v>17761429.851804957</v>
      </c>
      <c r="BA637" s="267">
        <v>0.16205281098798091</v>
      </c>
      <c r="BB637" s="266">
        <v>10074504.733520016</v>
      </c>
      <c r="BC637" s="267">
        <v>7.9099999999999296E-2</v>
      </c>
      <c r="BE637" s="149">
        <v>12186956.1429826</v>
      </c>
      <c r="BF637" s="149">
        <v>11089542.358365897</v>
      </c>
      <c r="BG637" s="149">
        <v>11181778.578464955</v>
      </c>
      <c r="BH637" s="149">
        <v>11981620.972054116</v>
      </c>
      <c r="BI637" s="149">
        <v>10855600.62702141</v>
      </c>
      <c r="BJ637" s="149">
        <v>11455116.391099928</v>
      </c>
      <c r="BK637" s="149">
        <v>11764013.895022744</v>
      </c>
      <c r="BL637" s="149">
        <v>11455084.870107424</v>
      </c>
      <c r="BM637" s="149">
        <v>11362833.788085042</v>
      </c>
      <c r="BN637" s="149">
        <v>11666795.188975975</v>
      </c>
      <c r="BO637" s="149">
        <v>11265754.668248899</v>
      </c>
      <c r="BP637" s="149">
        <v>11173563.176227629</v>
      </c>
      <c r="BQ637" s="268">
        <v>137438660.65665662</v>
      </c>
    </row>
    <row r="638" spans="2:96" x14ac:dyDescent="0.25">
      <c r="K638" s="145" t="s">
        <v>316</v>
      </c>
      <c r="N638" s="37" t="s">
        <v>1391</v>
      </c>
      <c r="V638" s="37" t="s">
        <v>343</v>
      </c>
      <c r="W638" s="37" t="s">
        <v>351</v>
      </c>
      <c r="X638" s="37">
        <v>101</v>
      </c>
      <c r="AB638" s="206" t="s">
        <v>348</v>
      </c>
      <c r="AC638" s="173">
        <v>3100113</v>
      </c>
      <c r="AD638" s="174" t="s">
        <v>1392</v>
      </c>
      <c r="AE638" s="149">
        <v>72127998.530000001</v>
      </c>
      <c r="AF638" s="17">
        <v>72426303.00999999</v>
      </c>
      <c r="AG638" s="17">
        <v>79846415.140000001</v>
      </c>
      <c r="AH638" s="151">
        <v>87730019.744498119</v>
      </c>
      <c r="AI638" s="150">
        <v>27386553.420000002</v>
      </c>
      <c r="AJ638" s="266">
        <v>82159660.260000005</v>
      </c>
      <c r="AK638" s="138">
        <v>72664472.010000005</v>
      </c>
      <c r="AL638" s="266">
        <v>87197366.412</v>
      </c>
      <c r="AM638" s="175">
        <v>73153078.653017178</v>
      </c>
      <c r="AN638" s="150">
        <v>87241413.101480946</v>
      </c>
      <c r="AO638" s="151">
        <v>84829933.131428584</v>
      </c>
      <c r="AP638" s="151">
        <v>85769416.337556109</v>
      </c>
      <c r="AQ638" s="151">
        <v>92553777.169856846</v>
      </c>
      <c r="AR638" s="266">
        <v>10394116.909856841</v>
      </c>
      <c r="AS638" s="267">
        <v>0.12651119633362565</v>
      </c>
      <c r="AT638" s="266">
        <v>4823757.4253587276</v>
      </c>
      <c r="AU638" s="267">
        <v>5.4984114210931127E-2</v>
      </c>
      <c r="AV638" s="266">
        <v>12707362.029856846</v>
      </c>
      <c r="AW638" s="267">
        <v>0.15914755856698373</v>
      </c>
      <c r="AX638" s="266">
        <v>3609756.0775561035</v>
      </c>
      <c r="AY638" s="267">
        <v>4.3935869088708224E-2</v>
      </c>
      <c r="AZ638" s="266">
        <v>-1960603.4069420099</v>
      </c>
      <c r="BA638" s="267">
        <v>-2.2348147334880393E-2</v>
      </c>
      <c r="BB638" s="266">
        <v>6784360.8323007375</v>
      </c>
      <c r="BC638" s="267">
        <v>7.9100000000000573E-2</v>
      </c>
      <c r="BE638" s="149">
        <v>8220692.1685964474</v>
      </c>
      <c r="BF638" s="149">
        <v>7495094.3258928908</v>
      </c>
      <c r="BG638" s="149">
        <v>7542609.1890249206</v>
      </c>
      <c r="BH638" s="149">
        <v>8118160.4039492775</v>
      </c>
      <c r="BI638" s="149">
        <v>7350696.7064213976</v>
      </c>
      <c r="BJ638" s="149">
        <v>7706061.9657861805</v>
      </c>
      <c r="BK638" s="149">
        <v>7947438.7006534841</v>
      </c>
      <c r="BL638" s="149">
        <v>7705982.6118670246</v>
      </c>
      <c r="BM638" s="149">
        <v>7658430.3339276519</v>
      </c>
      <c r="BN638" s="149">
        <v>7811108.8977853572</v>
      </c>
      <c r="BO638" s="149">
        <v>7522451.9385499787</v>
      </c>
      <c r="BP638" s="149">
        <v>7475049.9274022337</v>
      </c>
      <c r="BQ638" s="268">
        <v>92553777.169856831</v>
      </c>
    </row>
    <row r="639" spans="2:96" x14ac:dyDescent="0.25">
      <c r="K639" s="145" t="s">
        <v>316</v>
      </c>
      <c r="N639" s="37" t="s">
        <v>1393</v>
      </c>
      <c r="V639" s="37" t="s">
        <v>343</v>
      </c>
      <c r="W639" s="37" t="s">
        <v>351</v>
      </c>
      <c r="X639" s="37">
        <v>101</v>
      </c>
      <c r="AB639" s="206" t="s">
        <v>348</v>
      </c>
      <c r="AC639" s="173">
        <v>3100114</v>
      </c>
      <c r="AD639" s="174" t="s">
        <v>1394</v>
      </c>
      <c r="AE639" s="149">
        <v>60266186.440000005</v>
      </c>
      <c r="AF639" s="17">
        <v>69733373.129999995</v>
      </c>
      <c r="AG639" s="17">
        <v>66873348.340000004</v>
      </c>
      <c r="AH639" s="151">
        <v>82855790.709173039</v>
      </c>
      <c r="AI639" s="150">
        <v>23414588.530000001</v>
      </c>
      <c r="AJ639" s="266">
        <v>70243765.590000004</v>
      </c>
      <c r="AK639" s="138">
        <v>59098212.419999994</v>
      </c>
      <c r="AL639" s="266">
        <v>70917854.903999999</v>
      </c>
      <c r="AM639" s="175">
        <v>69093171.29357563</v>
      </c>
      <c r="AN639" s="150">
        <v>72860831.835597396</v>
      </c>
      <c r="AO639" s="151">
        <v>70119191.674285755</v>
      </c>
      <c r="AP639" s="151">
        <v>72865607.454447076</v>
      </c>
      <c r="AQ639" s="151">
        <v>78629277.004093811</v>
      </c>
      <c r="AR639" s="266">
        <v>8385511.4140938073</v>
      </c>
      <c r="AS639" s="267">
        <v>0.11937730478514637</v>
      </c>
      <c r="AT639" s="266">
        <v>-4226513.7050792277</v>
      </c>
      <c r="AU639" s="267">
        <v>-5.1010480606170916E-2</v>
      </c>
      <c r="AV639" s="266">
        <v>11755928.664093807</v>
      </c>
      <c r="AW639" s="267">
        <v>0.17579392920964373</v>
      </c>
      <c r="AX639" s="266">
        <v>2621841.8644470721</v>
      </c>
      <c r="AY639" s="267">
        <v>3.7324904814333031E-2</v>
      </c>
      <c r="AZ639" s="266">
        <v>-9990183.2547259629</v>
      </c>
      <c r="BA639" s="267">
        <v>-0.12057314484864291</v>
      </c>
      <c r="BB639" s="266">
        <v>5763669.5496467352</v>
      </c>
      <c r="BC639" s="267">
        <v>7.9099999999999615E-2</v>
      </c>
      <c r="BE639" s="149">
        <v>6991848.5104927989</v>
      </c>
      <c r="BF639" s="149">
        <v>6348165.4723987272</v>
      </c>
      <c r="BG639" s="149">
        <v>6393187.3800297175</v>
      </c>
      <c r="BH639" s="149">
        <v>6871917.4254385103</v>
      </c>
      <c r="BI639" s="149">
        <v>6219381.8134004055</v>
      </c>
      <c r="BJ639" s="149">
        <v>6545221.9504663758</v>
      </c>
      <c r="BK639" s="149">
        <v>6740321.2273389976</v>
      </c>
      <c r="BL639" s="149">
        <v>6545167.7959303726</v>
      </c>
      <c r="BM639" s="149">
        <v>6500120.3548216047</v>
      </c>
      <c r="BN639" s="149">
        <v>6666270.6940234294</v>
      </c>
      <c r="BO639" s="149">
        <v>6426309.6371294633</v>
      </c>
      <c r="BP639" s="149">
        <v>6381364.7426233971</v>
      </c>
      <c r="BQ639" s="268">
        <v>78629277.004093811</v>
      </c>
    </row>
    <row r="640" spans="2:96" x14ac:dyDescent="0.25">
      <c r="K640" s="145" t="s">
        <v>316</v>
      </c>
      <c r="N640" s="37" t="s">
        <v>1395</v>
      </c>
      <c r="V640" s="37" t="s">
        <v>343</v>
      </c>
      <c r="W640" s="37" t="s">
        <v>351</v>
      </c>
      <c r="X640" s="37">
        <v>101</v>
      </c>
      <c r="AB640" s="206" t="s">
        <v>348</v>
      </c>
      <c r="AC640" s="173">
        <v>3100115</v>
      </c>
      <c r="AD640" s="174" t="s">
        <v>1396</v>
      </c>
      <c r="AE640" s="149">
        <v>205687863.42000002</v>
      </c>
      <c r="AF640" s="17">
        <v>208123270.61000001</v>
      </c>
      <c r="AG640" s="17">
        <v>219618815.75</v>
      </c>
      <c r="AH640" s="151">
        <v>251414521.55736995</v>
      </c>
      <c r="AI640" s="150">
        <v>83036701.430000007</v>
      </c>
      <c r="AJ640" s="266">
        <v>249110104.29000002</v>
      </c>
      <c r="AK640" s="138">
        <v>201762501.21000001</v>
      </c>
      <c r="AL640" s="266">
        <v>242115001.45199999</v>
      </c>
      <c r="AM640" s="175">
        <v>209678154.50200388</v>
      </c>
      <c r="AN640" s="150">
        <v>243498868.26536608</v>
      </c>
      <c r="AO640" s="151">
        <v>233814888.0514285</v>
      </c>
      <c r="AP640" s="151">
        <v>255531826.203316</v>
      </c>
      <c r="AQ640" s="151">
        <v>275744393.65599835</v>
      </c>
      <c r="AR640" s="266">
        <v>26634289.365998328</v>
      </c>
      <c r="AS640" s="267">
        <v>0.10691774001664814</v>
      </c>
      <c r="AT640" s="266">
        <v>24329872.098628402</v>
      </c>
      <c r="AU640" s="267">
        <v>9.6771944388568662E-2</v>
      </c>
      <c r="AV640" s="266">
        <v>56125577.905998349</v>
      </c>
      <c r="AW640" s="267">
        <v>0.25555905906481213</v>
      </c>
      <c r="AX640" s="266">
        <v>6421721.9133159816</v>
      </c>
      <c r="AY640" s="267">
        <v>2.5778648889489334E-2</v>
      </c>
      <c r="AZ640" s="266">
        <v>4117304.6459460557</v>
      </c>
      <c r="BA640" s="267">
        <v>1.6376558603065947E-2</v>
      </c>
      <c r="BB640" s="266">
        <v>20212567.452682346</v>
      </c>
      <c r="BC640" s="267">
        <v>7.9100000000000198E-2</v>
      </c>
      <c r="BE640" s="149">
        <v>24301566.947221264</v>
      </c>
      <c r="BF640" s="149">
        <v>22226233.27581073</v>
      </c>
      <c r="BG640" s="149">
        <v>22514348.05617106</v>
      </c>
      <c r="BH640" s="149">
        <v>23839856.942163128</v>
      </c>
      <c r="BI640" s="149">
        <v>21611424.463850807</v>
      </c>
      <c r="BJ640" s="149">
        <v>23055127.106245272</v>
      </c>
      <c r="BK640" s="149">
        <v>23432060.004736524</v>
      </c>
      <c r="BL640" s="149">
        <v>23054899.171612155</v>
      </c>
      <c r="BM640" s="149">
        <v>22766676.921696749</v>
      </c>
      <c r="BN640" s="149">
        <v>23519579.565166365</v>
      </c>
      <c r="BO640" s="149">
        <v>22855205.858075049</v>
      </c>
      <c r="BP640" s="149">
        <v>22567415.343249246</v>
      </c>
      <c r="BQ640" s="268">
        <v>275744393.65599835</v>
      </c>
    </row>
    <row r="641" spans="2:96" x14ac:dyDescent="0.25">
      <c r="K641" s="145" t="s">
        <v>316</v>
      </c>
      <c r="N641" s="37" t="s">
        <v>1397</v>
      </c>
      <c r="V641" s="37" t="s">
        <v>343</v>
      </c>
      <c r="W641" s="37" t="s">
        <v>351</v>
      </c>
      <c r="X641" s="37">
        <v>101</v>
      </c>
      <c r="AB641" s="206" t="s">
        <v>348</v>
      </c>
      <c r="AC641" s="173">
        <v>3100120</v>
      </c>
      <c r="AD641" s="174" t="s">
        <v>1398</v>
      </c>
      <c r="AE641" s="149">
        <v>68717248.689999998</v>
      </c>
      <c r="AF641" s="17">
        <v>65608188.889999993</v>
      </c>
      <c r="AG641" s="17">
        <v>49251340.599999994</v>
      </c>
      <c r="AH641" s="151">
        <v>66836346.036592945</v>
      </c>
      <c r="AI641" s="150">
        <v>16356060.550000001</v>
      </c>
      <c r="AJ641" s="266">
        <v>49068181.650000006</v>
      </c>
      <c r="AK641" s="138">
        <v>39164091.770000003</v>
      </c>
      <c r="AL641" s="266">
        <v>46996910.123999998</v>
      </c>
      <c r="AM641" s="175">
        <v>55738845.032300286</v>
      </c>
      <c r="AN641" s="150">
        <v>50261592.774292663</v>
      </c>
      <c r="AO641" s="151">
        <v>46324730.485714279</v>
      </c>
      <c r="AP641" s="151">
        <v>49911829.225351371</v>
      </c>
      <c r="AQ641" s="151">
        <v>53859854.917076692</v>
      </c>
      <c r="AR641" s="266">
        <v>4791673.267076686</v>
      </c>
      <c r="AS641" s="267">
        <v>9.7653369371935667E-2</v>
      </c>
      <c r="AT641" s="266">
        <v>-12976491.119516253</v>
      </c>
      <c r="AU641" s="267">
        <v>-0.19415320987792503</v>
      </c>
      <c r="AV641" s="266">
        <v>4608514.3170766979</v>
      </c>
      <c r="AW641" s="267">
        <v>9.3571347722394754E-2</v>
      </c>
      <c r="AX641" s="266">
        <v>843647.57535136491</v>
      </c>
      <c r="AY641" s="267">
        <v>1.7193373526026408E-2</v>
      </c>
      <c r="AZ641" s="266">
        <v>-16924516.811241575</v>
      </c>
      <c r="BA641" s="267">
        <v>-0.25322325074406954</v>
      </c>
      <c r="BB641" s="266">
        <v>3948025.6917253211</v>
      </c>
      <c r="BC641" s="267">
        <v>7.9100000000000559E-2</v>
      </c>
      <c r="BE641" s="149">
        <v>4787585.8966308953</v>
      </c>
      <c r="BF641" s="149">
        <v>4315737.7420399394</v>
      </c>
      <c r="BG641" s="149">
        <v>4351938.7845328506</v>
      </c>
      <c r="BH641" s="149">
        <v>4668233.9128169743</v>
      </c>
      <c r="BI641" s="149">
        <v>4236292.3411555355</v>
      </c>
      <c r="BJ641" s="149">
        <v>4486763.142374007</v>
      </c>
      <c r="BK641" s="149">
        <v>4609322.9151416011</v>
      </c>
      <c r="BL641" s="149">
        <v>4486723.9608888635</v>
      </c>
      <c r="BM641" s="149">
        <v>4450504.4446049454</v>
      </c>
      <c r="BN641" s="149">
        <v>4606729.010361162</v>
      </c>
      <c r="BO641" s="149">
        <v>4448084.0494320085</v>
      </c>
      <c r="BP641" s="149">
        <v>4411938.7170979036</v>
      </c>
      <c r="BQ641" s="268">
        <v>53859854.917076692</v>
      </c>
    </row>
    <row r="642" spans="2:96" x14ac:dyDescent="0.25">
      <c r="K642" s="145" t="s">
        <v>316</v>
      </c>
      <c r="N642" s="37" t="s">
        <v>1399</v>
      </c>
      <c r="V642" s="37" t="s">
        <v>343</v>
      </c>
      <c r="W642" s="37" t="s">
        <v>351</v>
      </c>
      <c r="X642" s="37">
        <v>101</v>
      </c>
      <c r="AB642" s="206" t="s">
        <v>348</v>
      </c>
      <c r="AC642" s="173">
        <v>3100125</v>
      </c>
      <c r="AD642" s="174" t="s">
        <v>1400</v>
      </c>
      <c r="AE642" s="149">
        <v>20617308.439999998</v>
      </c>
      <c r="AF642" s="17">
        <v>25656218.789999999</v>
      </c>
      <c r="AG642" s="17">
        <v>32430911.59</v>
      </c>
      <c r="AH642" s="151">
        <v>33544560.580891486</v>
      </c>
      <c r="AI642" s="150">
        <v>10703193.030000001</v>
      </c>
      <c r="AJ642" s="266">
        <v>32109579.090000004</v>
      </c>
      <c r="AK642" s="138">
        <v>26888636.050000001</v>
      </c>
      <c r="AL642" s="266">
        <v>32266363.259999998</v>
      </c>
      <c r="AM642" s="175">
        <v>27971590.940430261</v>
      </c>
      <c r="AN642" s="150">
        <v>32461605.690461226</v>
      </c>
      <c r="AO642" s="151">
        <v>32552010.39428572</v>
      </c>
      <c r="AP642" s="151">
        <v>33129358.093545198</v>
      </c>
      <c r="AQ642" s="151">
        <v>35749890.318744645</v>
      </c>
      <c r="AR642" s="266">
        <v>3640311.2287446409</v>
      </c>
      <c r="AS642" s="267">
        <v>0.11337150258311407</v>
      </c>
      <c r="AT642" s="266">
        <v>2205329.7378531583</v>
      </c>
      <c r="AU642" s="267">
        <v>6.5743288916695924E-2</v>
      </c>
      <c r="AV642" s="266">
        <v>3318978.7287446447</v>
      </c>
      <c r="AW642" s="267">
        <v>0.10233997646147093</v>
      </c>
      <c r="AX642" s="266">
        <v>1019779.0035451949</v>
      </c>
      <c r="AY642" s="267">
        <v>3.1759338877873619E-2</v>
      </c>
      <c r="AZ642" s="266">
        <v>-415202.48734628782</v>
      </c>
      <c r="BA642" s="267">
        <v>-1.2377639776948102E-2</v>
      </c>
      <c r="BB642" s="266">
        <v>2620532.2251994461</v>
      </c>
      <c r="BC642" s="267">
        <v>7.9100000000000628E-2</v>
      </c>
      <c r="BE642" s="149">
        <v>3153587.6982593224</v>
      </c>
      <c r="BF642" s="149">
        <v>2888346.8911119234</v>
      </c>
      <c r="BG642" s="149">
        <v>2912832.9917355706</v>
      </c>
      <c r="BH642" s="149">
        <v>3118444.0078823604</v>
      </c>
      <c r="BI642" s="149">
        <v>2838865.1105552386</v>
      </c>
      <c r="BJ642" s="149">
        <v>2986964.376603229</v>
      </c>
      <c r="BK642" s="149">
        <v>3065924.7042912482</v>
      </c>
      <c r="BL642" s="149">
        <v>2986902.6850898922</v>
      </c>
      <c r="BM642" s="149">
        <v>2962387.4973573685</v>
      </c>
      <c r="BN642" s="149">
        <v>3022186.9126824122</v>
      </c>
      <c r="BO642" s="149">
        <v>2918922.8977989648</v>
      </c>
      <c r="BP642" s="149">
        <v>2894524.545377112</v>
      </c>
      <c r="BQ642" s="268">
        <v>35749890.318744645</v>
      </c>
    </row>
    <row r="643" spans="2:96" x14ac:dyDescent="0.25">
      <c r="K643" s="145" t="s">
        <v>316</v>
      </c>
      <c r="N643" s="37" t="s">
        <v>1401</v>
      </c>
      <c r="V643" s="37" t="s">
        <v>343</v>
      </c>
      <c r="W643" s="37" t="s">
        <v>351</v>
      </c>
      <c r="X643" s="37">
        <v>101</v>
      </c>
      <c r="AB643" s="206" t="s">
        <v>348</v>
      </c>
      <c r="AC643" s="173">
        <v>3100130</v>
      </c>
      <c r="AD643" s="174" t="s">
        <v>1402</v>
      </c>
      <c r="AE643" s="149">
        <v>30914802.420000002</v>
      </c>
      <c r="AF643" s="17">
        <v>40720724.199999996</v>
      </c>
      <c r="AG643" s="17">
        <v>53629313.780000001</v>
      </c>
      <c r="AH643" s="151">
        <v>52461560.741460912</v>
      </c>
      <c r="AI643" s="150">
        <v>20322239.399999999</v>
      </c>
      <c r="AJ643" s="266">
        <v>60966718.199999996</v>
      </c>
      <c r="AK643" s="138">
        <v>48325450.560000002</v>
      </c>
      <c r="AL643" s="266">
        <v>57990540.671999998</v>
      </c>
      <c r="AM643" s="175">
        <v>43751207.544411503</v>
      </c>
      <c r="AN643" s="150">
        <v>57035803.757049412</v>
      </c>
      <c r="AO643" s="151">
        <v>58455486.754285723</v>
      </c>
      <c r="AP643" s="151">
        <v>62644154.710038252</v>
      </c>
      <c r="AQ643" s="151">
        <v>67599307.347602338</v>
      </c>
      <c r="AR643" s="266">
        <v>6632589.1476023421</v>
      </c>
      <c r="AS643" s="267">
        <v>0.10879032599137578</v>
      </c>
      <c r="AT643" s="266">
        <v>15137746.606141426</v>
      </c>
      <c r="AU643" s="267">
        <v>0.28854929956702391</v>
      </c>
      <c r="AV643" s="266">
        <v>13969993.567602336</v>
      </c>
      <c r="AW643" s="267">
        <v>0.26049174570665812</v>
      </c>
      <c r="AX643" s="266">
        <v>1677436.5100382566</v>
      </c>
      <c r="AY643" s="267">
        <v>2.7513970893684365E-2</v>
      </c>
      <c r="AZ643" s="266">
        <v>10182593.96857734</v>
      </c>
      <c r="BA643" s="267">
        <v>0.19409628353908143</v>
      </c>
      <c r="BB643" s="266">
        <v>4955152.6375640854</v>
      </c>
      <c r="BC643" s="267">
        <v>7.9100000000000947E-2</v>
      </c>
      <c r="BE643" s="149">
        <v>5966854.9672470856</v>
      </c>
      <c r="BF643" s="149">
        <v>5451220.1738894628</v>
      </c>
      <c r="BG643" s="149">
        <v>5508813.2943716794</v>
      </c>
      <c r="BH643" s="149">
        <v>5868601.8155898247</v>
      </c>
      <c r="BI643" s="149">
        <v>5329238.6671370743</v>
      </c>
      <c r="BJ643" s="149">
        <v>5647559.2286389647</v>
      </c>
      <c r="BK643" s="149">
        <v>5770681.1943241302</v>
      </c>
      <c r="BL643" s="149">
        <v>5647424.036899155</v>
      </c>
      <c r="BM643" s="149">
        <v>5589767.174475099</v>
      </c>
      <c r="BN643" s="149">
        <v>5745726.0711721219</v>
      </c>
      <c r="BO643" s="149">
        <v>5565410.7286224924</v>
      </c>
      <c r="BP643" s="149">
        <v>5508009.9952352457</v>
      </c>
      <c r="BQ643" s="268">
        <v>67599307.347602338</v>
      </c>
    </row>
    <row r="644" spans="2:96" x14ac:dyDescent="0.25">
      <c r="K644" s="145" t="s">
        <v>316</v>
      </c>
      <c r="N644" s="37" t="s">
        <v>1403</v>
      </c>
      <c r="V644" s="37" t="s">
        <v>343</v>
      </c>
      <c r="W644" s="37" t="s">
        <v>351</v>
      </c>
      <c r="X644" s="37">
        <v>101</v>
      </c>
      <c r="AB644" s="206" t="s">
        <v>348</v>
      </c>
      <c r="AC644" s="173">
        <v>3100131</v>
      </c>
      <c r="AD644" s="174" t="s">
        <v>1404</v>
      </c>
      <c r="AE644" s="149">
        <v>130481575.55000001</v>
      </c>
      <c r="AF644" s="17">
        <v>204588671.93000001</v>
      </c>
      <c r="AG644" s="17">
        <v>295666324.23000002</v>
      </c>
      <c r="AH644" s="151">
        <v>295497275.97461671</v>
      </c>
      <c r="AI644" s="150">
        <v>114443455.27</v>
      </c>
      <c r="AJ644" s="266">
        <v>343330365.81</v>
      </c>
      <c r="AK644" s="138">
        <v>311321391.69999999</v>
      </c>
      <c r="AL644" s="266">
        <v>373585670.03999996</v>
      </c>
      <c r="AM644" s="175">
        <v>246428238.75098044</v>
      </c>
      <c r="AN644" s="150">
        <v>360390428.92363626</v>
      </c>
      <c r="AO644" s="151">
        <v>353703348.87428576</v>
      </c>
      <c r="AP644" s="151">
        <v>352917684.24358767</v>
      </c>
      <c r="AQ644" s="151">
        <v>380833473.06725526</v>
      </c>
      <c r="AR644" s="266">
        <v>37503107.257255256</v>
      </c>
      <c r="AS644" s="267">
        <v>0.1092332953677904</v>
      </c>
      <c r="AT644" s="266">
        <v>85336197.092638552</v>
      </c>
      <c r="AU644" s="267">
        <v>0.28878843911904267</v>
      </c>
      <c r="AV644" s="266">
        <v>85167148.837255239</v>
      </c>
      <c r="AW644" s="267">
        <v>0.28805156981964364</v>
      </c>
      <c r="AX644" s="266">
        <v>9587318.4335876703</v>
      </c>
      <c r="AY644" s="267">
        <v>2.7924469806126381E-2</v>
      </c>
      <c r="AZ644" s="266">
        <v>57420408.268970966</v>
      </c>
      <c r="BA644" s="267">
        <v>0.19431789372536684</v>
      </c>
      <c r="BB644" s="266">
        <v>27915788.823667586</v>
      </c>
      <c r="BC644" s="267">
        <v>7.9099999999999435E-2</v>
      </c>
      <c r="BE644" s="149">
        <v>33597648.528405584</v>
      </c>
      <c r="BF644" s="149">
        <v>30718503.920186222</v>
      </c>
      <c r="BG644" s="149">
        <v>31087777.32902747</v>
      </c>
      <c r="BH644" s="149">
        <v>32993931.269171268</v>
      </c>
      <c r="BI644" s="149">
        <v>29910118.451149911</v>
      </c>
      <c r="BJ644" s="149">
        <v>31825003.126007065</v>
      </c>
      <c r="BK644" s="149">
        <v>32412227.57392652</v>
      </c>
      <c r="BL644" s="149">
        <v>31824560.961781312</v>
      </c>
      <c r="BM644" s="149">
        <v>31455079.075658832</v>
      </c>
      <c r="BN644" s="149">
        <v>32429215.987019308</v>
      </c>
      <c r="BO644" s="149">
        <v>31474025.549835335</v>
      </c>
      <c r="BP644" s="149">
        <v>31105381.29508647</v>
      </c>
      <c r="BQ644" s="268">
        <v>380833473.06725526</v>
      </c>
    </row>
    <row r="645" spans="2:96" x14ac:dyDescent="0.25">
      <c r="K645" s="145" t="s">
        <v>316</v>
      </c>
      <c r="N645" s="37" t="s">
        <v>1405</v>
      </c>
      <c r="V645" s="37" t="s">
        <v>343</v>
      </c>
      <c r="W645" s="37" t="s">
        <v>351</v>
      </c>
      <c r="X645" s="37">
        <v>101</v>
      </c>
      <c r="AB645" s="206" t="s">
        <v>348</v>
      </c>
      <c r="AC645" s="173">
        <v>3100135</v>
      </c>
      <c r="AD645" s="174" t="s">
        <v>1406</v>
      </c>
      <c r="AE645" s="149">
        <v>11146599.799999999</v>
      </c>
      <c r="AF645" s="17">
        <v>11318063.84</v>
      </c>
      <c r="AG645" s="17">
        <v>13372061.390000001</v>
      </c>
      <c r="AH645" s="151">
        <v>13605592.791948099</v>
      </c>
      <c r="AI645" s="150">
        <v>4545023.13</v>
      </c>
      <c r="AJ645" s="266">
        <v>13635069.390000001</v>
      </c>
      <c r="AK645" s="138">
        <v>11466450.83</v>
      </c>
      <c r="AL645" s="266">
        <v>13759740.996000001</v>
      </c>
      <c r="AM645" s="175">
        <v>11333052.793311853</v>
      </c>
      <c r="AN645" s="150">
        <v>13738990.828636246</v>
      </c>
      <c r="AO645" s="151">
        <v>13923759.034285724</v>
      </c>
      <c r="AP645" s="151">
        <v>14033515.788321808</v>
      </c>
      <c r="AQ645" s="151">
        <v>15143566.887178069</v>
      </c>
      <c r="AR645" s="266">
        <v>1508497.4971780684</v>
      </c>
      <c r="AS645" s="267">
        <v>0.11063365018768477</v>
      </c>
      <c r="AT645" s="266">
        <v>1537974.0952299703</v>
      </c>
      <c r="AU645" s="267">
        <v>0.1130398446247896</v>
      </c>
      <c r="AV645" s="266">
        <v>1771505.4971780684</v>
      </c>
      <c r="AW645" s="267">
        <v>0.13247811579019891</v>
      </c>
      <c r="AX645" s="266">
        <v>398446.39832180738</v>
      </c>
      <c r="AY645" s="267">
        <v>2.9222176061240227E-2</v>
      </c>
      <c r="AZ645" s="266">
        <v>427922.99637370929</v>
      </c>
      <c r="BA645" s="267">
        <v>3.145199205336776E-2</v>
      </c>
      <c r="BB645" s="266">
        <v>1110051.098856261</v>
      </c>
      <c r="BC645" s="267">
        <v>7.910000000000042E-2</v>
      </c>
      <c r="BE645" s="149">
        <v>1364037.5058907892</v>
      </c>
      <c r="BF645" s="149">
        <v>1197214.0801085483</v>
      </c>
      <c r="BG645" s="149">
        <v>1200940.0693546685</v>
      </c>
      <c r="BH645" s="149">
        <v>1309473.6781824331</v>
      </c>
      <c r="BI645" s="149">
        <v>1189762.1016163081</v>
      </c>
      <c r="BJ645" s="149">
        <v>1254874.0212949077</v>
      </c>
      <c r="BK645" s="149">
        <v>1305747.6889363129</v>
      </c>
      <c r="BL645" s="149">
        <v>1254874.0212949077</v>
      </c>
      <c r="BM645" s="149">
        <v>1251148.0320487875</v>
      </c>
      <c r="BN645" s="149">
        <v>1309473.6781824331</v>
      </c>
      <c r="BO645" s="149">
        <v>1254874.0212949077</v>
      </c>
      <c r="BP645" s="149">
        <v>1251147.9889730655</v>
      </c>
      <c r="BQ645" s="268">
        <v>15143566.887178071</v>
      </c>
    </row>
    <row r="646" spans="2:96" x14ac:dyDescent="0.25">
      <c r="K646" s="145" t="s">
        <v>316</v>
      </c>
      <c r="N646" s="37" t="s">
        <v>1407</v>
      </c>
      <c r="V646" s="37" t="s">
        <v>343</v>
      </c>
      <c r="W646" s="37" t="s">
        <v>351</v>
      </c>
      <c r="X646" s="37">
        <v>101</v>
      </c>
      <c r="AB646" s="206" t="s">
        <v>348</v>
      </c>
      <c r="AC646" s="173">
        <v>3100140</v>
      </c>
      <c r="AD646" s="174" t="s">
        <v>1408</v>
      </c>
      <c r="AE646" s="149">
        <v>40819574.690000005</v>
      </c>
      <c r="AF646" s="17">
        <v>51830058.720000006</v>
      </c>
      <c r="AG646" s="17">
        <v>73829159.980000004</v>
      </c>
      <c r="AH646" s="151">
        <v>81738381.6843936</v>
      </c>
      <c r="AI646" s="150">
        <v>25187514.029999997</v>
      </c>
      <c r="AJ646" s="266">
        <v>75562542.089999989</v>
      </c>
      <c r="AK646" s="138">
        <v>62990566.619999997</v>
      </c>
      <c r="AL646" s="266">
        <v>75588679.943999991</v>
      </c>
      <c r="AM646" s="175">
        <v>68159964.138944551</v>
      </c>
      <c r="AN646" s="150">
        <v>76568984.165449053</v>
      </c>
      <c r="AO646" s="151">
        <v>75415881.137142837</v>
      </c>
      <c r="AP646" s="151">
        <v>78154939.458109245</v>
      </c>
      <c r="AQ646" s="151">
        <v>84336995.16924566</v>
      </c>
      <c r="AR646" s="266">
        <v>8774453.0792456716</v>
      </c>
      <c r="AS646" s="267">
        <v>0.11612172958388188</v>
      </c>
      <c r="AT646" s="266">
        <v>2598613.4848520607</v>
      </c>
      <c r="AU646" s="267">
        <v>3.1791839173985224E-2</v>
      </c>
      <c r="AV646" s="266">
        <v>10507835.189245656</v>
      </c>
      <c r="AW646" s="267">
        <v>0.14232635441189068</v>
      </c>
      <c r="AX646" s="266">
        <v>2592397.368109256</v>
      </c>
      <c r="AY646" s="267">
        <v>3.4307969218684294E-2</v>
      </c>
      <c r="AZ646" s="266">
        <v>-3583442.2262843549</v>
      </c>
      <c r="BA646" s="267">
        <v>-4.3840386271906645E-2</v>
      </c>
      <c r="BB646" s="266">
        <v>6182055.7111364156</v>
      </c>
      <c r="BC646" s="267">
        <v>7.9099999999999671E-2</v>
      </c>
      <c r="BE646" s="149">
        <v>7497787.3322287276</v>
      </c>
      <c r="BF646" s="149">
        <v>6798331.8359847795</v>
      </c>
      <c r="BG646" s="149">
        <v>6846177.8889228562</v>
      </c>
      <c r="BH646" s="149">
        <v>7361530.4036807362</v>
      </c>
      <c r="BI646" s="149">
        <v>6670197.062860975</v>
      </c>
      <c r="BJ646" s="149">
        <v>7021829.2396699535</v>
      </c>
      <c r="BK646" s="149">
        <v>7232544.6624244722</v>
      </c>
      <c r="BL646" s="149">
        <v>7021774.9532806566</v>
      </c>
      <c r="BM646" s="149">
        <v>6973903.3046969129</v>
      </c>
      <c r="BN646" s="149">
        <v>7159163.0892475499</v>
      </c>
      <c r="BO646" s="149">
        <v>6900762.1310368832</v>
      </c>
      <c r="BP646" s="149">
        <v>6852993.2652111528</v>
      </c>
      <c r="BQ646" s="268">
        <v>84336995.169245645</v>
      </c>
    </row>
    <row r="647" spans="2:96" x14ac:dyDescent="0.25">
      <c r="K647" s="145" t="s">
        <v>316</v>
      </c>
      <c r="N647" s="37" t="s">
        <v>1409</v>
      </c>
      <c r="V647" s="37" t="s">
        <v>343</v>
      </c>
      <c r="W647" s="37" t="s">
        <v>351</v>
      </c>
      <c r="X647" s="37">
        <v>101</v>
      </c>
      <c r="AB647" s="206" t="s">
        <v>348</v>
      </c>
      <c r="AC647" s="173">
        <v>3100147</v>
      </c>
      <c r="AD647" s="174" t="s">
        <v>1410</v>
      </c>
      <c r="AE647" s="149">
        <v>2972658.3</v>
      </c>
      <c r="AF647" s="17">
        <v>3939965.5299999993</v>
      </c>
      <c r="AG647" s="17">
        <v>4062054.33</v>
      </c>
      <c r="AH647" s="151">
        <v>5809451.4956401214</v>
      </c>
      <c r="AI647" s="150">
        <v>1455265.04</v>
      </c>
      <c r="AJ647" s="266">
        <v>4365795.12</v>
      </c>
      <c r="AK647" s="138">
        <v>3786250.16</v>
      </c>
      <c r="AL647" s="266">
        <v>4543500.1919999998</v>
      </c>
      <c r="AM647" s="175">
        <v>4845969.1272063842</v>
      </c>
      <c r="AN647" s="150">
        <v>4749732.5284337373</v>
      </c>
      <c r="AO647" s="151">
        <v>4027609.6971428529</v>
      </c>
      <c r="AP647" s="151">
        <v>4437899.1060849605</v>
      </c>
      <c r="AQ647" s="151">
        <v>4788936.9253762849</v>
      </c>
      <c r="AR647" s="266">
        <v>423141.80537628476</v>
      </c>
      <c r="AS647" s="267">
        <v>9.6922048274286576E-2</v>
      </c>
      <c r="AT647" s="266">
        <v>-1020514.5702638365</v>
      </c>
      <c r="AU647" s="267">
        <v>-0.17566453064109624</v>
      </c>
      <c r="AV647" s="266">
        <v>726882.59537628479</v>
      </c>
      <c r="AW647" s="267">
        <v>0.17894457737995956</v>
      </c>
      <c r="AX647" s="266">
        <v>72103.986084960401</v>
      </c>
      <c r="AY647" s="267">
        <v>1.651565959993111E-2</v>
      </c>
      <c r="AZ647" s="266">
        <v>-1371552.3895551609</v>
      </c>
      <c r="BA647" s="267">
        <v>-0.23608982544814838</v>
      </c>
      <c r="BB647" s="266">
        <v>351037.81929132435</v>
      </c>
      <c r="BC647" s="267">
        <v>7.9100000000000892E-2</v>
      </c>
      <c r="BE647" s="149">
        <v>433209.96333183866</v>
      </c>
      <c r="BF647" s="149">
        <v>377403.07427832304</v>
      </c>
      <c r="BG647" s="149">
        <v>377640.20900006907</v>
      </c>
      <c r="BH647" s="149">
        <v>414665.08680648974</v>
      </c>
      <c r="BI647" s="149">
        <v>376959.98310836713</v>
      </c>
      <c r="BJ647" s="149">
        <v>396092.12234046852</v>
      </c>
      <c r="BK647" s="149">
        <v>414439.47527609632</v>
      </c>
      <c r="BL647" s="149">
        <v>396089.01325959153</v>
      </c>
      <c r="BM647" s="149">
        <v>395850.41262836976</v>
      </c>
      <c r="BN647" s="149">
        <v>414656.96307903691</v>
      </c>
      <c r="BO647" s="149">
        <v>396081.66855165322</v>
      </c>
      <c r="BP647" s="149">
        <v>395848.95371598023</v>
      </c>
      <c r="BQ647" s="268">
        <v>4788936.9253762839</v>
      </c>
    </row>
    <row r="648" spans="2:96" x14ac:dyDescent="0.25">
      <c r="K648" s="145" t="s">
        <v>316</v>
      </c>
      <c r="N648" s="37" t="s">
        <v>1411</v>
      </c>
      <c r="V648" s="37" t="s">
        <v>343</v>
      </c>
      <c r="W648" s="37" t="s">
        <v>351</v>
      </c>
      <c r="X648" s="37">
        <v>101</v>
      </c>
      <c r="AB648" s="206" t="s">
        <v>348</v>
      </c>
      <c r="AC648" s="173">
        <v>3100150</v>
      </c>
      <c r="AD648" s="174" t="s">
        <v>1412</v>
      </c>
      <c r="AE648" s="149">
        <v>11666058.49</v>
      </c>
      <c r="AF648" s="17">
        <v>11386432.550000001</v>
      </c>
      <c r="AG648" s="17">
        <v>17969648.82</v>
      </c>
      <c r="AH648" s="151">
        <v>20536587.684837759</v>
      </c>
      <c r="AI648" s="150">
        <v>7862038.6699999999</v>
      </c>
      <c r="AJ648" s="266">
        <v>23586116.009999998</v>
      </c>
      <c r="AK648" s="138">
        <v>22621212.390000001</v>
      </c>
      <c r="AL648" s="266">
        <v>27145454.868000001</v>
      </c>
      <c r="AM648" s="175">
        <v>17126285.15148174</v>
      </c>
      <c r="AN648" s="150">
        <v>26031514.923356019</v>
      </c>
      <c r="AO648" s="151">
        <v>24532994.297142867</v>
      </c>
      <c r="AP648" s="151">
        <v>23888593.341406766</v>
      </c>
      <c r="AQ648" s="151">
        <v>25778181.074712027</v>
      </c>
      <c r="AR648" s="266">
        <v>2192065.064712029</v>
      </c>
      <c r="AS648" s="267">
        <v>9.2938789234422545E-2</v>
      </c>
      <c r="AT648" s="266">
        <v>5241593.3898742683</v>
      </c>
      <c r="AU648" s="267">
        <v>0.25523195334657067</v>
      </c>
      <c r="AV648" s="266">
        <v>7808532.2547120266</v>
      </c>
      <c r="AW648" s="267">
        <v>0.4345400587918683</v>
      </c>
      <c r="AX648" s="266">
        <v>302477.33140676841</v>
      </c>
      <c r="AY648" s="267">
        <v>1.2824380719509929E-2</v>
      </c>
      <c r="AZ648" s="266">
        <v>3352005.6565690078</v>
      </c>
      <c r="BA648" s="267">
        <v>0.16322115962058323</v>
      </c>
      <c r="BB648" s="266">
        <v>1889587.7333052605</v>
      </c>
      <c r="BC648" s="267">
        <v>7.9099999999999379E-2</v>
      </c>
      <c r="BE648" s="149">
        <v>2313623.4632929084</v>
      </c>
      <c r="BF648" s="149">
        <v>2047493.2671511802</v>
      </c>
      <c r="BG648" s="149">
        <v>2054773.8594167731</v>
      </c>
      <c r="BH648" s="149">
        <v>2235470.0205342071</v>
      </c>
      <c r="BI648" s="149">
        <v>2032565.4382979614</v>
      </c>
      <c r="BJ648" s="149">
        <v>2138912.6361767668</v>
      </c>
      <c r="BK648" s="149">
        <v>2222380.6566095147</v>
      </c>
      <c r="BL648" s="149">
        <v>2138821.7919426211</v>
      </c>
      <c r="BM648" s="149">
        <v>2131498.3672680552</v>
      </c>
      <c r="BN648" s="149">
        <v>2216917.6218276736</v>
      </c>
      <c r="BO648" s="149">
        <v>2126437.6231945129</v>
      </c>
      <c r="BP648" s="149">
        <v>2119286.3289998523</v>
      </c>
      <c r="BQ648" s="268">
        <v>25778181.074712027</v>
      </c>
    </row>
    <row r="649" spans="2:96" x14ac:dyDescent="0.25">
      <c r="K649" s="145" t="s">
        <v>316</v>
      </c>
      <c r="N649" s="37" t="s">
        <v>1413</v>
      </c>
      <c r="V649" s="37" t="s">
        <v>343</v>
      </c>
      <c r="W649" s="37" t="s">
        <v>351</v>
      </c>
      <c r="X649" s="37">
        <v>101</v>
      </c>
      <c r="AB649" s="206" t="s">
        <v>348</v>
      </c>
      <c r="AC649" s="173">
        <v>3100155</v>
      </c>
      <c r="AD649" s="174" t="s">
        <v>1414</v>
      </c>
      <c r="AE649" s="149">
        <v>99535470.219999999</v>
      </c>
      <c r="AF649" s="17">
        <v>138009584.01999998</v>
      </c>
      <c r="AG649" s="17">
        <v>189411661.17000002</v>
      </c>
      <c r="AH649" s="151">
        <v>180324821.24477798</v>
      </c>
      <c r="AI649" s="150">
        <v>66745738.149999999</v>
      </c>
      <c r="AJ649" s="266">
        <v>200237214.44999999</v>
      </c>
      <c r="AK649" s="138">
        <v>165682110.27000001</v>
      </c>
      <c r="AL649" s="266">
        <v>198818532.324</v>
      </c>
      <c r="AM649" s="175">
        <v>150374077.5157553</v>
      </c>
      <c r="AN649" s="150">
        <v>195632853.99902269</v>
      </c>
      <c r="AO649" s="151">
        <v>203555743.88571435</v>
      </c>
      <c r="AP649" s="151">
        <v>204783019.30359906</v>
      </c>
      <c r="AQ649" s="151">
        <v>220981356.13051394</v>
      </c>
      <c r="AR649" s="266">
        <v>20744141.680513948</v>
      </c>
      <c r="AS649" s="267">
        <v>0.10359783388663669</v>
      </c>
      <c r="AT649" s="266">
        <v>40656534.885735959</v>
      </c>
      <c r="AU649" s="267">
        <v>0.2254627765888515</v>
      </c>
      <c r="AV649" s="266">
        <v>31569694.96051392</v>
      </c>
      <c r="AW649" s="267">
        <v>0.16667239369269674</v>
      </c>
      <c r="AX649" s="266">
        <v>4545804.8535990715</v>
      </c>
      <c r="AY649" s="267">
        <v>2.2702097939612403E-2</v>
      </c>
      <c r="AZ649" s="266">
        <v>24458198.058821082</v>
      </c>
      <c r="BA649" s="267">
        <v>0.1356341178656755</v>
      </c>
      <c r="BB649" s="266">
        <v>16198336.826914877</v>
      </c>
      <c r="BC649" s="267">
        <v>7.9100000000000933E-2</v>
      </c>
      <c r="BE649" s="149">
        <v>19637619.516098123</v>
      </c>
      <c r="BF649" s="149">
        <v>17721850.903738391</v>
      </c>
      <c r="BG649" s="149">
        <v>17860237.642916787</v>
      </c>
      <c r="BH649" s="149">
        <v>19183529.267415322</v>
      </c>
      <c r="BI649" s="149">
        <v>17420992.937994357</v>
      </c>
      <c r="BJ649" s="149">
        <v>18410021.948925316</v>
      </c>
      <c r="BK649" s="149">
        <v>18936045.659985896</v>
      </c>
      <c r="BL649" s="149">
        <v>18409694.696823407</v>
      </c>
      <c r="BM649" s="149">
        <v>18271153.660611216</v>
      </c>
      <c r="BN649" s="149">
        <v>18865005.554714162</v>
      </c>
      <c r="BO649" s="149">
        <v>18201562.744504936</v>
      </c>
      <c r="BP649" s="149">
        <v>18063641.596786007</v>
      </c>
      <c r="BQ649" s="268">
        <v>220981356.13051397</v>
      </c>
    </row>
    <row r="650" spans="2:96" x14ac:dyDescent="0.25">
      <c r="K650" s="145" t="s">
        <v>316</v>
      </c>
      <c r="N650" s="37" t="s">
        <v>1415</v>
      </c>
      <c r="V650" s="37" t="s">
        <v>343</v>
      </c>
      <c r="W650" s="37" t="s">
        <v>351</v>
      </c>
      <c r="X650" s="37">
        <v>101</v>
      </c>
      <c r="AB650" s="206" t="s">
        <v>348</v>
      </c>
      <c r="AC650" s="173">
        <v>3100160</v>
      </c>
      <c r="AD650" s="174" t="s">
        <v>1416</v>
      </c>
      <c r="AE650" s="149">
        <v>58229605.580000006</v>
      </c>
      <c r="AF650" s="17">
        <v>70281204.920000002</v>
      </c>
      <c r="AG650" s="17">
        <v>80590015.980000004</v>
      </c>
      <c r="AH650" s="151">
        <v>90033678.991851106</v>
      </c>
      <c r="AI650" s="150">
        <v>28041129.780000001</v>
      </c>
      <c r="AJ650" s="266">
        <v>84123389.340000004</v>
      </c>
      <c r="AK650" s="138">
        <v>75505911.519999996</v>
      </c>
      <c r="AL650" s="266">
        <v>90607093.824000001</v>
      </c>
      <c r="AM650" s="175">
        <v>75074296.81150189</v>
      </c>
      <c r="AN650" s="150">
        <v>90465293.700349212</v>
      </c>
      <c r="AO650" s="151">
        <v>88378672.611428604</v>
      </c>
      <c r="AP650" s="151">
        <v>87565303.137525156</v>
      </c>
      <c r="AQ650" s="151">
        <v>94491718.615703389</v>
      </c>
      <c r="AR650" s="266">
        <v>10368329.275703385</v>
      </c>
      <c r="AS650" s="267">
        <v>0.12325144477712249</v>
      </c>
      <c r="AT650" s="266">
        <v>4458039.6238522828</v>
      </c>
      <c r="AU650" s="267">
        <v>4.9515244448200067E-2</v>
      </c>
      <c r="AV650" s="266">
        <v>13901702.635703385</v>
      </c>
      <c r="AW650" s="267">
        <v>0.17249906786410571</v>
      </c>
      <c r="AX650" s="266">
        <v>3441913.7975251526</v>
      </c>
      <c r="AY650" s="267">
        <v>4.0915063272284842E-2</v>
      </c>
      <c r="AZ650" s="266">
        <v>-2468375.8543259501</v>
      </c>
      <c r="BA650" s="267">
        <v>-2.7416138960059171E-2</v>
      </c>
      <c r="BB650" s="266">
        <v>6926415.4781782329</v>
      </c>
      <c r="BC650" s="267">
        <v>7.909999999999992E-2</v>
      </c>
      <c r="BE650" s="149">
        <v>8360565.2068227371</v>
      </c>
      <c r="BF650" s="149">
        <v>7675430.473489739</v>
      </c>
      <c r="BG650" s="149">
        <v>7738237.2733971393</v>
      </c>
      <c r="BH650" s="149">
        <v>8283956.8576647723</v>
      </c>
      <c r="BI650" s="149">
        <v>7499373.8563682912</v>
      </c>
      <c r="BJ650" s="149">
        <v>7880874.9868993908</v>
      </c>
      <c r="BK650" s="149">
        <v>8091787.1241401676</v>
      </c>
      <c r="BL650" s="149">
        <v>7880847.6163885342</v>
      </c>
      <c r="BM650" s="149">
        <v>7818027.9114803281</v>
      </c>
      <c r="BN650" s="149">
        <v>7957553.752730526</v>
      </c>
      <c r="BO650" s="149">
        <v>7683915.7464664765</v>
      </c>
      <c r="BP650" s="149">
        <v>7621147.8098552804</v>
      </c>
      <c r="BQ650" s="268">
        <v>94491718.615703389</v>
      </c>
    </row>
    <row r="651" spans="2:96" x14ac:dyDescent="0.25">
      <c r="K651" s="145" t="s">
        <v>316</v>
      </c>
      <c r="N651" s="37" t="s">
        <v>1417</v>
      </c>
      <c r="V651" s="37" t="s">
        <v>343</v>
      </c>
      <c r="W651" s="37" t="s">
        <v>351</v>
      </c>
      <c r="X651" s="37">
        <v>101</v>
      </c>
      <c r="AB651" s="206" t="s">
        <v>348</v>
      </c>
      <c r="AC651" s="173">
        <v>3100165</v>
      </c>
      <c r="AD651" s="174" t="s">
        <v>1418</v>
      </c>
      <c r="AE651" s="149">
        <v>0</v>
      </c>
      <c r="AF651" s="17">
        <v>12667206.82</v>
      </c>
      <c r="AG651" s="17">
        <v>27491695.040000003</v>
      </c>
      <c r="AH651" s="151">
        <v>27637908.524086162</v>
      </c>
      <c r="AI651" s="150">
        <v>12831238.92</v>
      </c>
      <c r="AJ651" s="266">
        <v>38493716.759999998</v>
      </c>
      <c r="AK651" s="138">
        <v>36465669.910000004</v>
      </c>
      <c r="AL651" s="266">
        <v>43758803.892000005</v>
      </c>
      <c r="AM651" s="175">
        <v>23051738.115578838</v>
      </c>
      <c r="AN651" s="150">
        <v>41051840.318507329</v>
      </c>
      <c r="AO651" s="151">
        <v>40651087.90285714</v>
      </c>
      <c r="AP651" s="151">
        <v>39659274.013697051</v>
      </c>
      <c r="AQ651" s="151">
        <v>42796322.588180475</v>
      </c>
      <c r="AR651" s="266">
        <v>4302605.828180477</v>
      </c>
      <c r="AS651" s="267">
        <v>0.11177423720879681</v>
      </c>
      <c r="AT651" s="266">
        <v>15158414.064094312</v>
      </c>
      <c r="AU651" s="267">
        <v>0.54846458627228989</v>
      </c>
      <c r="AV651" s="266">
        <v>15304627.548180472</v>
      </c>
      <c r="AW651" s="267">
        <v>0.55670003344328056</v>
      </c>
      <c r="AX651" s="266">
        <v>1165557.2536970526</v>
      </c>
      <c r="AY651" s="267">
        <v>3.0279155971455033E-2</v>
      </c>
      <c r="AZ651" s="266">
        <v>12021365.489610888</v>
      </c>
      <c r="BA651" s="267">
        <v>0.43495930522870019</v>
      </c>
      <c r="BB651" s="266">
        <v>3137048.5744834244</v>
      </c>
      <c r="BC651" s="267">
        <v>7.9099999999999684E-2</v>
      </c>
      <c r="BE651" s="149">
        <v>3801220.7460748665</v>
      </c>
      <c r="BF651" s="149">
        <v>3443750.746367801</v>
      </c>
      <c r="BG651" s="149">
        <v>3471866.0327548804</v>
      </c>
      <c r="BH651" s="149">
        <v>3723665.2416636324</v>
      </c>
      <c r="BI651" s="149">
        <v>3375170.8657945171</v>
      </c>
      <c r="BJ651" s="149">
        <v>3565464.9804670648</v>
      </c>
      <c r="BK651" s="149">
        <v>3663607.1716019628</v>
      </c>
      <c r="BL651" s="149">
        <v>3565429.6853330177</v>
      </c>
      <c r="BM651" s="149">
        <v>3537297.7575417762</v>
      </c>
      <c r="BN651" s="149">
        <v>3643073.5557534141</v>
      </c>
      <c r="BO651" s="149">
        <v>3516920.4411503021</v>
      </c>
      <c r="BP651" s="149">
        <v>3488855.3636772325</v>
      </c>
      <c r="BQ651" s="268">
        <v>42796322.588180467</v>
      </c>
    </row>
    <row r="652" spans="2:96" x14ac:dyDescent="0.25">
      <c r="K652" s="145" t="s">
        <v>316</v>
      </c>
      <c r="N652" s="37" t="s">
        <v>1419</v>
      </c>
      <c r="V652" s="37" t="s">
        <v>343</v>
      </c>
      <c r="W652" s="37" t="s">
        <v>351</v>
      </c>
      <c r="X652" s="37">
        <v>101</v>
      </c>
      <c r="AB652" s="206" t="s">
        <v>348</v>
      </c>
      <c r="AC652" s="173">
        <v>3100170</v>
      </c>
      <c r="AD652" s="174" t="s">
        <v>1420</v>
      </c>
      <c r="AE652" s="149">
        <v>308245213.60999995</v>
      </c>
      <c r="AF652" s="17">
        <v>361239326.38</v>
      </c>
      <c r="AG652" s="17">
        <v>435501968.72000003</v>
      </c>
      <c r="AH652" s="151">
        <v>465362601.74944848</v>
      </c>
      <c r="AI652" s="150">
        <v>157314405.91</v>
      </c>
      <c r="AJ652" s="266">
        <v>471943217.73000002</v>
      </c>
      <c r="AK652" s="138">
        <v>405955999.47000003</v>
      </c>
      <c r="AL652" s="266">
        <v>487147199.36400008</v>
      </c>
      <c r="AM652" s="175">
        <v>388149881.61954528</v>
      </c>
      <c r="AN652" s="150">
        <v>483168719.59990323</v>
      </c>
      <c r="AO652" s="151">
        <v>479764505.77714252</v>
      </c>
      <c r="AP652" s="151">
        <v>483570394.40386397</v>
      </c>
      <c r="AQ652" s="151">
        <v>521820812.60120964</v>
      </c>
      <c r="AR652" s="266">
        <v>49877594.871209621</v>
      </c>
      <c r="AS652" s="267">
        <v>0.10568558461569995</v>
      </c>
      <c r="AT652" s="266">
        <v>56458210.851761162</v>
      </c>
      <c r="AU652" s="267">
        <v>0.12132090253818527</v>
      </c>
      <c r="AV652" s="266">
        <v>86318843.881209612</v>
      </c>
      <c r="AW652" s="267">
        <v>0.19820540452414606</v>
      </c>
      <c r="AX652" s="266">
        <v>11627176.673863947</v>
      </c>
      <c r="AY652" s="267">
        <v>2.4636812728848E-2</v>
      </c>
      <c r="AZ652" s="266">
        <v>18207792.654415488</v>
      </c>
      <c r="BA652" s="267">
        <v>3.9126033303850609E-2</v>
      </c>
      <c r="BB652" s="266">
        <v>38250418.197345674</v>
      </c>
      <c r="BC652" s="267">
        <v>7.9100000000000073E-2</v>
      </c>
      <c r="BE652" s="149">
        <v>45858202.235606723</v>
      </c>
      <c r="BF652" s="149">
        <v>42162453.650255978</v>
      </c>
      <c r="BG652" s="149">
        <v>42764942.135488324</v>
      </c>
      <c r="BH652" s="149">
        <v>45104733.527033538</v>
      </c>
      <c r="BI652" s="149">
        <v>40879540.897048734</v>
      </c>
      <c r="BJ652" s="149">
        <v>43681327.924187653</v>
      </c>
      <c r="BK652" s="149">
        <v>44253074.039668024</v>
      </c>
      <c r="BL652" s="149">
        <v>43680580.505667105</v>
      </c>
      <c r="BM652" s="149">
        <v>43077739.617929019</v>
      </c>
      <c r="BN652" s="149">
        <v>44434564.018639877</v>
      </c>
      <c r="BO652" s="149">
        <v>43262539.433004946</v>
      </c>
      <c r="BP652" s="149">
        <v>42661114.616679765</v>
      </c>
      <c r="BQ652" s="268">
        <v>521820812.60120976</v>
      </c>
    </row>
    <row r="653" spans="2:96" ht="18.75" hidden="1" x14ac:dyDescent="0.3">
      <c r="B653" s="137" t="s">
        <v>306</v>
      </c>
      <c r="C653" s="137" t="s">
        <v>306</v>
      </c>
      <c r="J653" s="137" t="s">
        <v>306</v>
      </c>
      <c r="K653" s="145" t="s">
        <v>309</v>
      </c>
      <c r="N653" s="37" t="s">
        <v>311</v>
      </c>
      <c r="AC653" s="152"/>
      <c r="AD653" s="163"/>
      <c r="AE653" s="17"/>
      <c r="AI653" s="180"/>
      <c r="AS653" s="37"/>
      <c r="AU653" s="37"/>
      <c r="AW653" s="37"/>
      <c r="AY653" s="37"/>
      <c r="BA653" s="37"/>
      <c r="BB653" s="37"/>
      <c r="BC653" s="3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278"/>
    </row>
    <row r="654" spans="2:96" ht="17.25" x14ac:dyDescent="0.3">
      <c r="K654" s="145" t="s">
        <v>313</v>
      </c>
      <c r="V654" s="37" t="s">
        <v>343</v>
      </c>
      <c r="W654" s="37" t="s">
        <v>351</v>
      </c>
      <c r="AB654" s="206" t="s">
        <v>348</v>
      </c>
      <c r="AC654" s="164" t="s">
        <v>1421</v>
      </c>
      <c r="AD654" s="148"/>
      <c r="AE654" s="165">
        <v>1423273080.0899999</v>
      </c>
      <c r="AF654" s="165">
        <v>1692993783.6199999</v>
      </c>
      <c r="AG654" s="165">
        <v>2060855447.9400001</v>
      </c>
      <c r="AH654" s="167">
        <v>2198113786.5393667</v>
      </c>
      <c r="AI654" s="166">
        <v>763169850.03999996</v>
      </c>
      <c r="AJ654" s="167">
        <v>2289509550.1199999</v>
      </c>
      <c r="AK654" s="166">
        <v>1959585206.1800001</v>
      </c>
      <c r="AL654" s="167">
        <v>2351502247.4159999</v>
      </c>
      <c r="AM654" s="166">
        <v>1833099703.3880906</v>
      </c>
      <c r="AN654" s="166">
        <v>2324599289.3312759</v>
      </c>
      <c r="AO654" s="167">
        <v>2304803853.3085709</v>
      </c>
      <c r="AP654" s="167">
        <v>2357567535.5885849</v>
      </c>
      <c r="AQ654" s="167">
        <v>2544051127.6536417</v>
      </c>
      <c r="AR654" s="167">
        <v>254541577.53364182</v>
      </c>
      <c r="AS654" s="279">
        <v>0.11117733818594491</v>
      </c>
      <c r="AT654" s="167">
        <v>345937341.11427498</v>
      </c>
      <c r="AU654" s="279">
        <v>0.15737917810838473</v>
      </c>
      <c r="AV654" s="167">
        <v>483195679.71364164</v>
      </c>
      <c r="AW654" s="279">
        <v>0.23446364479208706</v>
      </c>
      <c r="AX654" s="167">
        <v>68057985.468585014</v>
      </c>
      <c r="AY654" s="279">
        <v>2.9726010736674104E-2</v>
      </c>
      <c r="AZ654" s="167">
        <v>159453749.04921818</v>
      </c>
      <c r="BA654" s="279">
        <v>7.2541171446932493E-2</v>
      </c>
      <c r="BB654" s="167">
        <v>186483592.0650568</v>
      </c>
      <c r="BC654" s="279">
        <v>7.9099999999999893E-2</v>
      </c>
      <c r="BE654" s="165">
        <v>224871889.15194893</v>
      </c>
      <c r="BF654" s="165">
        <v>205321346.75852463</v>
      </c>
      <c r="BG654" s="165">
        <v>207478176.3233839</v>
      </c>
      <c r="BH654" s="165">
        <v>221045294.36959118</v>
      </c>
      <c r="BI654" s="165">
        <v>200351631.43615875</v>
      </c>
      <c r="BJ654" s="165">
        <v>212386113.42062375</v>
      </c>
      <c r="BK654" s="165">
        <v>217038304.56243968</v>
      </c>
      <c r="BL654" s="165">
        <v>212383465.74070382</v>
      </c>
      <c r="BM654" s="165">
        <v>210225387.81363174</v>
      </c>
      <c r="BN654" s="165">
        <v>216234988.23042488</v>
      </c>
      <c r="BO654" s="165">
        <v>209433796.35376057</v>
      </c>
      <c r="BP654" s="165">
        <v>207280733.49245012</v>
      </c>
      <c r="BQ654" s="280">
        <v>2544051127.6536422</v>
      </c>
    </row>
    <row r="655" spans="2:96" ht="18.75" x14ac:dyDescent="0.3">
      <c r="K655" s="145" t="s">
        <v>313</v>
      </c>
      <c r="AC655" s="152"/>
      <c r="AD655" s="168"/>
      <c r="AE655" s="169"/>
      <c r="AI655" s="281"/>
      <c r="AS655" s="37"/>
      <c r="AU655" s="37"/>
      <c r="AW655" s="37"/>
      <c r="AY655" s="37"/>
      <c r="BA655" s="37"/>
      <c r="BB655" s="37"/>
      <c r="BC655" s="37"/>
      <c r="BE655" s="169"/>
      <c r="BF655" s="169"/>
      <c r="BG655" s="169"/>
      <c r="BH655" s="169"/>
      <c r="BI655" s="169"/>
      <c r="BJ655" s="169"/>
      <c r="BK655" s="169"/>
      <c r="BL655" s="169"/>
      <c r="BM655" s="169"/>
      <c r="BN655" s="169"/>
      <c r="BO655" s="169"/>
      <c r="BP655" s="169"/>
      <c r="BQ655" s="282"/>
    </row>
    <row r="656" spans="2:96" ht="18.75" x14ac:dyDescent="0.3">
      <c r="K656" s="145" t="s">
        <v>313</v>
      </c>
      <c r="M656" s="37" t="s">
        <v>353</v>
      </c>
      <c r="N656" s="37" t="s">
        <v>1422</v>
      </c>
      <c r="V656" s="37" t="s">
        <v>343</v>
      </c>
      <c r="W656" s="37" t="s">
        <v>354</v>
      </c>
      <c r="X656" s="37">
        <v>102</v>
      </c>
      <c r="AB656" s="206" t="s">
        <v>348</v>
      </c>
      <c r="AC656" s="276" t="s">
        <v>355</v>
      </c>
      <c r="AD656" s="148"/>
      <c r="AE656" s="38"/>
      <c r="AI656" s="180"/>
      <c r="AS656" s="37"/>
      <c r="AU656" s="37"/>
      <c r="AW656" s="37"/>
      <c r="AY656" s="37"/>
      <c r="BA656" s="37"/>
      <c r="BB656" s="37"/>
      <c r="BC656" s="37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277"/>
      <c r="BS656" s="37">
        <v>601148187.74000001</v>
      </c>
      <c r="BT656" s="37">
        <v>687368254.70000005</v>
      </c>
      <c r="BU656" s="37">
        <v>829781268.32000005</v>
      </c>
      <c r="BV656" s="37">
        <v>792357005.93036509</v>
      </c>
      <c r="BW656" s="37">
        <v>262183757.90000001</v>
      </c>
      <c r="BX656" s="37">
        <v>786551273.70000005</v>
      </c>
      <c r="BY656" s="37">
        <v>668802292.25000012</v>
      </c>
      <c r="BZ656" s="37">
        <v>802562750.70000005</v>
      </c>
      <c r="CA656" s="37">
        <v>652593024.32243276</v>
      </c>
      <c r="CB656" s="37">
        <v>808566273.85793245</v>
      </c>
      <c r="CC656" s="37">
        <v>793937267.26285708</v>
      </c>
      <c r="CD656" s="37">
        <v>840362785.26565325</v>
      </c>
      <c r="CE656" s="37">
        <v>906784380.57976627</v>
      </c>
      <c r="CG656" s="37">
        <v>74925451.453010231</v>
      </c>
      <c r="CH656" s="37">
        <v>72918631.473024502</v>
      </c>
      <c r="CI656" s="37">
        <v>71627839.550030187</v>
      </c>
      <c r="CJ656" s="37">
        <v>69957244.296114743</v>
      </c>
      <c r="CK656" s="37">
        <v>69474086.292313889</v>
      </c>
      <c r="CL656" s="37">
        <v>79471348.088186234</v>
      </c>
      <c r="CM656" s="37">
        <v>75988357.437510714</v>
      </c>
      <c r="CN656" s="37">
        <v>78207700.357885614</v>
      </c>
      <c r="CO656" s="37">
        <v>77154357.258865461</v>
      </c>
      <c r="CP656" s="37">
        <v>74334703.751578689</v>
      </c>
      <c r="CQ656" s="37">
        <v>82297761.107972667</v>
      </c>
      <c r="CR656" s="37">
        <v>80426899.513273329</v>
      </c>
    </row>
    <row r="657" spans="11:69" x14ac:dyDescent="0.25">
      <c r="K657" s="145" t="s">
        <v>316</v>
      </c>
      <c r="N657" s="37" t="s">
        <v>1423</v>
      </c>
      <c r="V657" s="37" t="s">
        <v>343</v>
      </c>
      <c r="W657" s="37" t="s">
        <v>354</v>
      </c>
      <c r="X657" s="37">
        <v>102</v>
      </c>
      <c r="AB657" s="206" t="s">
        <v>348</v>
      </c>
      <c r="AC657" s="173">
        <v>3200030</v>
      </c>
      <c r="AD657" s="174" t="s">
        <v>1424</v>
      </c>
      <c r="AE657" s="149">
        <v>370</v>
      </c>
      <c r="AF657" s="17">
        <v>0</v>
      </c>
      <c r="AG657" s="17">
        <v>0</v>
      </c>
      <c r="AH657" s="151">
        <v>0</v>
      </c>
      <c r="AI657" s="150">
        <v>0</v>
      </c>
      <c r="AJ657" s="266">
        <v>0</v>
      </c>
      <c r="AK657" s="138">
        <v>0</v>
      </c>
      <c r="AL657" s="266">
        <v>0</v>
      </c>
      <c r="AM657" s="175">
        <v>0</v>
      </c>
      <c r="AN657" s="150">
        <v>0</v>
      </c>
      <c r="AO657" s="151">
        <v>0</v>
      </c>
      <c r="AP657" s="151">
        <v>0</v>
      </c>
      <c r="AQ657" s="151">
        <v>0</v>
      </c>
      <c r="AR657" s="266">
        <v>0</v>
      </c>
      <c r="AS657" s="267">
        <v>0</v>
      </c>
      <c r="AT657" s="266">
        <v>0</v>
      </c>
      <c r="AU657" s="267">
        <v>0</v>
      </c>
      <c r="AV657" s="266">
        <v>0</v>
      </c>
      <c r="AW657" s="267">
        <v>0</v>
      </c>
      <c r="AX657" s="266">
        <v>0</v>
      </c>
      <c r="AY657" s="267">
        <v>0</v>
      </c>
      <c r="AZ657" s="266">
        <v>0</v>
      </c>
      <c r="BA657" s="267">
        <v>0</v>
      </c>
      <c r="BB657" s="266">
        <v>0</v>
      </c>
      <c r="BC657" s="267">
        <v>0</v>
      </c>
      <c r="BE657" s="149">
        <v>0</v>
      </c>
      <c r="BF657" s="149">
        <v>0</v>
      </c>
      <c r="BG657" s="149">
        <v>0</v>
      </c>
      <c r="BH657" s="149">
        <v>0</v>
      </c>
      <c r="BI657" s="149">
        <v>0</v>
      </c>
      <c r="BJ657" s="149">
        <v>0</v>
      </c>
      <c r="BK657" s="149">
        <v>0</v>
      </c>
      <c r="BL657" s="149">
        <v>0</v>
      </c>
      <c r="BM657" s="149">
        <v>0</v>
      </c>
      <c r="BN657" s="149">
        <v>0</v>
      </c>
      <c r="BO657" s="149">
        <v>0</v>
      </c>
      <c r="BP657" s="149">
        <v>0</v>
      </c>
      <c r="BQ657" s="268">
        <v>0</v>
      </c>
    </row>
    <row r="658" spans="11:69" x14ac:dyDescent="0.25">
      <c r="K658" s="145" t="s">
        <v>316</v>
      </c>
      <c r="N658" s="37" t="s">
        <v>1425</v>
      </c>
      <c r="V658" s="37" t="s">
        <v>343</v>
      </c>
      <c r="W658" s="37" t="s">
        <v>354</v>
      </c>
      <c r="X658" s="37">
        <v>102</v>
      </c>
      <c r="AB658" s="206" t="s">
        <v>348</v>
      </c>
      <c r="AC658" s="173">
        <v>3200060</v>
      </c>
      <c r="AD658" s="174" t="s">
        <v>1426</v>
      </c>
      <c r="AE658" s="149">
        <v>-1191.8800000000001</v>
      </c>
      <c r="AF658" s="17">
        <v>0</v>
      </c>
      <c r="AG658" s="17">
        <v>0</v>
      </c>
      <c r="AH658" s="151">
        <v>0</v>
      </c>
      <c r="AI658" s="150">
        <v>0</v>
      </c>
      <c r="AJ658" s="266">
        <v>0</v>
      </c>
      <c r="AK658" s="138">
        <v>0</v>
      </c>
      <c r="AL658" s="266">
        <v>0</v>
      </c>
      <c r="AM658" s="175">
        <v>0</v>
      </c>
      <c r="AN658" s="150">
        <v>0</v>
      </c>
      <c r="AO658" s="151">
        <v>0</v>
      </c>
      <c r="AP658" s="151">
        <v>0</v>
      </c>
      <c r="AQ658" s="151">
        <v>0</v>
      </c>
      <c r="AR658" s="266">
        <v>0</v>
      </c>
      <c r="AS658" s="267">
        <v>0</v>
      </c>
      <c r="AT658" s="266">
        <v>0</v>
      </c>
      <c r="AU658" s="267">
        <v>0</v>
      </c>
      <c r="AV658" s="266">
        <v>0</v>
      </c>
      <c r="AW658" s="267">
        <v>0</v>
      </c>
      <c r="AX658" s="266">
        <v>0</v>
      </c>
      <c r="AY658" s="267">
        <v>0</v>
      </c>
      <c r="AZ658" s="266">
        <v>0</v>
      </c>
      <c r="BA658" s="267">
        <v>0</v>
      </c>
      <c r="BB658" s="266">
        <v>0</v>
      </c>
      <c r="BC658" s="267">
        <v>0</v>
      </c>
      <c r="BE658" s="149">
        <v>0</v>
      </c>
      <c r="BF658" s="149">
        <v>0</v>
      </c>
      <c r="BG658" s="149">
        <v>0</v>
      </c>
      <c r="BH658" s="149">
        <v>0</v>
      </c>
      <c r="BI658" s="149">
        <v>0</v>
      </c>
      <c r="BJ658" s="149">
        <v>0</v>
      </c>
      <c r="BK658" s="149">
        <v>0</v>
      </c>
      <c r="BL658" s="149">
        <v>0</v>
      </c>
      <c r="BM658" s="149">
        <v>0</v>
      </c>
      <c r="BN658" s="149">
        <v>0</v>
      </c>
      <c r="BO658" s="149">
        <v>0</v>
      </c>
      <c r="BP658" s="149">
        <v>0</v>
      </c>
      <c r="BQ658" s="268">
        <v>0</v>
      </c>
    </row>
    <row r="659" spans="11:69" x14ac:dyDescent="0.25">
      <c r="K659" s="145" t="s">
        <v>316</v>
      </c>
      <c r="N659" s="37" t="s">
        <v>1427</v>
      </c>
      <c r="V659" s="37" t="s">
        <v>343</v>
      </c>
      <c r="W659" s="37" t="s">
        <v>354</v>
      </c>
      <c r="X659" s="37">
        <v>102</v>
      </c>
      <c r="AB659" s="206" t="s">
        <v>348</v>
      </c>
      <c r="AC659" s="173">
        <v>3200090</v>
      </c>
      <c r="AD659" s="174" t="s">
        <v>1428</v>
      </c>
      <c r="AE659" s="149">
        <v>72768294.760000005</v>
      </c>
      <c r="AF659" s="17">
        <v>83643074.25</v>
      </c>
      <c r="AG659" s="17">
        <v>106599607.52</v>
      </c>
      <c r="AH659" s="151">
        <v>101574819.75907224</v>
      </c>
      <c r="AI659" s="150">
        <v>34816842.600000001</v>
      </c>
      <c r="AJ659" s="266">
        <v>104450527.80000001</v>
      </c>
      <c r="AK659" s="138">
        <v>90301356.299999997</v>
      </c>
      <c r="AL659" s="266">
        <v>108361627.55999999</v>
      </c>
      <c r="AM659" s="175">
        <v>83653945.67960602</v>
      </c>
      <c r="AN659" s="150">
        <v>108222230.37946622</v>
      </c>
      <c r="AO659" s="151">
        <v>107875906.56</v>
      </c>
      <c r="AP659" s="151">
        <v>112274525.71338385</v>
      </c>
      <c r="AQ659" s="151">
        <v>121141189.65737204</v>
      </c>
      <c r="AR659" s="266">
        <v>16690661.857372031</v>
      </c>
      <c r="AS659" s="267">
        <v>0.15979490203564131</v>
      </c>
      <c r="AT659" s="266">
        <v>19566369.898299798</v>
      </c>
      <c r="AU659" s="267">
        <v>0.19263012176354083</v>
      </c>
      <c r="AV659" s="266">
        <v>14541582.137372047</v>
      </c>
      <c r="AW659" s="267">
        <v>0.13641309265274532</v>
      </c>
      <c r="AX659" s="266">
        <v>7823997.9133838415</v>
      </c>
      <c r="AY659" s="267">
        <v>7.4906255412754752E-2</v>
      </c>
      <c r="AZ659" s="266">
        <v>10699705.954311609</v>
      </c>
      <c r="BA659" s="267">
        <v>0.10533817317806222</v>
      </c>
      <c r="BB659" s="266">
        <v>8866663.9439881891</v>
      </c>
      <c r="BC659" s="267">
        <v>7.8973069693682299E-2</v>
      </c>
      <c r="BE659" s="149">
        <v>10013944.545655772</v>
      </c>
      <c r="BF659" s="149">
        <v>9740603.9541997183</v>
      </c>
      <c r="BG659" s="149">
        <v>9568944.0597719681</v>
      </c>
      <c r="BH659" s="149">
        <v>9351079.8798653726</v>
      </c>
      <c r="BI659" s="149">
        <v>9282520.6244708225</v>
      </c>
      <c r="BJ659" s="149">
        <v>10614189.435235687</v>
      </c>
      <c r="BK659" s="149">
        <v>10153145.826119674</v>
      </c>
      <c r="BL659" s="149">
        <v>10446139.3939292</v>
      </c>
      <c r="BM659" s="149">
        <v>10306057.354405321</v>
      </c>
      <c r="BN659" s="149">
        <v>9933229.6552091446</v>
      </c>
      <c r="BO659" s="149">
        <v>10990068.577290015</v>
      </c>
      <c r="BP659" s="149">
        <v>10741266.351219345</v>
      </c>
      <c r="BQ659" s="268">
        <v>121141189.65737201</v>
      </c>
    </row>
    <row r="660" spans="11:69" x14ac:dyDescent="0.25">
      <c r="K660" s="145" t="s">
        <v>316</v>
      </c>
      <c r="N660" s="37" t="s">
        <v>1429</v>
      </c>
      <c r="V660" s="37" t="s">
        <v>343</v>
      </c>
      <c r="W660" s="37" t="s">
        <v>354</v>
      </c>
      <c r="X660" s="37">
        <v>102</v>
      </c>
      <c r="AB660" s="206" t="s">
        <v>348</v>
      </c>
      <c r="AC660" s="173">
        <v>3200095</v>
      </c>
      <c r="AD660" s="174" t="s">
        <v>1430</v>
      </c>
      <c r="AE660" s="149">
        <v>-2.0000000000000002E-15</v>
      </c>
      <c r="AF660" s="17">
        <v>0</v>
      </c>
      <c r="AG660" s="17">
        <v>0</v>
      </c>
      <c r="AH660" s="151">
        <v>0</v>
      </c>
      <c r="AI660" s="150">
        <v>0</v>
      </c>
      <c r="AJ660" s="266">
        <v>0</v>
      </c>
      <c r="AK660" s="138">
        <v>0</v>
      </c>
      <c r="AL660" s="266">
        <v>0</v>
      </c>
      <c r="AM660" s="175">
        <v>0</v>
      </c>
      <c r="AN660" s="150">
        <v>0</v>
      </c>
      <c r="AO660" s="151">
        <v>0</v>
      </c>
      <c r="AP660" s="151">
        <v>0</v>
      </c>
      <c r="AQ660" s="151">
        <v>0</v>
      </c>
      <c r="AR660" s="266">
        <v>0</v>
      </c>
      <c r="AS660" s="267">
        <v>0</v>
      </c>
      <c r="AT660" s="266">
        <v>0</v>
      </c>
      <c r="AU660" s="267">
        <v>0</v>
      </c>
      <c r="AV660" s="266">
        <v>0</v>
      </c>
      <c r="AW660" s="267">
        <v>0</v>
      </c>
      <c r="AX660" s="266">
        <v>0</v>
      </c>
      <c r="AY660" s="267">
        <v>0</v>
      </c>
      <c r="AZ660" s="266">
        <v>0</v>
      </c>
      <c r="BA660" s="267">
        <v>0</v>
      </c>
      <c r="BB660" s="266">
        <v>0</v>
      </c>
      <c r="BC660" s="267">
        <v>0</v>
      </c>
      <c r="BE660" s="149">
        <v>0</v>
      </c>
      <c r="BF660" s="149">
        <v>0</v>
      </c>
      <c r="BG660" s="149">
        <v>0</v>
      </c>
      <c r="BH660" s="149">
        <v>0</v>
      </c>
      <c r="BI660" s="149">
        <v>0</v>
      </c>
      <c r="BJ660" s="149">
        <v>0</v>
      </c>
      <c r="BK660" s="149">
        <v>0</v>
      </c>
      <c r="BL660" s="149">
        <v>0</v>
      </c>
      <c r="BM660" s="149">
        <v>0</v>
      </c>
      <c r="BN660" s="149">
        <v>0</v>
      </c>
      <c r="BO660" s="149">
        <v>0</v>
      </c>
      <c r="BP660" s="149">
        <v>0</v>
      </c>
      <c r="BQ660" s="268">
        <v>0</v>
      </c>
    </row>
    <row r="661" spans="11:69" x14ac:dyDescent="0.25">
      <c r="K661" s="145" t="s">
        <v>316</v>
      </c>
      <c r="N661" s="37" t="s">
        <v>1431</v>
      </c>
      <c r="V661" s="37" t="s">
        <v>343</v>
      </c>
      <c r="W661" s="37" t="s">
        <v>354</v>
      </c>
      <c r="X661" s="37">
        <v>102</v>
      </c>
      <c r="AB661" s="206" t="s">
        <v>348</v>
      </c>
      <c r="AC661" s="173">
        <v>3200100</v>
      </c>
      <c r="AD661" s="174" t="s">
        <v>1432</v>
      </c>
      <c r="AE661" s="149">
        <v>-4384</v>
      </c>
      <c r="AF661" s="17">
        <v>0</v>
      </c>
      <c r="AG661" s="17">
        <v>0</v>
      </c>
      <c r="AH661" s="151">
        <v>0</v>
      </c>
      <c r="AI661" s="150">
        <v>0</v>
      </c>
      <c r="AJ661" s="266">
        <v>0</v>
      </c>
      <c r="AK661" s="138">
        <v>0</v>
      </c>
      <c r="AL661" s="266">
        <v>0</v>
      </c>
      <c r="AM661" s="175">
        <v>0</v>
      </c>
      <c r="AN661" s="150">
        <v>0</v>
      </c>
      <c r="AO661" s="151">
        <v>0</v>
      </c>
      <c r="AP661" s="151">
        <v>0</v>
      </c>
      <c r="AQ661" s="151">
        <v>0</v>
      </c>
      <c r="AR661" s="266">
        <v>0</v>
      </c>
      <c r="AS661" s="267">
        <v>0</v>
      </c>
      <c r="AT661" s="266">
        <v>0</v>
      </c>
      <c r="AU661" s="267">
        <v>0</v>
      </c>
      <c r="AV661" s="266">
        <v>0</v>
      </c>
      <c r="AW661" s="267">
        <v>0</v>
      </c>
      <c r="AX661" s="266">
        <v>0</v>
      </c>
      <c r="AY661" s="267">
        <v>0</v>
      </c>
      <c r="AZ661" s="266">
        <v>0</v>
      </c>
      <c r="BA661" s="267">
        <v>0</v>
      </c>
      <c r="BB661" s="266">
        <v>0</v>
      </c>
      <c r="BC661" s="267">
        <v>0</v>
      </c>
      <c r="BE661" s="149">
        <v>0</v>
      </c>
      <c r="BF661" s="149">
        <v>0</v>
      </c>
      <c r="BG661" s="149">
        <v>0</v>
      </c>
      <c r="BH661" s="149">
        <v>0</v>
      </c>
      <c r="BI661" s="149">
        <v>0</v>
      </c>
      <c r="BJ661" s="149">
        <v>0</v>
      </c>
      <c r="BK661" s="149">
        <v>0</v>
      </c>
      <c r="BL661" s="149">
        <v>0</v>
      </c>
      <c r="BM661" s="149">
        <v>0</v>
      </c>
      <c r="BN661" s="149">
        <v>0</v>
      </c>
      <c r="BO661" s="149">
        <v>0</v>
      </c>
      <c r="BP661" s="149">
        <v>0</v>
      </c>
      <c r="BQ661" s="268">
        <v>0</v>
      </c>
    </row>
    <row r="662" spans="11:69" x14ac:dyDescent="0.25">
      <c r="K662" s="145" t="s">
        <v>316</v>
      </c>
      <c r="N662" s="37" t="s">
        <v>1433</v>
      </c>
      <c r="V662" s="37" t="s">
        <v>343</v>
      </c>
      <c r="W662" s="37" t="s">
        <v>354</v>
      </c>
      <c r="X662" s="37">
        <v>102</v>
      </c>
      <c r="AB662" s="206" t="s">
        <v>348</v>
      </c>
      <c r="AC662" s="173">
        <v>3200105</v>
      </c>
      <c r="AD662" s="174" t="s">
        <v>1434</v>
      </c>
      <c r="AE662" s="149">
        <v>18340233.859999999</v>
      </c>
      <c r="AF662" s="17">
        <v>19376120.300000001</v>
      </c>
      <c r="AG662" s="17">
        <v>21330417.66</v>
      </c>
      <c r="AH662" s="151">
        <v>21023984.073204219</v>
      </c>
      <c r="AI662" s="150">
        <v>7343155.5499999998</v>
      </c>
      <c r="AJ662" s="266">
        <v>22029466.649999999</v>
      </c>
      <c r="AK662" s="138">
        <v>17908805.580000002</v>
      </c>
      <c r="AL662" s="266">
        <v>21490566.696000002</v>
      </c>
      <c r="AM662" s="175">
        <v>17310919.611528844</v>
      </c>
      <c r="AN662" s="150">
        <v>21621870.041675378</v>
      </c>
      <c r="AO662" s="151">
        <v>21352760.605714284</v>
      </c>
      <c r="AP662" s="151">
        <v>23433389.150747884</v>
      </c>
      <c r="AQ662" s="151">
        <v>25283957.742820073</v>
      </c>
      <c r="AR662" s="266">
        <v>3254491.0928200744</v>
      </c>
      <c r="AS662" s="267">
        <v>0.14773354001378305</v>
      </c>
      <c r="AT662" s="266">
        <v>4259973.6696158536</v>
      </c>
      <c r="AU662" s="267">
        <v>0.2026244718785406</v>
      </c>
      <c r="AV662" s="266">
        <v>3953540.0828200728</v>
      </c>
      <c r="AW662" s="267">
        <v>0.18534752323363896</v>
      </c>
      <c r="AX662" s="266">
        <v>1403922.5007478856</v>
      </c>
      <c r="AY662" s="267">
        <v>6.3729300534286229E-2</v>
      </c>
      <c r="AZ662" s="266">
        <v>2409405.0775436647</v>
      </c>
      <c r="BA662" s="267">
        <v>0.11460268753792166</v>
      </c>
      <c r="BB662" s="266">
        <v>1850568.5920721889</v>
      </c>
      <c r="BC662" s="267">
        <v>7.8971444555775122E-2</v>
      </c>
      <c r="BE662" s="149">
        <v>2093059.9502518254</v>
      </c>
      <c r="BF662" s="149">
        <v>2032340.6711472378</v>
      </c>
      <c r="BG662" s="149">
        <v>1997037.9606177541</v>
      </c>
      <c r="BH662" s="149">
        <v>1955236.727669439</v>
      </c>
      <c r="BI662" s="149">
        <v>1938133.5574721952</v>
      </c>
      <c r="BJ662" s="149">
        <v>2213499.6767787146</v>
      </c>
      <c r="BK662" s="149">
        <v>2120185.5762083661</v>
      </c>
      <c r="BL662" s="149">
        <v>2178939.3504864988</v>
      </c>
      <c r="BM662" s="149">
        <v>2150130.7827766277</v>
      </c>
      <c r="BN662" s="149">
        <v>2074958.7225609971</v>
      </c>
      <c r="BO662" s="149">
        <v>2290801.0906602158</v>
      </c>
      <c r="BP662" s="149">
        <v>2239633.6761902021</v>
      </c>
      <c r="BQ662" s="268">
        <v>25283957.742820073</v>
      </c>
    </row>
    <row r="663" spans="11:69" x14ac:dyDescent="0.25">
      <c r="K663" s="145" t="s">
        <v>316</v>
      </c>
      <c r="N663" s="37" t="s">
        <v>1435</v>
      </c>
      <c r="V663" s="37" t="s">
        <v>343</v>
      </c>
      <c r="W663" s="37" t="s">
        <v>354</v>
      </c>
      <c r="X663" s="37">
        <v>102</v>
      </c>
      <c r="AB663" s="206" t="s">
        <v>348</v>
      </c>
      <c r="AC663" s="173">
        <v>3200107</v>
      </c>
      <c r="AD663" s="174" t="s">
        <v>1436</v>
      </c>
      <c r="AE663" s="149">
        <v>9722044.8099999987</v>
      </c>
      <c r="AF663" s="17">
        <v>9882642.6400000006</v>
      </c>
      <c r="AG663" s="17">
        <v>12857256.630000001</v>
      </c>
      <c r="AH663" s="151">
        <v>11904752.454857063</v>
      </c>
      <c r="AI663" s="150">
        <v>4003618.7300000004</v>
      </c>
      <c r="AJ663" s="266">
        <v>12010856.190000001</v>
      </c>
      <c r="AK663" s="138">
        <v>9861665.3699999992</v>
      </c>
      <c r="AL663" s="266">
        <v>11833998.443999998</v>
      </c>
      <c r="AM663" s="175">
        <v>9795483.6093005314</v>
      </c>
      <c r="AN663" s="150">
        <v>11970934.21555653</v>
      </c>
      <c r="AO663" s="151">
        <v>11800828.388571426</v>
      </c>
      <c r="AP663" s="151">
        <v>12848201.574192572</v>
      </c>
      <c r="AQ663" s="151">
        <v>13862861.94884518</v>
      </c>
      <c r="AR663" s="266">
        <v>1852005.7588451784</v>
      </c>
      <c r="AS663" s="267">
        <v>0.15419431633750819</v>
      </c>
      <c r="AT663" s="266">
        <v>1958109.4939881172</v>
      </c>
      <c r="AU663" s="267">
        <v>0.16448132805896531</v>
      </c>
      <c r="AV663" s="266">
        <v>1005605.3188451789</v>
      </c>
      <c r="AW663" s="267">
        <v>7.8213054913968752E-2</v>
      </c>
      <c r="AX663" s="266">
        <v>837345.38419257104</v>
      </c>
      <c r="AY663" s="267">
        <v>6.9715711431940053E-2</v>
      </c>
      <c r="AZ663" s="266">
        <v>943449.11933550984</v>
      </c>
      <c r="BA663" s="267">
        <v>7.9249788932031814E-2</v>
      </c>
      <c r="BB663" s="266">
        <v>1014660.3746526074</v>
      </c>
      <c r="BC663" s="267">
        <v>7.8972949544214507E-2</v>
      </c>
      <c r="BE663" s="149">
        <v>1145068.1841455754</v>
      </c>
      <c r="BF663" s="149">
        <v>1114843.7730384904</v>
      </c>
      <c r="BG663" s="149">
        <v>1095034.9411095842</v>
      </c>
      <c r="BH663" s="149">
        <v>1069015.6971749407</v>
      </c>
      <c r="BI663" s="149">
        <v>1061982.8778463828</v>
      </c>
      <c r="BJ663" s="149">
        <v>1215212.5583910891</v>
      </c>
      <c r="BK663" s="149">
        <v>1161570.7437582766</v>
      </c>
      <c r="BL663" s="149">
        <v>1195820.2883737786</v>
      </c>
      <c r="BM663" s="149">
        <v>1179655.408473104</v>
      </c>
      <c r="BN663" s="149">
        <v>1136193.3398950293</v>
      </c>
      <c r="BO663" s="149">
        <v>1258587.4350642753</v>
      </c>
      <c r="BP663" s="149">
        <v>1229876.7015746539</v>
      </c>
      <c r="BQ663" s="268">
        <v>13862861.948845178</v>
      </c>
    </row>
    <row r="664" spans="11:69" x14ac:dyDescent="0.25">
      <c r="K664" s="145" t="s">
        <v>316</v>
      </c>
      <c r="N664" s="37" t="s">
        <v>1437</v>
      </c>
      <c r="V664" s="37" t="s">
        <v>343</v>
      </c>
      <c r="W664" s="37" t="s">
        <v>354</v>
      </c>
      <c r="X664" s="37">
        <v>102</v>
      </c>
      <c r="AB664" s="206" t="s">
        <v>348</v>
      </c>
      <c r="AC664" s="173">
        <v>3200109</v>
      </c>
      <c r="AD664" s="174" t="s">
        <v>1438</v>
      </c>
      <c r="AE664" s="149">
        <v>3899481.22</v>
      </c>
      <c r="AF664" s="17">
        <v>4723893.3000000007</v>
      </c>
      <c r="AG664" s="17">
        <v>5726164.5499999998</v>
      </c>
      <c r="AH664" s="151">
        <v>5669879.2110812506</v>
      </c>
      <c r="AI664" s="150">
        <v>1535855.1600000001</v>
      </c>
      <c r="AJ664" s="266">
        <v>4607565.4800000004</v>
      </c>
      <c r="AK664" s="138">
        <v>3653088.65</v>
      </c>
      <c r="AL664" s="266">
        <v>4383706.38</v>
      </c>
      <c r="AM664" s="175">
        <v>4668410.6573846806</v>
      </c>
      <c r="AN664" s="150">
        <v>4654557.2036965694</v>
      </c>
      <c r="AO664" s="151">
        <v>4448933.8114285721</v>
      </c>
      <c r="AP664" s="151">
        <v>4990510.2985503823</v>
      </c>
      <c r="AQ664" s="151">
        <v>5384620.9095841488</v>
      </c>
      <c r="AR664" s="266">
        <v>777055.42958414834</v>
      </c>
      <c r="AS664" s="267">
        <v>0.16864772360959443</v>
      </c>
      <c r="AT664" s="266">
        <v>-285258.30149710178</v>
      </c>
      <c r="AU664" s="267">
        <v>-5.0311177871230663E-2</v>
      </c>
      <c r="AV664" s="266">
        <v>-341543.64041585103</v>
      </c>
      <c r="AW664" s="267">
        <v>-5.9646144890448713E-2</v>
      </c>
      <c r="AX664" s="266">
        <v>382944.81855038181</v>
      </c>
      <c r="AY664" s="267">
        <v>8.3112181522460263E-2</v>
      </c>
      <c r="AZ664" s="266">
        <v>-679368.91253086831</v>
      </c>
      <c r="BA664" s="267">
        <v>-0.11982070291781614</v>
      </c>
      <c r="BB664" s="266">
        <v>394110.61103376653</v>
      </c>
      <c r="BC664" s="267">
        <v>7.8972006359398911E-2</v>
      </c>
      <c r="BE664" s="149">
        <v>444190.17038611323</v>
      </c>
      <c r="BF664" s="149">
        <v>433149.66157216567</v>
      </c>
      <c r="BG664" s="149">
        <v>425351.38141436834</v>
      </c>
      <c r="BH664" s="149">
        <v>414536.10892681102</v>
      </c>
      <c r="BI664" s="149">
        <v>412339.54659014713</v>
      </c>
      <c r="BJ664" s="149">
        <v>472376.48874848342</v>
      </c>
      <c r="BK664" s="149">
        <v>450972.8956018287</v>
      </c>
      <c r="BL664" s="149">
        <v>464742.19940555835</v>
      </c>
      <c r="BM664" s="149">
        <v>458378.45909845532</v>
      </c>
      <c r="BN664" s="149">
        <v>440982.39713561785</v>
      </c>
      <c r="BO664" s="149">
        <v>489452.17707384203</v>
      </c>
      <c r="BP664" s="149">
        <v>478149.42363075761</v>
      </c>
      <c r="BQ664" s="268">
        <v>5384620.9095841488</v>
      </c>
    </row>
    <row r="665" spans="11:69" x14ac:dyDescent="0.25">
      <c r="K665" s="145" t="s">
        <v>316</v>
      </c>
      <c r="N665" s="37" t="s">
        <v>1439</v>
      </c>
      <c r="V665" s="37" t="s">
        <v>343</v>
      </c>
      <c r="W665" s="37" t="s">
        <v>354</v>
      </c>
      <c r="X665" s="37">
        <v>102</v>
      </c>
      <c r="AB665" s="206" t="s">
        <v>348</v>
      </c>
      <c r="AC665" s="173">
        <v>3200110</v>
      </c>
      <c r="AD665" s="174" t="s">
        <v>1440</v>
      </c>
      <c r="AE665" s="149">
        <v>32593032.160000004</v>
      </c>
      <c r="AF665" s="17">
        <v>39879262.549999997</v>
      </c>
      <c r="AG665" s="17">
        <v>49622730.509999998</v>
      </c>
      <c r="AH665" s="151">
        <v>47887203.682678543</v>
      </c>
      <c r="AI665" s="150">
        <v>16424454.15</v>
      </c>
      <c r="AJ665" s="266">
        <v>49273362.450000003</v>
      </c>
      <c r="AK665" s="138">
        <v>43808430.770000003</v>
      </c>
      <c r="AL665" s="266">
        <v>52570116.92400001</v>
      </c>
      <c r="AM665" s="175">
        <v>39435132.859059691</v>
      </c>
      <c r="AN665" s="150">
        <v>52260501.593618855</v>
      </c>
      <c r="AO665" s="151">
        <v>51193139.177142836</v>
      </c>
      <c r="AP665" s="151">
        <v>52637010.833940946</v>
      </c>
      <c r="AQ665" s="151">
        <v>56793918.029441476</v>
      </c>
      <c r="AR665" s="266">
        <v>7520555.5794414729</v>
      </c>
      <c r="AS665" s="267">
        <v>0.15262923424543909</v>
      </c>
      <c r="AT665" s="266">
        <v>8906714.3467629328</v>
      </c>
      <c r="AU665" s="267">
        <v>0.18599361962712835</v>
      </c>
      <c r="AV665" s="266">
        <v>7171187.519441478</v>
      </c>
      <c r="AW665" s="267">
        <v>0.14451416610370396</v>
      </c>
      <c r="AX665" s="266">
        <v>3363648.3839409426</v>
      </c>
      <c r="AY665" s="267">
        <v>6.8265046603105173E-2</v>
      </c>
      <c r="AZ665" s="266">
        <v>4749807.1512624025</v>
      </c>
      <c r="BA665" s="267">
        <v>9.9187398427702994E-2</v>
      </c>
      <c r="BB665" s="266">
        <v>4156907.1955005303</v>
      </c>
      <c r="BC665" s="267">
        <v>7.897308623042304E-2</v>
      </c>
      <c r="BE665" s="149">
        <v>4709315.2767365947</v>
      </c>
      <c r="BF665" s="149">
        <v>4563593.0709884632</v>
      </c>
      <c r="BG665" s="149">
        <v>4485740.627012575</v>
      </c>
      <c r="BH665" s="149">
        <v>4401436.4743494345</v>
      </c>
      <c r="BI665" s="149">
        <v>4355839.7871891567</v>
      </c>
      <c r="BJ665" s="149">
        <v>4967039.5102901626</v>
      </c>
      <c r="BK665" s="149">
        <v>4765195.2565267915</v>
      </c>
      <c r="BL665" s="149">
        <v>4890824.2331599202</v>
      </c>
      <c r="BM665" s="149">
        <v>4827293.2076375233</v>
      </c>
      <c r="BN665" s="149">
        <v>4665457.2750240108</v>
      </c>
      <c r="BO665" s="149">
        <v>5137510.95294159</v>
      </c>
      <c r="BP665" s="149">
        <v>5024672.3575852597</v>
      </c>
      <c r="BQ665" s="268">
        <v>56793918.029441483</v>
      </c>
    </row>
    <row r="666" spans="11:69" x14ac:dyDescent="0.25">
      <c r="K666" s="145" t="s">
        <v>316</v>
      </c>
      <c r="N666" s="37" t="s">
        <v>1441</v>
      </c>
      <c r="V666" s="37" t="s">
        <v>343</v>
      </c>
      <c r="W666" s="37" t="s">
        <v>354</v>
      </c>
      <c r="X666" s="37">
        <v>102</v>
      </c>
      <c r="AB666" s="206" t="s">
        <v>348</v>
      </c>
      <c r="AC666" s="173">
        <v>3200113</v>
      </c>
      <c r="AD666" s="174" t="s">
        <v>1442</v>
      </c>
      <c r="AE666" s="149">
        <v>34540079.93</v>
      </c>
      <c r="AF666" s="17">
        <v>35514212.109999999</v>
      </c>
      <c r="AG666" s="17">
        <v>38899500.82</v>
      </c>
      <c r="AH666" s="151">
        <v>36409259.860044591</v>
      </c>
      <c r="AI666" s="150">
        <v>12948805.25</v>
      </c>
      <c r="AJ666" s="266">
        <v>38846415.75</v>
      </c>
      <c r="AK666" s="138">
        <v>33123131.369999997</v>
      </c>
      <c r="AL666" s="266">
        <v>39747757.643999994</v>
      </c>
      <c r="AM666" s="175">
        <v>29994264.184073415</v>
      </c>
      <c r="AN666" s="150">
        <v>39538127.04597117</v>
      </c>
      <c r="AO666" s="151">
        <v>38888780.965714291</v>
      </c>
      <c r="AP666" s="151">
        <v>41541490.857709929</v>
      </c>
      <c r="AQ666" s="151">
        <v>44822147.781207509</v>
      </c>
      <c r="AR666" s="266">
        <v>5975732.0312075093</v>
      </c>
      <c r="AS666" s="267">
        <v>0.153829688423893</v>
      </c>
      <c r="AT666" s="266">
        <v>8412887.9211629182</v>
      </c>
      <c r="AU666" s="267">
        <v>0.23106451362927033</v>
      </c>
      <c r="AV666" s="266">
        <v>5922646.961207509</v>
      </c>
      <c r="AW666" s="267">
        <v>0.15225508904634599</v>
      </c>
      <c r="AX666" s="266">
        <v>2695075.1077099293</v>
      </c>
      <c r="AY666" s="267">
        <v>6.9377703339591354E-2</v>
      </c>
      <c r="AZ666" s="266">
        <v>5132230.9976653382</v>
      </c>
      <c r="BA666" s="267">
        <v>0.14095949814397168</v>
      </c>
      <c r="BB666" s="266">
        <v>3280656.92349758</v>
      </c>
      <c r="BC666" s="267">
        <v>7.8973018439195075E-2</v>
      </c>
      <c r="BE666" s="149">
        <v>3717728.6128341169</v>
      </c>
      <c r="BF666" s="149">
        <v>3601411.8616882153</v>
      </c>
      <c r="BG666" s="149">
        <v>3540179.8840529239</v>
      </c>
      <c r="BH666" s="149">
        <v>3475009.7571797925</v>
      </c>
      <c r="BI666" s="149">
        <v>3438011.1541754603</v>
      </c>
      <c r="BJ666" s="149">
        <v>3919295.9287008448</v>
      </c>
      <c r="BK666" s="149">
        <v>3761110.8540422418</v>
      </c>
      <c r="BL666" s="149">
        <v>3859351.6044590566</v>
      </c>
      <c r="BM666" s="149">
        <v>3809383.6119944998</v>
      </c>
      <c r="BN666" s="149">
        <v>3682665.6114669601</v>
      </c>
      <c r="BO666" s="149">
        <v>4053373.974691547</v>
      </c>
      <c r="BP666" s="149">
        <v>3964624.925921849</v>
      </c>
      <c r="BQ666" s="268">
        <v>44822147.781207517</v>
      </c>
    </row>
    <row r="667" spans="11:69" x14ac:dyDescent="0.25">
      <c r="K667" s="145" t="s">
        <v>316</v>
      </c>
      <c r="N667" s="37" t="s">
        <v>1443</v>
      </c>
      <c r="V667" s="37" t="s">
        <v>343</v>
      </c>
      <c r="W667" s="37" t="s">
        <v>354</v>
      </c>
      <c r="X667" s="37">
        <v>102</v>
      </c>
      <c r="AB667" s="206" t="s">
        <v>348</v>
      </c>
      <c r="AC667" s="173">
        <v>3200114</v>
      </c>
      <c r="AD667" s="174" t="s">
        <v>1444</v>
      </c>
      <c r="AE667" s="149">
        <v>27572846.890000001</v>
      </c>
      <c r="AF667" s="17">
        <v>30857952.109999999</v>
      </c>
      <c r="AG667" s="17">
        <v>31593077.150000002</v>
      </c>
      <c r="AH667" s="151">
        <v>34014559.153213516</v>
      </c>
      <c r="AI667" s="150">
        <v>8906055.0199999996</v>
      </c>
      <c r="AJ667" s="266">
        <v>26718165.059999999</v>
      </c>
      <c r="AK667" s="138">
        <v>22433450.050000001</v>
      </c>
      <c r="AL667" s="266">
        <v>26920140.059999999</v>
      </c>
      <c r="AM667" s="175">
        <v>28016893.745717466</v>
      </c>
      <c r="AN667" s="150">
        <v>28431115.457496051</v>
      </c>
      <c r="AO667" s="151">
        <v>26705203.045714293</v>
      </c>
      <c r="AP667" s="151">
        <v>28487955.40376436</v>
      </c>
      <c r="AQ667" s="151">
        <v>30737737.147484701</v>
      </c>
      <c r="AR667" s="266">
        <v>4019572.0874847025</v>
      </c>
      <c r="AS667" s="267">
        <v>0.15044341849292786</v>
      </c>
      <c r="AT667" s="266">
        <v>-3276822.0057288148</v>
      </c>
      <c r="AU667" s="267">
        <v>-9.633586579702115E-2</v>
      </c>
      <c r="AV667" s="266">
        <v>-855340.00251530111</v>
      </c>
      <c r="AW667" s="267">
        <v>-2.7073652827619581E-2</v>
      </c>
      <c r="AX667" s="266">
        <v>1769790.343764361</v>
      </c>
      <c r="AY667" s="267">
        <v>6.623921739348522E-2</v>
      </c>
      <c r="AZ667" s="266">
        <v>-5526603.7494491562</v>
      </c>
      <c r="BA667" s="267">
        <v>-0.16247759450755755</v>
      </c>
      <c r="BB667" s="266">
        <v>2249781.7437203415</v>
      </c>
      <c r="BC667" s="267">
        <v>7.8973085707058438E-2</v>
      </c>
      <c r="BE667" s="149">
        <v>2544413.7138574622</v>
      </c>
      <c r="BF667" s="149">
        <v>2470780.1437733672</v>
      </c>
      <c r="BG667" s="149">
        <v>2427855.7236448284</v>
      </c>
      <c r="BH667" s="149">
        <v>2376899.9429463595</v>
      </c>
      <c r="BI667" s="149">
        <v>2356234.1028084001</v>
      </c>
      <c r="BJ667" s="149">
        <v>2690985.7145575951</v>
      </c>
      <c r="BK667" s="149">
        <v>2577460.5675615869</v>
      </c>
      <c r="BL667" s="149">
        <v>2648963.9563612221</v>
      </c>
      <c r="BM667" s="149">
        <v>2613935.7377022817</v>
      </c>
      <c r="BN667" s="149">
        <v>2522469.4227476409</v>
      </c>
      <c r="BO667" s="149">
        <v>2784976.1848703059</v>
      </c>
      <c r="BP667" s="149">
        <v>2722761.9366536499</v>
      </c>
      <c r="BQ667" s="268">
        <v>30737737.147484701</v>
      </c>
    </row>
    <row r="668" spans="11:69" x14ac:dyDescent="0.25">
      <c r="K668" s="145" t="s">
        <v>316</v>
      </c>
      <c r="N668" s="37" t="s">
        <v>1445</v>
      </c>
      <c r="V668" s="37" t="s">
        <v>343</v>
      </c>
      <c r="W668" s="37" t="s">
        <v>354</v>
      </c>
      <c r="X668" s="37">
        <v>102</v>
      </c>
      <c r="AB668" s="206" t="s">
        <v>348</v>
      </c>
      <c r="AC668" s="173">
        <v>3200115</v>
      </c>
      <c r="AD668" s="174" t="s">
        <v>1446</v>
      </c>
      <c r="AE668" s="149">
        <v>71980900.530000001</v>
      </c>
      <c r="AF668" s="17">
        <v>71605524.790000007</v>
      </c>
      <c r="AG668" s="17">
        <v>72286241.299999997</v>
      </c>
      <c r="AH668" s="151">
        <v>75255174.835981697</v>
      </c>
      <c r="AI668" s="150">
        <v>21869033.299999997</v>
      </c>
      <c r="AJ668" s="266">
        <v>65607099.899999991</v>
      </c>
      <c r="AK668" s="138">
        <v>53899188.349999994</v>
      </c>
      <c r="AL668" s="266">
        <v>64679026.019999988</v>
      </c>
      <c r="AM668" s="175">
        <v>61990290.91689603</v>
      </c>
      <c r="AN668" s="150">
        <v>67164072.269085661</v>
      </c>
      <c r="AO668" s="151">
        <v>63297538.954285719</v>
      </c>
      <c r="AP668" s="151">
        <v>69205480.490938053</v>
      </c>
      <c r="AQ668" s="151">
        <v>74677123.238937408</v>
      </c>
      <c r="AR668" s="266">
        <v>9070023.3389374167</v>
      </c>
      <c r="AS668" s="267">
        <v>0.13824758833666137</v>
      </c>
      <c r="AT668" s="266">
        <v>-578051.59704428911</v>
      </c>
      <c r="AU668" s="267">
        <v>-7.6812205712650308E-3</v>
      </c>
      <c r="AV668" s="266">
        <v>2390881.9389374107</v>
      </c>
      <c r="AW668" s="267">
        <v>3.3075200701262783E-2</v>
      </c>
      <c r="AX668" s="266">
        <v>3598380.5909380615</v>
      </c>
      <c r="AY668" s="267">
        <v>5.4847426519733455E-2</v>
      </c>
      <c r="AZ668" s="266">
        <v>-6049694.3450436443</v>
      </c>
      <c r="BA668" s="267">
        <v>-8.0389080993153297E-2</v>
      </c>
      <c r="BB668" s="266">
        <v>5471642.7479993552</v>
      </c>
      <c r="BC668" s="267">
        <v>7.9063720231171961E-2</v>
      </c>
      <c r="BE668" s="149">
        <v>6157958.1419388242</v>
      </c>
      <c r="BF668" s="149">
        <v>6007795.6575334221</v>
      </c>
      <c r="BG668" s="149">
        <v>5899277.8940569805</v>
      </c>
      <c r="BH668" s="149">
        <v>5746461.6373111932</v>
      </c>
      <c r="BI668" s="149">
        <v>5718210.3784923479</v>
      </c>
      <c r="BJ668" s="149">
        <v>6552502.9605517378</v>
      </c>
      <c r="BK668" s="149">
        <v>6253501.4612507736</v>
      </c>
      <c r="BL668" s="149">
        <v>6446267.2279975684</v>
      </c>
      <c r="BM668" s="149">
        <v>6357711.9502314609</v>
      </c>
      <c r="BN668" s="149">
        <v>6114477.6601522723</v>
      </c>
      <c r="BO668" s="149">
        <v>6790121.4442934217</v>
      </c>
      <c r="BP668" s="149">
        <v>6632836.8251273995</v>
      </c>
      <c r="BQ668" s="268">
        <v>74677123.238937393</v>
      </c>
    </row>
    <row r="669" spans="11:69" x14ac:dyDescent="0.25">
      <c r="K669" s="145" t="s">
        <v>316</v>
      </c>
      <c r="N669" s="37" t="s">
        <v>1447</v>
      </c>
      <c r="V669" s="37" t="s">
        <v>343</v>
      </c>
      <c r="W669" s="37" t="s">
        <v>354</v>
      </c>
      <c r="X669" s="37">
        <v>102</v>
      </c>
      <c r="AB669" s="206" t="s">
        <v>348</v>
      </c>
      <c r="AC669" s="173">
        <v>3200120</v>
      </c>
      <c r="AD669" s="174" t="s">
        <v>1448</v>
      </c>
      <c r="AE669" s="149">
        <v>42110665.219999999</v>
      </c>
      <c r="AF669" s="17">
        <v>36129179.68</v>
      </c>
      <c r="AG669" s="17">
        <v>29693970.870000001</v>
      </c>
      <c r="AH669" s="151">
        <v>35328299.169740871</v>
      </c>
      <c r="AI669" s="150">
        <v>8859149.0600000005</v>
      </c>
      <c r="AJ669" s="266">
        <v>26577447.18</v>
      </c>
      <c r="AK669" s="138">
        <v>22067757.829999998</v>
      </c>
      <c r="AL669" s="266">
        <v>26481309.395999998</v>
      </c>
      <c r="AM669" s="175">
        <v>29083402.528293237</v>
      </c>
      <c r="AN669" s="150">
        <v>28312654.471447632</v>
      </c>
      <c r="AO669" s="151">
        <v>25122368.091428582</v>
      </c>
      <c r="AP669" s="151">
        <v>28213651.179343607</v>
      </c>
      <c r="AQ669" s="151">
        <v>30439227.609926097</v>
      </c>
      <c r="AR669" s="266">
        <v>3861780.4299260974</v>
      </c>
      <c r="AS669" s="267">
        <v>0.14530291053808042</v>
      </c>
      <c r="AT669" s="266">
        <v>-4889071.5598147735</v>
      </c>
      <c r="AU669" s="267">
        <v>-0.13838966705768627</v>
      </c>
      <c r="AV669" s="266">
        <v>745256.73992609605</v>
      </c>
      <c r="AW669" s="267">
        <v>2.5097914428111514E-2</v>
      </c>
      <c r="AX669" s="266">
        <v>1636203.9993436076</v>
      </c>
      <c r="AY669" s="267">
        <v>6.1563625289598169E-2</v>
      </c>
      <c r="AZ669" s="266">
        <v>-7114647.9903972633</v>
      </c>
      <c r="BA669" s="267">
        <v>-0.20138665482348067</v>
      </c>
      <c r="BB669" s="266">
        <v>2225576.4305824898</v>
      </c>
      <c r="BC669" s="267">
        <v>7.8882964010412351E-2</v>
      </c>
      <c r="BE669" s="149">
        <v>2512845.5855411901</v>
      </c>
      <c r="BF669" s="149">
        <v>2448186.0660908287</v>
      </c>
      <c r="BG669" s="149">
        <v>2404426.0242555127</v>
      </c>
      <c r="BH669" s="149">
        <v>2345539.9424635717</v>
      </c>
      <c r="BI669" s="149">
        <v>2331410.1252700435</v>
      </c>
      <c r="BJ669" s="149">
        <v>2669209.2750649974</v>
      </c>
      <c r="BK669" s="149">
        <v>2550004.9369212184</v>
      </c>
      <c r="BL669" s="149">
        <v>2626369.4675344536</v>
      </c>
      <c r="BM669" s="149">
        <v>2590659.3447339223</v>
      </c>
      <c r="BN669" s="149">
        <v>2493943.2640919974</v>
      </c>
      <c r="BO669" s="149">
        <v>2765029.4841834586</v>
      </c>
      <c r="BP669" s="149">
        <v>2701604.0937748994</v>
      </c>
      <c r="BQ669" s="268">
        <v>30439227.609926097</v>
      </c>
    </row>
    <row r="670" spans="11:69" x14ac:dyDescent="0.25">
      <c r="K670" s="145" t="s">
        <v>316</v>
      </c>
      <c r="N670" s="37" t="s">
        <v>1449</v>
      </c>
      <c r="V670" s="37" t="s">
        <v>343</v>
      </c>
      <c r="W670" s="37" t="s">
        <v>354</v>
      </c>
      <c r="X670" s="37">
        <v>102</v>
      </c>
      <c r="AB670" s="206" t="s">
        <v>348</v>
      </c>
      <c r="AC670" s="173">
        <v>3200125</v>
      </c>
      <c r="AD670" s="174" t="s">
        <v>1450</v>
      </c>
      <c r="AE670" s="149">
        <v>16156314.029999999</v>
      </c>
      <c r="AF670" s="17">
        <v>19237966.739999998</v>
      </c>
      <c r="AG670" s="17">
        <v>22898901.670000002</v>
      </c>
      <c r="AH670" s="151">
        <v>23450750.205650307</v>
      </c>
      <c r="AI670" s="150">
        <v>7141285.6799999997</v>
      </c>
      <c r="AJ670" s="266">
        <v>21423857.039999999</v>
      </c>
      <c r="AK670" s="138">
        <v>17485076.440000001</v>
      </c>
      <c r="AL670" s="266">
        <v>20982091.728</v>
      </c>
      <c r="AM670" s="175">
        <v>19311176.541686572</v>
      </c>
      <c r="AN670" s="150">
        <v>21624650.103963736</v>
      </c>
      <c r="AO670" s="151">
        <v>21342428.022857141</v>
      </c>
      <c r="AP670" s="151">
        <v>23155065.560631111</v>
      </c>
      <c r="AQ670" s="151">
        <v>24986591.9687998</v>
      </c>
      <c r="AR670" s="266">
        <v>3562734.9287998006</v>
      </c>
      <c r="AS670" s="267">
        <v>0.16629754960313162</v>
      </c>
      <c r="AT670" s="266">
        <v>1535841.7631494924</v>
      </c>
      <c r="AU670" s="267">
        <v>6.549222304962514E-2</v>
      </c>
      <c r="AV670" s="266">
        <v>2087690.2987997979</v>
      </c>
      <c r="AW670" s="267">
        <v>9.1169887922392986E-2</v>
      </c>
      <c r="AX670" s="266">
        <v>1731208.5206311122</v>
      </c>
      <c r="AY670" s="267">
        <v>8.0807509002641859E-2</v>
      </c>
      <c r="AZ670" s="266">
        <v>-295684.64501919597</v>
      </c>
      <c r="BA670" s="267">
        <v>-1.2608749930224095E-2</v>
      </c>
      <c r="BB670" s="266">
        <v>1831526.4081686884</v>
      </c>
      <c r="BC670" s="267">
        <v>7.909830371124929E-2</v>
      </c>
      <c r="BE670" s="149">
        <v>2061037.4281907005</v>
      </c>
      <c r="BF670" s="149">
        <v>2010019.604454953</v>
      </c>
      <c r="BG670" s="149">
        <v>1973808.5249930006</v>
      </c>
      <c r="BH670" s="149">
        <v>1923422.5010083967</v>
      </c>
      <c r="BI670" s="149">
        <v>1913388.4611800141</v>
      </c>
      <c r="BJ670" s="149">
        <v>2192085.3814445543</v>
      </c>
      <c r="BK670" s="149">
        <v>2092615.624482936</v>
      </c>
      <c r="BL670" s="149">
        <v>2156635.7884011734</v>
      </c>
      <c r="BM670" s="149">
        <v>2127085.9516073111</v>
      </c>
      <c r="BN670" s="149">
        <v>2046225.0452136407</v>
      </c>
      <c r="BO670" s="149">
        <v>2271375.8268126692</v>
      </c>
      <c r="BP670" s="149">
        <v>2218891.8310104487</v>
      </c>
      <c r="BQ670" s="268">
        <v>24986591.9687998</v>
      </c>
    </row>
    <row r="671" spans="11:69" x14ac:dyDescent="0.25">
      <c r="K671" s="145" t="s">
        <v>316</v>
      </c>
      <c r="N671" s="37" t="s">
        <v>1451</v>
      </c>
      <c r="V671" s="37" t="s">
        <v>343</v>
      </c>
      <c r="W671" s="37" t="s">
        <v>354</v>
      </c>
      <c r="X671" s="37">
        <v>102</v>
      </c>
      <c r="AB671" s="206" t="s">
        <v>348</v>
      </c>
      <c r="AC671" s="173">
        <v>3200130</v>
      </c>
      <c r="AD671" s="174" t="s">
        <v>1452</v>
      </c>
      <c r="AE671" s="149">
        <v>13206676.02</v>
      </c>
      <c r="AF671" s="17">
        <v>15601139.01</v>
      </c>
      <c r="AG671" s="17">
        <v>21137124.279999997</v>
      </c>
      <c r="AH671" s="151">
        <v>19552811.895715196</v>
      </c>
      <c r="AI671" s="150">
        <v>6643864.3899999997</v>
      </c>
      <c r="AJ671" s="266">
        <v>19931593.169999998</v>
      </c>
      <c r="AK671" s="138">
        <v>17018528.599999998</v>
      </c>
      <c r="AL671" s="266">
        <v>20422234.32</v>
      </c>
      <c r="AM671" s="175">
        <v>16102211.442051383</v>
      </c>
      <c r="AN671" s="150">
        <v>20469129.053663813</v>
      </c>
      <c r="AO671" s="151">
        <v>20377660.748571426</v>
      </c>
      <c r="AP671" s="151">
        <v>21205514.449630056</v>
      </c>
      <c r="AQ671" s="151">
        <v>22882857.554072704</v>
      </c>
      <c r="AR671" s="266">
        <v>2951264.3840727061</v>
      </c>
      <c r="AS671" s="267">
        <v>0.1480696680341036</v>
      </c>
      <c r="AT671" s="266">
        <v>3330045.6583575085</v>
      </c>
      <c r="AU671" s="267">
        <v>0.17031032038349711</v>
      </c>
      <c r="AV671" s="266">
        <v>1745733.2740727067</v>
      </c>
      <c r="AW671" s="267">
        <v>8.2590860088026449E-2</v>
      </c>
      <c r="AX671" s="266">
        <v>1273921.2796300575</v>
      </c>
      <c r="AY671" s="267">
        <v>6.3914673993421559E-2</v>
      </c>
      <c r="AZ671" s="266">
        <v>1652702.5539148599</v>
      </c>
      <c r="BA671" s="267">
        <v>8.4525057711879958E-2</v>
      </c>
      <c r="BB671" s="266">
        <v>1677343.1044426486</v>
      </c>
      <c r="BC671" s="267">
        <v>7.9099382777384639E-2</v>
      </c>
      <c r="BE671" s="149">
        <v>1886993.4376642331</v>
      </c>
      <c r="BF671" s="149">
        <v>1841034.3654886591</v>
      </c>
      <c r="BG671" s="149">
        <v>1807837.873827948</v>
      </c>
      <c r="BH671" s="149">
        <v>1761105.5104943637</v>
      </c>
      <c r="BI671" s="149">
        <v>1752447.8060832163</v>
      </c>
      <c r="BJ671" s="149">
        <v>2007672.5902708918</v>
      </c>
      <c r="BK671" s="149">
        <v>1916213.2343161183</v>
      </c>
      <c r="BL671" s="149">
        <v>1975174.1909598003</v>
      </c>
      <c r="BM671" s="149">
        <v>1948084.3906755117</v>
      </c>
      <c r="BN671" s="149">
        <v>1873684.6905463368</v>
      </c>
      <c r="BO671" s="149">
        <v>2080362.0722622331</v>
      </c>
      <c r="BP671" s="149">
        <v>2032247.3914833902</v>
      </c>
      <c r="BQ671" s="268">
        <v>22882857.5540727</v>
      </c>
    </row>
    <row r="672" spans="11:69" x14ac:dyDescent="0.25">
      <c r="K672" s="145" t="s">
        <v>316</v>
      </c>
      <c r="N672" s="37" t="s">
        <v>1453</v>
      </c>
      <c r="V672" s="37" t="s">
        <v>343</v>
      </c>
      <c r="W672" s="37" t="s">
        <v>354</v>
      </c>
      <c r="X672" s="37">
        <v>102</v>
      </c>
      <c r="AB672" s="206" t="s">
        <v>348</v>
      </c>
      <c r="AC672" s="173">
        <v>3200131</v>
      </c>
      <c r="AD672" s="174" t="s">
        <v>1454</v>
      </c>
      <c r="AE672" s="149">
        <v>51760430.409999996</v>
      </c>
      <c r="AF672" s="17">
        <v>71531053.170000002</v>
      </c>
      <c r="AG672" s="17">
        <v>94414058.559999987</v>
      </c>
      <c r="AH672" s="151">
        <v>81363963.698315576</v>
      </c>
      <c r="AI672" s="150">
        <v>31298271.370000001</v>
      </c>
      <c r="AJ672" s="266">
        <v>93894814.109999999</v>
      </c>
      <c r="AK672" s="138">
        <v>82401903.879999995</v>
      </c>
      <c r="AL672" s="266">
        <v>98882284.655999988</v>
      </c>
      <c r="AM672" s="175">
        <v>67026025.878058046</v>
      </c>
      <c r="AN672" s="150">
        <v>96739841.700257525</v>
      </c>
      <c r="AO672" s="151">
        <v>95839814.177142873</v>
      </c>
      <c r="AP672" s="151">
        <v>99739251.047855526</v>
      </c>
      <c r="AQ672" s="151">
        <v>107626102.01549451</v>
      </c>
      <c r="AR672" s="266">
        <v>13731287.905494511</v>
      </c>
      <c r="AS672" s="267">
        <v>0.14624117461277447</v>
      </c>
      <c r="AT672" s="266">
        <v>26262138.317178935</v>
      </c>
      <c r="AU672" s="267">
        <v>0.32277358579228882</v>
      </c>
      <c r="AV672" s="266">
        <v>13212043.455494523</v>
      </c>
      <c r="AW672" s="267">
        <v>0.13993724723843209</v>
      </c>
      <c r="AX672" s="266">
        <v>5844436.9378555268</v>
      </c>
      <c r="AY672" s="267">
        <v>6.2244512577751425E-2</v>
      </c>
      <c r="AZ672" s="266">
        <v>18375287.34953995</v>
      </c>
      <c r="BA672" s="267">
        <v>0.22584061191601415</v>
      </c>
      <c r="BB672" s="266">
        <v>7886850.9676389843</v>
      </c>
      <c r="BC672" s="267">
        <v>7.9074696117928764E-2</v>
      </c>
      <c r="BE672" s="149">
        <v>8877761.1689228304</v>
      </c>
      <c r="BF672" s="149">
        <v>8657801.4124474134</v>
      </c>
      <c r="BG672" s="149">
        <v>8501838.4445459172</v>
      </c>
      <c r="BH672" s="149">
        <v>8284972.1903007515</v>
      </c>
      <c r="BI672" s="149">
        <v>8241606.1451202007</v>
      </c>
      <c r="BJ672" s="149">
        <v>9442042.4705076106</v>
      </c>
      <c r="BK672" s="149">
        <v>9013695.6108035706</v>
      </c>
      <c r="BL672" s="149">
        <v>9289359.2634865381</v>
      </c>
      <c r="BM672" s="149">
        <v>9162086.6078282595</v>
      </c>
      <c r="BN672" s="149">
        <v>8813889.0175449736</v>
      </c>
      <c r="BO672" s="149">
        <v>9783550.4666676298</v>
      </c>
      <c r="BP672" s="149">
        <v>9557499.2173188105</v>
      </c>
      <c r="BQ672" s="268">
        <v>107626102.0154945</v>
      </c>
    </row>
    <row r="673" spans="2:69" x14ac:dyDescent="0.25">
      <c r="K673" s="145" t="s">
        <v>316</v>
      </c>
      <c r="N673" s="37" t="s">
        <v>1455</v>
      </c>
      <c r="V673" s="37" t="s">
        <v>343</v>
      </c>
      <c r="W673" s="37" t="s">
        <v>354</v>
      </c>
      <c r="X673" s="37">
        <v>102</v>
      </c>
      <c r="AB673" s="206" t="s">
        <v>348</v>
      </c>
      <c r="AC673" s="173">
        <v>3200135</v>
      </c>
      <c r="AD673" s="174" t="s">
        <v>1456</v>
      </c>
      <c r="AE673" s="149">
        <v>6078492.8399999999</v>
      </c>
      <c r="AF673" s="17">
        <v>5944131.5499999998</v>
      </c>
      <c r="AG673" s="17">
        <v>6698116.3399999999</v>
      </c>
      <c r="AH673" s="151">
        <v>5115296.090189836</v>
      </c>
      <c r="AI673" s="150">
        <v>2094966.53</v>
      </c>
      <c r="AJ673" s="266">
        <v>6284899.5899999999</v>
      </c>
      <c r="AK673" s="138">
        <v>5354349.1500000004</v>
      </c>
      <c r="AL673" s="266">
        <v>6425218.9800000004</v>
      </c>
      <c r="AM673" s="175">
        <v>4212900.1933459407</v>
      </c>
      <c r="AN673" s="150">
        <v>6256745.0468438957</v>
      </c>
      <c r="AO673" s="151">
        <v>6084505.0285714306</v>
      </c>
      <c r="AP673" s="151">
        <v>6723106.7284548907</v>
      </c>
      <c r="AQ673" s="151">
        <v>7254880.4403661489</v>
      </c>
      <c r="AR673" s="266">
        <v>969980.8503661491</v>
      </c>
      <c r="AS673" s="267">
        <v>0.15433513876808796</v>
      </c>
      <c r="AT673" s="266">
        <v>2139584.350176313</v>
      </c>
      <c r="AU673" s="267">
        <v>0.41827184828648106</v>
      </c>
      <c r="AV673" s="266">
        <v>556764.1003661491</v>
      </c>
      <c r="AW673" s="267">
        <v>8.3122488787071305E-2</v>
      </c>
      <c r="AX673" s="266">
        <v>438207.13845489081</v>
      </c>
      <c r="AY673" s="267">
        <v>6.9723808977334961E-2</v>
      </c>
      <c r="AZ673" s="266">
        <v>1607810.6382650547</v>
      </c>
      <c r="BA673" s="267">
        <v>0.31431428599969596</v>
      </c>
      <c r="BB673" s="266">
        <v>531773.71191125829</v>
      </c>
      <c r="BC673" s="267">
        <v>7.9096425713513982E-2</v>
      </c>
      <c r="BE673" s="149">
        <v>598227.38031277654</v>
      </c>
      <c r="BF673" s="149">
        <v>583817.50285635376</v>
      </c>
      <c r="BG673" s="149">
        <v>573337.90410341194</v>
      </c>
      <c r="BH673" s="149">
        <v>558519.47306850809</v>
      </c>
      <c r="BI673" s="149">
        <v>555852.15016303211</v>
      </c>
      <c r="BJ673" s="149">
        <v>636389.6239580746</v>
      </c>
      <c r="BK673" s="149">
        <v>607484.48797874048</v>
      </c>
      <c r="BL673" s="149">
        <v>626130.40173742652</v>
      </c>
      <c r="BM673" s="149">
        <v>617578.5872813022</v>
      </c>
      <c r="BN673" s="149">
        <v>594058.91039634403</v>
      </c>
      <c r="BO673" s="149">
        <v>659336.52487200534</v>
      </c>
      <c r="BP673" s="149">
        <v>644147.49363817391</v>
      </c>
      <c r="BQ673" s="268">
        <v>7254880.4403661489</v>
      </c>
    </row>
    <row r="674" spans="2:69" x14ac:dyDescent="0.25">
      <c r="K674" s="145" t="s">
        <v>316</v>
      </c>
      <c r="N674" s="37" t="s">
        <v>1457</v>
      </c>
      <c r="V674" s="37" t="s">
        <v>343</v>
      </c>
      <c r="W674" s="37" t="s">
        <v>354</v>
      </c>
      <c r="X674" s="37">
        <v>102</v>
      </c>
      <c r="AB674" s="206" t="s">
        <v>348</v>
      </c>
      <c r="AC674" s="173">
        <v>3200140</v>
      </c>
      <c r="AD674" s="174" t="s">
        <v>1458</v>
      </c>
      <c r="AE674" s="149">
        <v>27375034.400000002</v>
      </c>
      <c r="AF674" s="17">
        <v>31022734.890000001</v>
      </c>
      <c r="AG674" s="17">
        <v>42527660.010000005</v>
      </c>
      <c r="AH674" s="151">
        <v>37790752.461256027</v>
      </c>
      <c r="AI674" s="150">
        <v>13624967.42</v>
      </c>
      <c r="AJ674" s="266">
        <v>40874902.259999998</v>
      </c>
      <c r="AK674" s="138">
        <v>32550982.350000001</v>
      </c>
      <c r="AL674" s="266">
        <v>39061178.820000008</v>
      </c>
      <c r="AM674" s="175">
        <v>31131433.123250589</v>
      </c>
      <c r="AN674" s="150">
        <v>39210301.68800544</v>
      </c>
      <c r="AO674" s="151">
        <v>40128042.274285726</v>
      </c>
      <c r="AP674" s="151">
        <v>43309008.277025148</v>
      </c>
      <c r="AQ674" s="151">
        <v>46733285.934233122</v>
      </c>
      <c r="AR674" s="266">
        <v>5858383.6742331237</v>
      </c>
      <c r="AS674" s="267">
        <v>0.14332471395206522</v>
      </c>
      <c r="AT674" s="266">
        <v>8942533.4729770944</v>
      </c>
      <c r="AU674" s="267">
        <v>0.2366328503817221</v>
      </c>
      <c r="AV674" s="266">
        <v>4205625.9242331162</v>
      </c>
      <c r="AW674" s="267">
        <v>9.8891543133203197E-2</v>
      </c>
      <c r="AX674" s="266">
        <v>2434106.0170251504</v>
      </c>
      <c r="AY674" s="267">
        <v>5.9550136696159293E-2</v>
      </c>
      <c r="AZ674" s="266">
        <v>5518255.8157691211</v>
      </c>
      <c r="BA674" s="267">
        <v>0.14602132681603966</v>
      </c>
      <c r="BB674" s="266">
        <v>3424277.6572079733</v>
      </c>
      <c r="BC674" s="267">
        <v>7.9066175685775439E-2</v>
      </c>
      <c r="BE674" s="149">
        <v>3865147.0680032852</v>
      </c>
      <c r="BF674" s="149">
        <v>3757327.4418232748</v>
      </c>
      <c r="BG674" s="149">
        <v>3691495.8673738432</v>
      </c>
      <c r="BH674" s="149">
        <v>3609940.6157787307</v>
      </c>
      <c r="BI674" s="149">
        <v>3581652.4716992346</v>
      </c>
      <c r="BJ674" s="149">
        <v>4093345.3327541598</v>
      </c>
      <c r="BK674" s="149">
        <v>3917532.9292321028</v>
      </c>
      <c r="BL674" s="149">
        <v>4028898.1370805427</v>
      </c>
      <c r="BM674" s="149">
        <v>3975176.6708948244</v>
      </c>
      <c r="BN674" s="149">
        <v>3833195.0713638309</v>
      </c>
      <c r="BO674" s="149">
        <v>4237494.994541076</v>
      </c>
      <c r="BP674" s="149">
        <v>4142079.3336882205</v>
      </c>
      <c r="BQ674" s="268">
        <v>46733285.934233129</v>
      </c>
    </row>
    <row r="675" spans="2:69" x14ac:dyDescent="0.25">
      <c r="K675" s="145" t="s">
        <v>316</v>
      </c>
      <c r="N675" s="37" t="s">
        <v>1459</v>
      </c>
      <c r="V675" s="37" t="s">
        <v>343</v>
      </c>
      <c r="W675" s="37" t="s">
        <v>354</v>
      </c>
      <c r="X675" s="37">
        <v>102</v>
      </c>
      <c r="AB675" s="206" t="s">
        <v>348</v>
      </c>
      <c r="AC675" s="173">
        <v>3200147</v>
      </c>
      <c r="AD675" s="174" t="s">
        <v>1460</v>
      </c>
      <c r="AE675" s="149">
        <v>562420.72</v>
      </c>
      <c r="AF675" s="17">
        <v>1144861.3499999999</v>
      </c>
      <c r="AG675" s="17">
        <v>880818.78999999992</v>
      </c>
      <c r="AH675" s="151">
        <v>1055461.8438200227</v>
      </c>
      <c r="AI675" s="150">
        <v>524570.1</v>
      </c>
      <c r="AJ675" s="266">
        <v>1573710.2999999998</v>
      </c>
      <c r="AK675" s="138">
        <v>1128666.77</v>
      </c>
      <c r="AL675" s="266">
        <v>1354400.1239999998</v>
      </c>
      <c r="AM675" s="175">
        <v>869128.90887718252</v>
      </c>
      <c r="AN675" s="150">
        <v>1314999.7049428402</v>
      </c>
      <c r="AO675" s="151">
        <v>1046768.8285714292</v>
      </c>
      <c r="AP675" s="151">
        <v>1683167.3260475136</v>
      </c>
      <c r="AQ675" s="151">
        <v>1816241.4162770442</v>
      </c>
      <c r="AR675" s="266">
        <v>242531.11627704441</v>
      </c>
      <c r="AS675" s="267">
        <v>0.15411420785454885</v>
      </c>
      <c r="AT675" s="266">
        <v>760779.57245702157</v>
      </c>
      <c r="AU675" s="267">
        <v>0.72080253484440471</v>
      </c>
      <c r="AV675" s="266">
        <v>935422.6262770443</v>
      </c>
      <c r="AW675" s="267">
        <v>1.0619921337929727</v>
      </c>
      <c r="AX675" s="266">
        <v>109457.02604751382</v>
      </c>
      <c r="AY675" s="267">
        <v>6.9553478837568669E-2</v>
      </c>
      <c r="AZ675" s="266">
        <v>627705.48222749098</v>
      </c>
      <c r="BA675" s="267">
        <v>0.5947211506534833</v>
      </c>
      <c r="BB675" s="266">
        <v>133074.09022953059</v>
      </c>
      <c r="BC675" s="267">
        <v>7.9061711910734939E-2</v>
      </c>
      <c r="BE675" s="149">
        <v>149749.53593763552</v>
      </c>
      <c r="BF675" s="149">
        <v>146132.60213624313</v>
      </c>
      <c r="BG675" s="149">
        <v>143494.54205950265</v>
      </c>
      <c r="BH675" s="149">
        <v>139757.25046856666</v>
      </c>
      <c r="BI675" s="149">
        <v>139092.80202447771</v>
      </c>
      <c r="BJ675" s="149">
        <v>159363.23382409941</v>
      </c>
      <c r="BK675" s="149">
        <v>152083.35703399425</v>
      </c>
      <c r="BL675" s="149">
        <v>156780.64977706203</v>
      </c>
      <c r="BM675" s="149">
        <v>154627.8764856171</v>
      </c>
      <c r="BN675" s="149">
        <v>148703.6970811396</v>
      </c>
      <c r="BO675" s="149">
        <v>165139.72437617948</v>
      </c>
      <c r="BP675" s="149">
        <v>161316.14507252656</v>
      </c>
      <c r="BQ675" s="268">
        <v>1816241.4162770442</v>
      </c>
    </row>
    <row r="676" spans="2:69" x14ac:dyDescent="0.25">
      <c r="K676" s="145" t="s">
        <v>316</v>
      </c>
      <c r="N676" s="37" t="s">
        <v>1461</v>
      </c>
      <c r="V676" s="37" t="s">
        <v>343</v>
      </c>
      <c r="W676" s="37" t="s">
        <v>354</v>
      </c>
      <c r="X676" s="37">
        <v>102</v>
      </c>
      <c r="AB676" s="206" t="s">
        <v>348</v>
      </c>
      <c r="AC676" s="173">
        <v>3200150</v>
      </c>
      <c r="AD676" s="174" t="s">
        <v>1462</v>
      </c>
      <c r="AE676" s="149">
        <v>8599327.5199999996</v>
      </c>
      <c r="AF676" s="17">
        <v>9154432.6500000004</v>
      </c>
      <c r="AG676" s="17">
        <v>10986780.93</v>
      </c>
      <c r="AH676" s="151">
        <v>14560832.424222752</v>
      </c>
      <c r="AI676" s="150">
        <v>3956409.06</v>
      </c>
      <c r="AJ676" s="266">
        <v>11869227.18</v>
      </c>
      <c r="AK676" s="138">
        <v>9451196.3500000015</v>
      </c>
      <c r="AL676" s="266">
        <v>11341435.620000001</v>
      </c>
      <c r="AM676" s="175">
        <v>12015974.119127829</v>
      </c>
      <c r="AN676" s="150">
        <v>11996054.655094925</v>
      </c>
      <c r="AO676" s="151">
        <v>11402628.668571433</v>
      </c>
      <c r="AP676" s="151">
        <v>12475012.072738895</v>
      </c>
      <c r="AQ676" s="151">
        <v>13461714.391315371</v>
      </c>
      <c r="AR676" s="266">
        <v>1592487.2113153711</v>
      </c>
      <c r="AS676" s="267">
        <v>0.13416941028803958</v>
      </c>
      <c r="AT676" s="266">
        <v>-1099118.0329073817</v>
      </c>
      <c r="AU676" s="267">
        <v>-7.5484560283719623E-2</v>
      </c>
      <c r="AV676" s="266">
        <v>2474933.4613153711</v>
      </c>
      <c r="AW676" s="267">
        <v>0.22526465914665061</v>
      </c>
      <c r="AX676" s="266">
        <v>605784.89273889549</v>
      </c>
      <c r="AY676" s="267">
        <v>5.1038276001630592E-2</v>
      </c>
      <c r="AZ676" s="266">
        <v>-2085820.3514838573</v>
      </c>
      <c r="BA676" s="267">
        <v>-0.14324870245838275</v>
      </c>
      <c r="BB676" s="266">
        <v>986702.31857647561</v>
      </c>
      <c r="BC676" s="267">
        <v>7.9094297690715146E-2</v>
      </c>
      <c r="BE676" s="149">
        <v>1118240.1068491605</v>
      </c>
      <c r="BF676" s="149">
        <v>1081272.9221338648</v>
      </c>
      <c r="BG676" s="149">
        <v>1063179.5419486079</v>
      </c>
      <c r="BH676" s="149">
        <v>1045653.7190241507</v>
      </c>
      <c r="BI676" s="149">
        <v>1032989.7988746815</v>
      </c>
      <c r="BJ676" s="149">
        <v>1176069.8084325886</v>
      </c>
      <c r="BK676" s="149">
        <v>1130193.4663402312</v>
      </c>
      <c r="BL676" s="149">
        <v>1158356.9157523119</v>
      </c>
      <c r="BM676" s="149">
        <v>1143591.9200806024</v>
      </c>
      <c r="BN676" s="149">
        <v>1107013.7544894533</v>
      </c>
      <c r="BO676" s="149">
        <v>1215688.405680181</v>
      </c>
      <c r="BP676" s="149">
        <v>1189464.031709536</v>
      </c>
      <c r="BQ676" s="268">
        <v>13461714.391315371</v>
      </c>
    </row>
    <row r="677" spans="2:69" x14ac:dyDescent="0.25">
      <c r="K677" s="145" t="s">
        <v>316</v>
      </c>
      <c r="N677" s="37" t="s">
        <v>1463</v>
      </c>
      <c r="V677" s="37" t="s">
        <v>343</v>
      </c>
      <c r="W677" s="37" t="s">
        <v>354</v>
      </c>
      <c r="X677" s="37">
        <v>102</v>
      </c>
      <c r="AB677" s="206" t="s">
        <v>348</v>
      </c>
      <c r="AC677" s="173">
        <v>3200155</v>
      </c>
      <c r="AD677" s="174" t="s">
        <v>1464</v>
      </c>
      <c r="AE677" s="149">
        <v>50344099.25</v>
      </c>
      <c r="AF677" s="17">
        <v>69163021.480000004</v>
      </c>
      <c r="AG677" s="17">
        <v>95097961.079999998</v>
      </c>
      <c r="AH677" s="151">
        <v>82133918.634841681</v>
      </c>
      <c r="AI677" s="150">
        <v>28107030.800000001</v>
      </c>
      <c r="AJ677" s="266">
        <v>84321092.400000006</v>
      </c>
      <c r="AK677" s="138">
        <v>69946196.890000001</v>
      </c>
      <c r="AL677" s="266">
        <v>83935436.268000007</v>
      </c>
      <c r="AM677" s="175">
        <v>67598405.724007621</v>
      </c>
      <c r="AN677" s="150">
        <v>84481709.80083406</v>
      </c>
      <c r="AO677" s="151">
        <v>85476332.691428587</v>
      </c>
      <c r="AP677" s="151">
        <v>90979620.980308682</v>
      </c>
      <c r="AQ677" s="151">
        <v>98176101.429245621</v>
      </c>
      <c r="AR677" s="266">
        <v>13855009.029245615</v>
      </c>
      <c r="AS677" s="267">
        <v>0.16431249447671545</v>
      </c>
      <c r="AT677" s="266">
        <v>16042182.79440394</v>
      </c>
      <c r="AU677" s="267">
        <v>0.19531739214496402</v>
      </c>
      <c r="AV677" s="266">
        <v>3078140.3492456228</v>
      </c>
      <c r="AW677" s="267">
        <v>3.2368100370271609E-2</v>
      </c>
      <c r="AX677" s="266">
        <v>6658528.5803086758</v>
      </c>
      <c r="AY677" s="267">
        <v>7.8966346269829346E-2</v>
      </c>
      <c r="AZ677" s="266">
        <v>8845702.3454670012</v>
      </c>
      <c r="BA677" s="267">
        <v>0.10769853055220725</v>
      </c>
      <c r="BB677" s="266">
        <v>7196480.4489369392</v>
      </c>
      <c r="BC677" s="267">
        <v>7.9099916787898253E-2</v>
      </c>
      <c r="BE677" s="149">
        <v>8107118.6683212128</v>
      </c>
      <c r="BF677" s="149">
        <v>7895738.694228638</v>
      </c>
      <c r="BG677" s="149">
        <v>7755061.2715302669</v>
      </c>
      <c r="BH677" s="149">
        <v>7568101.4964477774</v>
      </c>
      <c r="BI677" s="149">
        <v>7520333.6969101131</v>
      </c>
      <c r="BJ677" s="149">
        <v>8607444.2001853827</v>
      </c>
      <c r="BK677" s="149">
        <v>8225404.5346986493</v>
      </c>
      <c r="BL677" s="149">
        <v>8469725.0971056558</v>
      </c>
      <c r="BM677" s="149">
        <v>8354926.1200222513</v>
      </c>
      <c r="BN677" s="149">
        <v>8045180.4920559535</v>
      </c>
      <c r="BO677" s="149">
        <v>8915481.8412811738</v>
      </c>
      <c r="BP677" s="149">
        <v>8711585.3164585438</v>
      </c>
      <c r="BQ677" s="268">
        <v>98176101.429245621</v>
      </c>
    </row>
    <row r="678" spans="2:69" x14ac:dyDescent="0.25">
      <c r="K678" s="145" t="s">
        <v>316</v>
      </c>
      <c r="N678" s="37" t="s">
        <v>1465</v>
      </c>
      <c r="V678" s="37" t="s">
        <v>343</v>
      </c>
      <c r="W678" s="37" t="s">
        <v>354</v>
      </c>
      <c r="X678" s="37">
        <v>102</v>
      </c>
      <c r="AB678" s="206" t="s">
        <v>348</v>
      </c>
      <c r="AC678" s="173">
        <v>3200160</v>
      </c>
      <c r="AD678" s="174" t="s">
        <v>1466</v>
      </c>
      <c r="AE678" s="149">
        <v>25780431.710000001</v>
      </c>
      <c r="AF678" s="17">
        <v>32368574.199999999</v>
      </c>
      <c r="AG678" s="17">
        <v>41932450.340000004</v>
      </c>
      <c r="AH678" s="151">
        <v>40052220.176622488</v>
      </c>
      <c r="AI678" s="150">
        <v>13130358.4</v>
      </c>
      <c r="AJ678" s="266">
        <v>39391075.200000003</v>
      </c>
      <c r="AK678" s="138">
        <v>34097341.980000004</v>
      </c>
      <c r="AL678" s="266">
        <v>40916810.376000002</v>
      </c>
      <c r="AM678" s="175">
        <v>32994750.779291678</v>
      </c>
      <c r="AN678" s="150">
        <v>41154811.37733081</v>
      </c>
      <c r="AO678" s="151">
        <v>40582199.811428554</v>
      </c>
      <c r="AP678" s="151">
        <v>42600731.295770578</v>
      </c>
      <c r="AQ678" s="151">
        <v>45970462.282761268</v>
      </c>
      <c r="AR678" s="266">
        <v>6579387.0827612653</v>
      </c>
      <c r="AS678" s="267">
        <v>0.16702735453032938</v>
      </c>
      <c r="AT678" s="266">
        <v>5918242.1061387807</v>
      </c>
      <c r="AU678" s="267">
        <v>0.14776314721232647</v>
      </c>
      <c r="AV678" s="266">
        <v>4038011.9427612647</v>
      </c>
      <c r="AW678" s="267">
        <v>9.629802003030917E-2</v>
      </c>
      <c r="AX678" s="266">
        <v>3209656.0957705751</v>
      </c>
      <c r="AY678" s="267">
        <v>8.1481809762089838E-2</v>
      </c>
      <c r="AZ678" s="266">
        <v>2548511.1191480905</v>
      </c>
      <c r="BA678" s="267">
        <v>6.3629709112494964E-2</v>
      </c>
      <c r="BB678" s="266">
        <v>3369730.9869906902</v>
      </c>
      <c r="BC678" s="267">
        <v>7.9100308480508141E-2</v>
      </c>
      <c r="BE678" s="149">
        <v>3804587.8050165526</v>
      </c>
      <c r="BF678" s="149">
        <v>3695354.0773317395</v>
      </c>
      <c r="BG678" s="149">
        <v>3631006.1890236703</v>
      </c>
      <c r="BH678" s="149">
        <v>3553851.7295213807</v>
      </c>
      <c r="BI678" s="149">
        <v>3523638.4006126788</v>
      </c>
      <c r="BJ678" s="149">
        <v>4025080.2951010237</v>
      </c>
      <c r="BK678" s="149">
        <v>3854511.6483529219</v>
      </c>
      <c r="BL678" s="149">
        <v>3962085.5849842262</v>
      </c>
      <c r="BM678" s="149">
        <v>3909574.8720812593</v>
      </c>
      <c r="BN678" s="149">
        <v>3772074.5639654249</v>
      </c>
      <c r="BO678" s="149">
        <v>4165981.1684871772</v>
      </c>
      <c r="BP678" s="149">
        <v>4072715.9482832085</v>
      </c>
      <c r="BQ678" s="268">
        <v>45970462.282761261</v>
      </c>
    </row>
    <row r="679" spans="2:69" x14ac:dyDescent="0.25">
      <c r="K679" s="145" t="s">
        <v>316</v>
      </c>
      <c r="N679" s="37" t="s">
        <v>1467</v>
      </c>
      <c r="V679" s="37" t="s">
        <v>343</v>
      </c>
      <c r="W679" s="37" t="s">
        <v>354</v>
      </c>
      <c r="X679" s="37">
        <v>102</v>
      </c>
      <c r="AB679" s="206" t="s">
        <v>348</v>
      </c>
      <c r="AC679" s="173">
        <v>3200165</v>
      </c>
      <c r="AD679" s="174" t="s">
        <v>1468</v>
      </c>
      <c r="AE679" s="149">
        <v>0</v>
      </c>
      <c r="AF679" s="17">
        <v>6261307.8499999996</v>
      </c>
      <c r="AG679" s="17">
        <v>13874021.389999999</v>
      </c>
      <c r="AH679" s="151">
        <v>11838494.882685633</v>
      </c>
      <c r="AI679" s="150">
        <v>5428056.46</v>
      </c>
      <c r="AJ679" s="266">
        <v>16284169.379999999</v>
      </c>
      <c r="AK679" s="138">
        <v>15184460.07</v>
      </c>
      <c r="AL679" s="266">
        <v>18221352.083999999</v>
      </c>
      <c r="AM679" s="175">
        <v>9748362.2794498652</v>
      </c>
      <c r="AN679" s="150">
        <v>17274592.673235767</v>
      </c>
      <c r="AO679" s="151">
        <v>17630657.674285717</v>
      </c>
      <c r="AP679" s="151">
        <v>17314235.049477126</v>
      </c>
      <c r="AQ679" s="151">
        <v>18683353.39726533</v>
      </c>
      <c r="AR679" s="266">
        <v>2399184.017265331</v>
      </c>
      <c r="AS679" s="267">
        <v>0.14733229317867308</v>
      </c>
      <c r="AT679" s="266">
        <v>6844858.5145796966</v>
      </c>
      <c r="AU679" s="267">
        <v>0.57818655009857967</v>
      </c>
      <c r="AV679" s="266">
        <v>4809332.0072653312</v>
      </c>
      <c r="AW679" s="267">
        <v>0.34664297193110583</v>
      </c>
      <c r="AX679" s="266">
        <v>1030065.6694771275</v>
      </c>
      <c r="AY679" s="267">
        <v>6.3255646968536236E-2</v>
      </c>
      <c r="AZ679" s="266">
        <v>5475740.1667914931</v>
      </c>
      <c r="BA679" s="267">
        <v>0.4625368529575517</v>
      </c>
      <c r="BB679" s="266">
        <v>1369118.3477882035</v>
      </c>
      <c r="BC679" s="267">
        <v>7.9074723421266577E-2</v>
      </c>
      <c r="BE679" s="149">
        <v>1546332.9808202877</v>
      </c>
      <c r="BF679" s="149">
        <v>1501839.018999347</v>
      </c>
      <c r="BG679" s="149">
        <v>1475692.7069010565</v>
      </c>
      <c r="BH679" s="149">
        <v>1444415.6016084549</v>
      </c>
      <c r="BI679" s="149">
        <v>1432066.2293442946</v>
      </c>
      <c r="BJ679" s="149">
        <v>1635852.259736575</v>
      </c>
      <c r="BK679" s="149">
        <v>1566581.9738067228</v>
      </c>
      <c r="BL679" s="149">
        <v>1610255.7810554148</v>
      </c>
      <c r="BM679" s="149">
        <v>1588919.238020909</v>
      </c>
      <c r="BN679" s="149">
        <v>1533085.5251501738</v>
      </c>
      <c r="BO679" s="149">
        <v>1693104.1495396793</v>
      </c>
      <c r="BP679" s="149">
        <v>1655207.9322824155</v>
      </c>
      <c r="BQ679" s="268">
        <v>18683353.397265326</v>
      </c>
    </row>
    <row r="680" spans="2:69" x14ac:dyDescent="0.25">
      <c r="K680" s="145" t="s">
        <v>316</v>
      </c>
      <c r="N680" s="37" t="s">
        <v>1469</v>
      </c>
      <c r="V680" s="37" t="s">
        <v>343</v>
      </c>
      <c r="W680" s="37" t="s">
        <v>354</v>
      </c>
      <c r="X680" s="37">
        <v>102</v>
      </c>
      <c r="AB680" s="206" t="s">
        <v>348</v>
      </c>
      <c r="AC680" s="173">
        <v>3200170</v>
      </c>
      <c r="AD680" s="174" t="s">
        <v>1470</v>
      </c>
      <c r="AE680" s="149">
        <v>87762587.339999989</v>
      </c>
      <c r="AF680" s="17">
        <v>94327170.079999998</v>
      </c>
      <c r="AG680" s="17">
        <v>110724407.91999999</v>
      </c>
      <c r="AH680" s="151">
        <v>106374571.41717155</v>
      </c>
      <c r="AI680" s="150">
        <v>33527008.870000001</v>
      </c>
      <c r="AJ680" s="266">
        <v>100581026.61</v>
      </c>
      <c r="AK680" s="138">
        <v>87126715.5</v>
      </c>
      <c r="AL680" s="266">
        <v>104552058.60000001</v>
      </c>
      <c r="AM680" s="175">
        <v>87633911.541426122</v>
      </c>
      <c r="AN680" s="150">
        <v>105867375.37574543</v>
      </c>
      <c r="AO680" s="151">
        <v>103340769.73714288</v>
      </c>
      <c r="AP680" s="151">
        <v>107545856.97514218</v>
      </c>
      <c r="AQ680" s="151">
        <v>116050005.68431672</v>
      </c>
      <c r="AR680" s="266">
        <v>15468979.074316725</v>
      </c>
      <c r="AS680" s="267">
        <v>0.15379619393125943</v>
      </c>
      <c r="AT680" s="266">
        <v>9675434.2671451718</v>
      </c>
      <c r="AU680" s="267">
        <v>9.0956270265012892E-2</v>
      </c>
      <c r="AV680" s="266">
        <v>5325597.7643167377</v>
      </c>
      <c r="AW680" s="267">
        <v>4.8097775949857056E-2</v>
      </c>
      <c r="AX680" s="266">
        <v>6964830.3651421815</v>
      </c>
      <c r="AY680" s="267">
        <v>6.9245966161670919E-2</v>
      </c>
      <c r="AZ680" s="266">
        <v>1171285.5579706281</v>
      </c>
      <c r="BA680" s="267">
        <v>1.1010954426102185E-2</v>
      </c>
      <c r="BB680" s="266">
        <v>8504148.7091745436</v>
      </c>
      <c r="BC680" s="267">
        <v>7.9074628705968347E-2</v>
      </c>
      <c r="BE680" s="149">
        <v>9571731.6916240808</v>
      </c>
      <c r="BF680" s="149">
        <v>9335588.9710921105</v>
      </c>
      <c r="BG680" s="149">
        <v>9167238.1877864674</v>
      </c>
      <c r="BH680" s="149">
        <v>8932288.0405067485</v>
      </c>
      <c r="BI680" s="149">
        <v>8886336.1759869885</v>
      </c>
      <c r="BJ680" s="149">
        <v>10181691.34365195</v>
      </c>
      <c r="BK680" s="149">
        <v>9718892.4524739608</v>
      </c>
      <c r="BL680" s="149">
        <v>10016880.825838193</v>
      </c>
      <c r="BM680" s="149">
        <v>9879499.1668344159</v>
      </c>
      <c r="BN680" s="149">
        <v>9503215.6354877558</v>
      </c>
      <c r="BO680" s="149">
        <v>10550324.612383995</v>
      </c>
      <c r="BP680" s="149">
        <v>10306318.580650048</v>
      </c>
      <c r="BQ680" s="268">
        <v>116050005.68431669</v>
      </c>
    </row>
    <row r="681" spans="2:69" ht="18.75" hidden="1" x14ac:dyDescent="0.3">
      <c r="B681" s="137" t="s">
        <v>306</v>
      </c>
      <c r="C681" s="137" t="s">
        <v>306</v>
      </c>
      <c r="J681" s="137" t="s">
        <v>306</v>
      </c>
      <c r="K681" s="145" t="s">
        <v>309</v>
      </c>
      <c r="N681" s="37" t="s">
        <v>311</v>
      </c>
      <c r="AC681" s="152"/>
      <c r="AD681" s="163"/>
      <c r="AE681" s="17"/>
      <c r="AI681" s="180"/>
      <c r="AS681" s="37"/>
      <c r="AU681" s="37"/>
      <c r="AW681" s="37"/>
      <c r="AY681" s="37"/>
      <c r="BA681" s="37"/>
      <c r="BB681" s="37"/>
      <c r="BC681" s="3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278"/>
    </row>
    <row r="682" spans="2:69" ht="17.25" x14ac:dyDescent="0.3">
      <c r="K682" s="145" t="s">
        <v>313</v>
      </c>
      <c r="V682" s="37" t="s">
        <v>343</v>
      </c>
      <c r="W682" s="37" t="s">
        <v>354</v>
      </c>
      <c r="AB682" s="206" t="s">
        <v>348</v>
      </c>
      <c r="AC682" s="164" t="s">
        <v>1471</v>
      </c>
      <c r="AD682" s="148"/>
      <c r="AE682" s="165">
        <v>601148187.73999989</v>
      </c>
      <c r="AF682" s="165">
        <v>687368254.70000017</v>
      </c>
      <c r="AG682" s="165">
        <v>829781268.31999993</v>
      </c>
      <c r="AH682" s="167">
        <v>792357005.93036509</v>
      </c>
      <c r="AI682" s="166">
        <v>262183757.90000001</v>
      </c>
      <c r="AJ682" s="167">
        <v>786551273.70000005</v>
      </c>
      <c r="AK682" s="166">
        <v>668802292.25000012</v>
      </c>
      <c r="AL682" s="167">
        <v>802562750.70000005</v>
      </c>
      <c r="AM682" s="166">
        <v>652593024.32243276</v>
      </c>
      <c r="AN682" s="166">
        <v>808566273.85793245</v>
      </c>
      <c r="AO682" s="167">
        <v>793937267.2628572</v>
      </c>
      <c r="AP682" s="167">
        <v>840362785.26565313</v>
      </c>
      <c r="AQ682" s="167">
        <v>906784380.57976615</v>
      </c>
      <c r="AR682" s="167">
        <v>120233106.87976611</v>
      </c>
      <c r="AS682" s="279">
        <v>0.15286111776817798</v>
      </c>
      <c r="AT682" s="167">
        <v>114427374.64940107</v>
      </c>
      <c r="AU682" s="279">
        <v>0.14441391164964007</v>
      </c>
      <c r="AV682" s="167">
        <v>77003112.259766221</v>
      </c>
      <c r="AW682" s="279">
        <v>9.2799289643726274E-2</v>
      </c>
      <c r="AX682" s="167">
        <v>53811511.565653086</v>
      </c>
      <c r="AY682" s="279">
        <v>6.8414499302149032E-2</v>
      </c>
      <c r="AZ682" s="167">
        <v>48005779.335288048</v>
      </c>
      <c r="BA682" s="279">
        <v>6.0586047672943719E-2</v>
      </c>
      <c r="BB682" s="167">
        <v>66421595.314113021</v>
      </c>
      <c r="BC682" s="279">
        <v>7.9039191738025399E-2</v>
      </c>
      <c r="BE682" s="165">
        <v>74925451.453010231</v>
      </c>
      <c r="BF682" s="165">
        <v>72918631.473024487</v>
      </c>
      <c r="BG682" s="165">
        <v>71627839.550030202</v>
      </c>
      <c r="BH682" s="165">
        <v>69957244.296114743</v>
      </c>
      <c r="BI682" s="165">
        <v>69474086.292313889</v>
      </c>
      <c r="BJ682" s="165">
        <v>79471348.088186204</v>
      </c>
      <c r="BK682" s="165">
        <v>75988357.437510729</v>
      </c>
      <c r="BL682" s="165">
        <v>78207700.357885614</v>
      </c>
      <c r="BM682" s="165">
        <v>77154357.258865461</v>
      </c>
      <c r="BN682" s="165">
        <v>74334703.751578689</v>
      </c>
      <c r="BO682" s="165">
        <v>82297761.107972682</v>
      </c>
      <c r="BP682" s="165">
        <v>80426899.513273343</v>
      </c>
      <c r="BQ682" s="280">
        <v>906784380.57976604</v>
      </c>
    </row>
    <row r="683" spans="2:69" ht="18.75" x14ac:dyDescent="0.3">
      <c r="K683" s="145" t="s">
        <v>313</v>
      </c>
      <c r="AC683" s="152"/>
      <c r="AD683" s="168"/>
      <c r="AE683" s="169"/>
      <c r="AI683" s="281"/>
      <c r="AS683" s="37"/>
      <c r="AU683" s="37"/>
      <c r="AW683" s="37"/>
      <c r="AY683" s="37"/>
      <c r="BA683" s="37"/>
      <c r="BB683" s="37"/>
      <c r="BC683" s="37"/>
      <c r="BE683" s="169"/>
      <c r="BF683" s="169"/>
      <c r="BG683" s="169"/>
      <c r="BH683" s="169"/>
      <c r="BI683" s="169"/>
      <c r="BJ683" s="169"/>
      <c r="BK683" s="169"/>
      <c r="BL683" s="169"/>
      <c r="BM683" s="169"/>
      <c r="BN683" s="169"/>
      <c r="BO683" s="169"/>
      <c r="BP683" s="169"/>
      <c r="BQ683" s="282"/>
    </row>
    <row r="684" spans="2:69" hidden="1" x14ac:dyDescent="0.25">
      <c r="B684" s="137" t="s">
        <v>306</v>
      </c>
      <c r="C684" s="137" t="s">
        <v>306</v>
      </c>
      <c r="J684" s="137" t="s">
        <v>306</v>
      </c>
      <c r="K684" s="145" t="s">
        <v>307</v>
      </c>
      <c r="M684" s="37" t="s">
        <v>311</v>
      </c>
      <c r="AE684" s="17"/>
      <c r="AI684" s="272"/>
      <c r="AS684" s="37"/>
      <c r="AU684" s="37"/>
      <c r="AW684" s="37"/>
      <c r="AY684" s="37"/>
      <c r="BA684" s="37"/>
      <c r="BB684" s="37"/>
      <c r="BC684" s="3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273"/>
    </row>
    <row r="685" spans="2:69" ht="18.75" x14ac:dyDescent="0.3">
      <c r="K685" s="145" t="s">
        <v>309</v>
      </c>
      <c r="V685" s="37" t="s">
        <v>343</v>
      </c>
      <c r="AB685" s="206" t="s">
        <v>348</v>
      </c>
      <c r="AC685" s="157" t="s">
        <v>356</v>
      </c>
      <c r="AD685" s="158"/>
      <c r="AE685" s="159">
        <v>3083748404.0700002</v>
      </c>
      <c r="AF685" s="159">
        <v>3583353305.5400009</v>
      </c>
      <c r="AG685" s="159">
        <v>4271005855.4100013</v>
      </c>
      <c r="AH685" s="159">
        <v>4468019628.296608</v>
      </c>
      <c r="AI685" s="160">
        <v>1526981185.4099998</v>
      </c>
      <c r="AJ685" s="159">
        <v>4580943556.2299995</v>
      </c>
      <c r="AK685" s="160">
        <v>3894869013.7599993</v>
      </c>
      <c r="AL685" s="159">
        <v>4673842816.5119991</v>
      </c>
      <c r="AM685" s="160">
        <v>3717833527.7682076</v>
      </c>
      <c r="AN685" s="160">
        <v>4645055114.2883997</v>
      </c>
      <c r="AO685" s="159">
        <v>4603021306.4399986</v>
      </c>
      <c r="AP685" s="159">
        <v>4707165770.1661472</v>
      </c>
      <c r="AQ685" s="159">
        <v>5079451481.585887</v>
      </c>
      <c r="AR685" s="159">
        <v>498507925.35588741</v>
      </c>
      <c r="AS685" s="274">
        <v>0.10882210602178796</v>
      </c>
      <c r="AT685" s="159">
        <v>611431853.28927898</v>
      </c>
      <c r="AU685" s="274">
        <v>0.13684627735674962</v>
      </c>
      <c r="AV685" s="159">
        <v>808445626.17588568</v>
      </c>
      <c r="AW685" s="274">
        <v>0.18928693931707985</v>
      </c>
      <c r="AX685" s="159">
        <v>126222213.93614769</v>
      </c>
      <c r="AY685" s="274">
        <v>2.7553758824312033E-2</v>
      </c>
      <c r="AZ685" s="159">
        <v>239146141.86953926</v>
      </c>
      <c r="BA685" s="274">
        <v>5.3523968506089925E-2</v>
      </c>
      <c r="BB685" s="159">
        <v>372285711.41973972</v>
      </c>
      <c r="BC685" s="274">
        <v>7.9089143998130176E-2</v>
      </c>
      <c r="BE685" s="159">
        <v>438900055.80505288</v>
      </c>
      <c r="BF685" s="159">
        <v>413458066.1946882</v>
      </c>
      <c r="BG685" s="159">
        <v>412511121.12046456</v>
      </c>
      <c r="BH685" s="159">
        <v>429412985.45501459</v>
      </c>
      <c r="BI685" s="159">
        <v>397656927.95951438</v>
      </c>
      <c r="BJ685" s="159">
        <v>432955290.76300186</v>
      </c>
      <c r="BK685" s="159">
        <v>428133405.69887441</v>
      </c>
      <c r="BL685" s="159">
        <v>427988780.59919149</v>
      </c>
      <c r="BM685" s="159">
        <v>420091070.68645543</v>
      </c>
      <c r="BN685" s="159">
        <v>426316258.93134564</v>
      </c>
      <c r="BO685" s="159">
        <v>430508127.58362788</v>
      </c>
      <c r="BP685" s="159">
        <v>421519390.78865635</v>
      </c>
      <c r="BQ685" s="275">
        <v>5079451481.585887</v>
      </c>
    </row>
    <row r="686" spans="2:69" hidden="1" x14ac:dyDescent="0.25">
      <c r="B686" s="137" t="s">
        <v>306</v>
      </c>
      <c r="C686" s="137" t="s">
        <v>306</v>
      </c>
      <c r="D686" s="137" t="s">
        <v>306</v>
      </c>
      <c r="E686" s="137" t="s">
        <v>306</v>
      </c>
      <c r="F686" s="137" t="s">
        <v>306</v>
      </c>
      <c r="G686" s="137" t="s">
        <v>306</v>
      </c>
      <c r="H686" s="137" t="s">
        <v>306</v>
      </c>
      <c r="I686" s="137" t="s">
        <v>306</v>
      </c>
      <c r="J686" s="137" t="s">
        <v>306</v>
      </c>
      <c r="L686" s="37" t="s">
        <v>311</v>
      </c>
      <c r="AC686" s="152"/>
      <c r="AD686" s="148"/>
      <c r="AE686" s="152"/>
      <c r="AH686" s="148"/>
      <c r="AI686" s="326"/>
      <c r="AK686" s="327"/>
      <c r="AL686" s="218"/>
      <c r="AM686" s="217"/>
      <c r="AN686" s="217"/>
      <c r="AO686" s="218"/>
      <c r="AP686" s="218"/>
      <c r="AQ686" s="218"/>
      <c r="AR686" s="218"/>
      <c r="AS686" s="328"/>
      <c r="AT686" s="218"/>
      <c r="AU686" s="328"/>
      <c r="AV686" s="218"/>
      <c r="AW686" s="328"/>
      <c r="AX686" s="218"/>
      <c r="AY686" s="328"/>
      <c r="AZ686" s="218"/>
      <c r="BA686" s="328"/>
      <c r="BB686" s="218"/>
      <c r="BC686" s="328"/>
    </row>
    <row r="687" spans="2:69" x14ac:dyDescent="0.25">
      <c r="B687" s="137" t="s">
        <v>308</v>
      </c>
      <c r="C687" s="137" t="s">
        <v>308</v>
      </c>
      <c r="D687" s="137" t="s">
        <v>308</v>
      </c>
      <c r="E687" s="137" t="s">
        <v>308</v>
      </c>
      <c r="F687" s="137" t="s">
        <v>308</v>
      </c>
      <c r="G687" s="137" t="s">
        <v>308</v>
      </c>
      <c r="H687" s="137" t="s">
        <v>308</v>
      </c>
      <c r="I687" s="137" t="s">
        <v>308</v>
      </c>
      <c r="J687" s="137" t="s">
        <v>308</v>
      </c>
      <c r="AC687" s="152"/>
      <c r="AD687" s="148"/>
      <c r="AE687" s="152"/>
      <c r="AP687" s="148"/>
      <c r="AQ687" s="148"/>
      <c r="AR687" s="148"/>
      <c r="AS687" s="318"/>
      <c r="AT687" s="148"/>
      <c r="AU687" s="318"/>
      <c r="AV687" s="148"/>
      <c r="AW687" s="318"/>
      <c r="AX687" s="148"/>
      <c r="AY687" s="318"/>
      <c r="AZ687" s="148"/>
      <c r="BA687" s="318"/>
      <c r="BB687" s="148"/>
      <c r="BC687" s="318"/>
    </row>
    <row r="688" spans="2:69" x14ac:dyDescent="0.25">
      <c r="B688" s="137" t="s">
        <v>308</v>
      </c>
      <c r="C688" s="137" t="s">
        <v>308</v>
      </c>
      <c r="D688" s="137" t="s">
        <v>308</v>
      </c>
      <c r="E688" s="137" t="s">
        <v>308</v>
      </c>
      <c r="F688" s="137" t="s">
        <v>308</v>
      </c>
      <c r="G688" s="137" t="s">
        <v>308</v>
      </c>
      <c r="H688" s="137" t="s">
        <v>308</v>
      </c>
      <c r="I688" s="137" t="s">
        <v>308</v>
      </c>
      <c r="J688" s="137" t="s">
        <v>308</v>
      </c>
      <c r="L688" s="37" t="s">
        <v>1472</v>
      </c>
      <c r="AC688" s="194"/>
      <c r="AD688" s="220"/>
      <c r="AE688" s="194"/>
      <c r="AF688" s="195"/>
      <c r="AG688" s="195"/>
      <c r="AH688" s="195"/>
      <c r="AI688" s="358"/>
      <c r="AJ688" s="195"/>
      <c r="AK688" s="358"/>
      <c r="AL688" s="195"/>
      <c r="AM688" s="358"/>
      <c r="AN688" s="358"/>
      <c r="AO688" s="195"/>
      <c r="AP688" s="220"/>
      <c r="AQ688" s="220"/>
      <c r="AR688" s="220"/>
      <c r="AS688" s="359"/>
      <c r="AT688" s="220"/>
      <c r="AU688" s="359"/>
      <c r="AV688" s="220"/>
      <c r="AW688" s="359"/>
      <c r="AX688" s="220"/>
      <c r="AY688" s="359"/>
      <c r="AZ688" s="220"/>
      <c r="BA688" s="359"/>
      <c r="BB688" s="220"/>
      <c r="BC688" s="359"/>
    </row>
    <row r="689" spans="11:96" ht="21" x14ac:dyDescent="0.35">
      <c r="K689" s="145" t="s">
        <v>309</v>
      </c>
      <c r="L689" s="37" t="s">
        <v>357</v>
      </c>
      <c r="M689" s="37" t="s">
        <v>1473</v>
      </c>
      <c r="V689" s="37" t="s">
        <v>357</v>
      </c>
      <c r="AC689" s="269" t="s">
        <v>358</v>
      </c>
      <c r="AD689" s="154"/>
      <c r="AE689" s="155"/>
      <c r="AF689" s="154"/>
      <c r="AG689" s="154"/>
      <c r="AH689" s="154"/>
      <c r="AI689" s="270"/>
      <c r="AJ689" s="154"/>
      <c r="AK689" s="156"/>
      <c r="AL689" s="154"/>
      <c r="AM689" s="156"/>
      <c r="AN689" s="156"/>
      <c r="AO689" s="154"/>
      <c r="AP689" s="154"/>
      <c r="AQ689" s="154"/>
      <c r="AR689" s="154"/>
      <c r="AS689" s="154"/>
      <c r="AT689" s="154"/>
      <c r="AU689" s="154"/>
      <c r="AV689" s="154"/>
      <c r="AW689" s="154"/>
      <c r="AX689" s="154"/>
      <c r="AY689" s="154"/>
      <c r="AZ689" s="154"/>
      <c r="BA689" s="154"/>
      <c r="BB689" s="154"/>
      <c r="BC689" s="154"/>
      <c r="BD689" s="271"/>
      <c r="BE689" s="155"/>
      <c r="BF689" s="155"/>
      <c r="BG689" s="155"/>
      <c r="BH689" s="155"/>
      <c r="BI689" s="155"/>
      <c r="BJ689" s="155"/>
      <c r="BK689" s="155"/>
      <c r="BL689" s="155"/>
      <c r="BM689" s="155"/>
      <c r="BN689" s="155"/>
      <c r="BO689" s="155"/>
      <c r="BP689" s="155"/>
      <c r="BQ689" s="155"/>
      <c r="BR689" s="271"/>
      <c r="BS689" s="37">
        <v>1950170041.0000002</v>
      </c>
      <c r="BT689" s="37">
        <v>2274303286.6600003</v>
      </c>
      <c r="BU689" s="37">
        <v>2750063519.8600001</v>
      </c>
      <c r="BV689" s="37">
        <v>2853446494.2971215</v>
      </c>
      <c r="BW689" s="37">
        <v>994226327.81999993</v>
      </c>
      <c r="BY689" s="37">
        <v>2552466438.1799998</v>
      </c>
      <c r="CA689" s="37">
        <v>2418238341.4803195</v>
      </c>
      <c r="CC689" s="37">
        <v>2956446425.8285708</v>
      </c>
      <c r="CD689" s="37">
        <v>3012064331.6292629</v>
      </c>
      <c r="CE689" s="37">
        <v>3301648630.367084</v>
      </c>
      <c r="CG689" s="37">
        <v>296030587.07140046</v>
      </c>
      <c r="CH689" s="37">
        <v>278653139.77191311</v>
      </c>
      <c r="CI689" s="37">
        <v>278160756.50679857</v>
      </c>
      <c r="CJ689" s="37">
        <v>282436933.2570492</v>
      </c>
      <c r="CK689" s="37">
        <v>261825030.41374969</v>
      </c>
      <c r="CL689" s="37">
        <v>285618611.93719757</v>
      </c>
      <c r="CM689" s="37">
        <v>282206259.57982421</v>
      </c>
      <c r="CN689" s="37">
        <v>282328773.78972626</v>
      </c>
      <c r="CO689" s="37">
        <v>276948461.66651481</v>
      </c>
      <c r="CP689" s="37">
        <v>258890208.28294969</v>
      </c>
      <c r="CQ689" s="37">
        <v>262323604.53828517</v>
      </c>
      <c r="CR689" s="37">
        <v>256226263.55167526</v>
      </c>
    </row>
    <row r="690" spans="11:96" ht="18.75" x14ac:dyDescent="0.3">
      <c r="K690" s="145" t="s">
        <v>313</v>
      </c>
      <c r="M690" s="37" t="s">
        <v>360</v>
      </c>
      <c r="N690" s="37" t="s">
        <v>1474</v>
      </c>
      <c r="V690" s="37" t="s">
        <v>357</v>
      </c>
      <c r="W690" s="37" t="s">
        <v>361</v>
      </c>
      <c r="X690" s="37">
        <v>150</v>
      </c>
      <c r="AB690" s="206" t="s">
        <v>362</v>
      </c>
      <c r="AC690" s="276" t="s">
        <v>363</v>
      </c>
      <c r="AD690" s="148"/>
      <c r="AE690" s="38"/>
      <c r="AI690" s="180"/>
      <c r="AS690" s="37"/>
      <c r="AU690" s="37"/>
      <c r="AW690" s="37"/>
      <c r="AY690" s="37"/>
      <c r="BA690" s="37"/>
      <c r="BB690" s="37"/>
      <c r="BC690" s="37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277"/>
      <c r="BS690" s="37">
        <v>25406329.709999997</v>
      </c>
      <c r="BT690" s="37">
        <v>36636904.329999998</v>
      </c>
      <c r="BU690" s="37">
        <v>18135040.329999998</v>
      </c>
      <c r="BV690" s="37">
        <v>32361190.243496228</v>
      </c>
      <c r="BW690" s="37">
        <v>17504760.84</v>
      </c>
      <c r="BX690" s="37">
        <v>52514282.519999996</v>
      </c>
      <c r="BY690" s="37">
        <v>39349502.579999998</v>
      </c>
      <c r="BZ690" s="37">
        <v>47219403.096000001</v>
      </c>
      <c r="CA690" s="37">
        <v>26900428.681205805</v>
      </c>
      <c r="CB690" s="37">
        <v>44810264.142290421</v>
      </c>
      <c r="CC690" s="37">
        <v>51997047.600000039</v>
      </c>
      <c r="CD690" s="37">
        <v>48331212.445085354</v>
      </c>
      <c r="CE690" s="37">
        <v>51479273.728108123</v>
      </c>
      <c r="CG690" s="37">
        <v>4418137.4723680541</v>
      </c>
      <c r="CH690" s="37">
        <v>4199003.0218111705</v>
      </c>
      <c r="CI690" s="37">
        <v>4173520.242274005</v>
      </c>
      <c r="CJ690" s="37">
        <v>4313853.5468432512</v>
      </c>
      <c r="CK690" s="37">
        <v>4018810.9928171644</v>
      </c>
      <c r="CL690" s="37">
        <v>4416701.3506327076</v>
      </c>
      <c r="CM690" s="37">
        <v>4324049.561647892</v>
      </c>
      <c r="CN690" s="37">
        <v>4351138.0725365737</v>
      </c>
      <c r="CO690" s="37">
        <v>4259602.9754725881</v>
      </c>
      <c r="CP690" s="37">
        <v>4303820.9757163581</v>
      </c>
      <c r="CQ690" s="37">
        <v>4403488.7929732082</v>
      </c>
      <c r="CR690" s="37">
        <v>4297146.7230151519</v>
      </c>
    </row>
    <row r="691" spans="11:96" x14ac:dyDescent="0.25">
      <c r="K691" s="145" t="s">
        <v>316</v>
      </c>
      <c r="N691" s="37" t="s">
        <v>1475</v>
      </c>
      <c r="V691" s="37" t="s">
        <v>357</v>
      </c>
      <c r="W691" s="37" t="s">
        <v>361</v>
      </c>
      <c r="X691" s="37">
        <v>150</v>
      </c>
      <c r="AB691" s="206" t="s">
        <v>362</v>
      </c>
      <c r="AC691" s="173">
        <v>3800100</v>
      </c>
      <c r="AD691" s="174" t="s">
        <v>1476</v>
      </c>
      <c r="AE691" s="149">
        <v>-936221.36999999988</v>
      </c>
      <c r="AF691" s="17">
        <v>-90.87000000003718</v>
      </c>
      <c r="AG691" s="17">
        <v>-678009.12</v>
      </c>
      <c r="AH691" s="151">
        <v>269429.16803450894</v>
      </c>
      <c r="AI691" s="150">
        <v>0</v>
      </c>
      <c r="AJ691" s="266">
        <v>0</v>
      </c>
      <c r="AK691" s="138">
        <v>0</v>
      </c>
      <c r="AL691" s="266">
        <v>0</v>
      </c>
      <c r="AM691" s="175">
        <v>224679.32200368156</v>
      </c>
      <c r="AN691" s="150">
        <v>44749.846030827379</v>
      </c>
      <c r="AO691" s="151">
        <v>0</v>
      </c>
      <c r="AP691" s="151">
        <v>0</v>
      </c>
      <c r="AQ691" s="151">
        <v>0</v>
      </c>
      <c r="AR691" s="266">
        <v>0</v>
      </c>
      <c r="AS691" s="267">
        <v>0</v>
      </c>
      <c r="AT691" s="266">
        <v>269429.16803450894</v>
      </c>
      <c r="AU691" s="267">
        <v>1</v>
      </c>
      <c r="AV691" s="266">
        <v>-678009.12</v>
      </c>
      <c r="AW691" s="267">
        <v>-1</v>
      </c>
      <c r="AX691" s="266">
        <v>0</v>
      </c>
      <c r="AY691" s="267">
        <v>0</v>
      </c>
      <c r="AZ691" s="266">
        <v>269429.16803450894</v>
      </c>
      <c r="BA691" s="267">
        <v>1</v>
      </c>
      <c r="BB691" s="266">
        <v>0</v>
      </c>
      <c r="BC691" s="267">
        <v>0</v>
      </c>
      <c r="BE691" s="149">
        <v>0</v>
      </c>
      <c r="BF691" s="149">
        <v>0</v>
      </c>
      <c r="BG691" s="149">
        <v>0</v>
      </c>
      <c r="BH691" s="149">
        <v>0</v>
      </c>
      <c r="BI691" s="149">
        <v>0</v>
      </c>
      <c r="BJ691" s="149">
        <v>0</v>
      </c>
      <c r="BK691" s="149">
        <v>0</v>
      </c>
      <c r="BL691" s="149">
        <v>0</v>
      </c>
      <c r="BM691" s="149">
        <v>0</v>
      </c>
      <c r="BN691" s="149">
        <v>0</v>
      </c>
      <c r="BO691" s="149">
        <v>0</v>
      </c>
      <c r="BP691" s="149">
        <v>0</v>
      </c>
      <c r="BQ691" s="268">
        <v>0</v>
      </c>
    </row>
    <row r="692" spans="11:96" x14ac:dyDescent="0.25">
      <c r="K692" s="145" t="s">
        <v>316</v>
      </c>
      <c r="N692" s="37" t="s">
        <v>1477</v>
      </c>
      <c r="V692" s="37" t="s">
        <v>357</v>
      </c>
      <c r="W692" s="37" t="s">
        <v>361</v>
      </c>
      <c r="X692" s="37">
        <v>150</v>
      </c>
      <c r="AB692" s="206" t="s">
        <v>362</v>
      </c>
      <c r="AC692" s="173">
        <v>3800101</v>
      </c>
      <c r="AD692" s="174" t="s">
        <v>1478</v>
      </c>
      <c r="AE692" s="149">
        <v>-1498855.8499999996</v>
      </c>
      <c r="AF692" s="17">
        <v>-503464.39</v>
      </c>
      <c r="AG692" s="17">
        <v>-211946.82</v>
      </c>
      <c r="AH692" s="151">
        <v>374353.71454705246</v>
      </c>
      <c r="AI692" s="150">
        <v>0</v>
      </c>
      <c r="AJ692" s="266">
        <v>0</v>
      </c>
      <c r="AK692" s="138">
        <v>0</v>
      </c>
      <c r="AL692" s="266">
        <v>0</v>
      </c>
      <c r="AM692" s="175">
        <v>312189.33582996961</v>
      </c>
      <c r="AN692" s="150">
        <v>62164.378717082844</v>
      </c>
      <c r="AO692" s="151">
        <v>0</v>
      </c>
      <c r="AP692" s="151">
        <v>0</v>
      </c>
      <c r="AQ692" s="151">
        <v>0</v>
      </c>
      <c r="AR692" s="266">
        <v>0</v>
      </c>
      <c r="AS692" s="267">
        <v>0</v>
      </c>
      <c r="AT692" s="266">
        <v>374353.71454705246</v>
      </c>
      <c r="AU692" s="267">
        <v>1</v>
      </c>
      <c r="AV692" s="266">
        <v>-211946.82</v>
      </c>
      <c r="AW692" s="267">
        <v>-1</v>
      </c>
      <c r="AX692" s="266">
        <v>0</v>
      </c>
      <c r="AY692" s="267">
        <v>0</v>
      </c>
      <c r="AZ692" s="266">
        <v>374353.71454705246</v>
      </c>
      <c r="BA692" s="267">
        <v>1</v>
      </c>
      <c r="BB692" s="266">
        <v>0</v>
      </c>
      <c r="BC692" s="267">
        <v>0</v>
      </c>
      <c r="BE692" s="149">
        <v>0</v>
      </c>
      <c r="BF692" s="149">
        <v>0</v>
      </c>
      <c r="BG692" s="149">
        <v>0</v>
      </c>
      <c r="BH692" s="149">
        <v>0</v>
      </c>
      <c r="BI692" s="149">
        <v>0</v>
      </c>
      <c r="BJ692" s="149">
        <v>0</v>
      </c>
      <c r="BK692" s="149">
        <v>0</v>
      </c>
      <c r="BL692" s="149">
        <v>0</v>
      </c>
      <c r="BM692" s="149">
        <v>0</v>
      </c>
      <c r="BN692" s="149">
        <v>0</v>
      </c>
      <c r="BO692" s="149">
        <v>0</v>
      </c>
      <c r="BP692" s="149">
        <v>0</v>
      </c>
      <c r="BQ692" s="268">
        <v>0</v>
      </c>
    </row>
    <row r="693" spans="11:96" x14ac:dyDescent="0.25">
      <c r="K693" s="145" t="s">
        <v>316</v>
      </c>
      <c r="N693" s="37" t="s">
        <v>1479</v>
      </c>
      <c r="V693" s="37" t="s">
        <v>357</v>
      </c>
      <c r="W693" s="37" t="s">
        <v>361</v>
      </c>
      <c r="X693" s="37">
        <v>150</v>
      </c>
      <c r="AB693" s="206" t="s">
        <v>362</v>
      </c>
      <c r="AC693" s="173">
        <v>3800106</v>
      </c>
      <c r="AD693" s="174" t="s">
        <v>1480</v>
      </c>
      <c r="AE693" s="149">
        <v>-440158.19999999995</v>
      </c>
      <c r="AF693" s="17">
        <v>-63811.46</v>
      </c>
      <c r="AG693" s="17">
        <v>-33771.310000000005</v>
      </c>
      <c r="AH693" s="151">
        <v>66093.728623186849</v>
      </c>
      <c r="AI693" s="150">
        <v>7570.8799999999992</v>
      </c>
      <c r="AJ693" s="266">
        <v>22712.639999999999</v>
      </c>
      <c r="AK693" s="138">
        <v>17188.640000000003</v>
      </c>
      <c r="AL693" s="266">
        <v>20626.368000000002</v>
      </c>
      <c r="AM693" s="175">
        <v>54430.331695400586</v>
      </c>
      <c r="AN693" s="150">
        <v>28852.036927786266</v>
      </c>
      <c r="AO693" s="151">
        <v>25795.662857142899</v>
      </c>
      <c r="AP693" s="151">
        <v>0</v>
      </c>
      <c r="AQ693" s="151">
        <v>0</v>
      </c>
      <c r="AR693" s="266">
        <v>22712.639999999999</v>
      </c>
      <c r="AS693" s="267">
        <v>1</v>
      </c>
      <c r="AT693" s="266">
        <v>66093.728623186849</v>
      </c>
      <c r="AU693" s="267">
        <v>1</v>
      </c>
      <c r="AV693" s="266">
        <v>-33771.310000000005</v>
      </c>
      <c r="AW693" s="267">
        <v>-1</v>
      </c>
      <c r="AX693" s="266">
        <v>22712.639999999999</v>
      </c>
      <c r="AY693" s="267">
        <v>1</v>
      </c>
      <c r="AZ693" s="266">
        <v>66093.728623186849</v>
      </c>
      <c r="BA693" s="267">
        <v>1</v>
      </c>
      <c r="BB693" s="266">
        <v>0</v>
      </c>
      <c r="BC693" s="267">
        <v>0</v>
      </c>
      <c r="BE693" s="149">
        <v>0</v>
      </c>
      <c r="BF693" s="149">
        <v>0</v>
      </c>
      <c r="BG693" s="149">
        <v>0</v>
      </c>
      <c r="BH693" s="149">
        <v>0</v>
      </c>
      <c r="BI693" s="149">
        <v>0</v>
      </c>
      <c r="BJ693" s="149">
        <v>0</v>
      </c>
      <c r="BK693" s="149">
        <v>0</v>
      </c>
      <c r="BL693" s="149">
        <v>0</v>
      </c>
      <c r="BM693" s="149">
        <v>0</v>
      </c>
      <c r="BN693" s="149">
        <v>0</v>
      </c>
      <c r="BO693" s="149">
        <v>0</v>
      </c>
      <c r="BP693" s="149">
        <v>0</v>
      </c>
      <c r="BQ693" s="268">
        <v>0</v>
      </c>
    </row>
    <row r="694" spans="11:96" x14ac:dyDescent="0.25">
      <c r="K694" s="145" t="s">
        <v>316</v>
      </c>
      <c r="N694" s="37" t="s">
        <v>1481</v>
      </c>
      <c r="V694" s="37" t="s">
        <v>357</v>
      </c>
      <c r="W694" s="37" t="s">
        <v>361</v>
      </c>
      <c r="X694" s="37">
        <v>150</v>
      </c>
      <c r="AB694" s="206" t="s">
        <v>362</v>
      </c>
      <c r="AC694" s="173">
        <v>3810090</v>
      </c>
      <c r="AD694" s="174" t="s">
        <v>1482</v>
      </c>
      <c r="AE694" s="149">
        <v>218516.35000000003</v>
      </c>
      <c r="AF694" s="17">
        <v>264118.71000000002</v>
      </c>
      <c r="AG694" s="17">
        <v>277876.04000000004</v>
      </c>
      <c r="AH694" s="151">
        <v>316927.50925785187</v>
      </c>
      <c r="AI694" s="150">
        <v>-138283.86000000002</v>
      </c>
      <c r="AJ694" s="266">
        <v>-414851.58000000007</v>
      </c>
      <c r="AK694" s="138">
        <v>27852.979999999967</v>
      </c>
      <c r="AL694" s="266">
        <v>33423.575999999957</v>
      </c>
      <c r="AM694" s="175">
        <v>264288.601059145</v>
      </c>
      <c r="AN694" s="150">
        <v>80491.888198706831</v>
      </c>
      <c r="AO694" s="151">
        <v>68332.217142857102</v>
      </c>
      <c r="AP694" s="151">
        <v>-346840.582064697</v>
      </c>
      <c r="AQ694" s="151">
        <v>-369422.64040470007</v>
      </c>
      <c r="AR694" s="266">
        <v>-45428.939595300006</v>
      </c>
      <c r="AS694" s="267">
        <v>-0.10950648806809413</v>
      </c>
      <c r="AT694" s="266">
        <v>686350.14966255194</v>
      </c>
      <c r="AU694" s="267">
        <v>2.1656376603904657</v>
      </c>
      <c r="AV694" s="266">
        <v>647298.68040470011</v>
      </c>
      <c r="AW694" s="267">
        <v>2.3294512200645294</v>
      </c>
      <c r="AX694" s="266">
        <v>-68010.997935303079</v>
      </c>
      <c r="AY694" s="267">
        <v>-0.16394055419845108</v>
      </c>
      <c r="AZ694" s="266">
        <v>663768.09132254892</v>
      </c>
      <c r="BA694" s="267">
        <v>2.0943845893242039</v>
      </c>
      <c r="BB694" s="266">
        <v>22582.058340003074</v>
      </c>
      <c r="BC694" s="267">
        <v>6.5107889640753716E-2</v>
      </c>
      <c r="BE694" s="149">
        <v>-31563.069083626331</v>
      </c>
      <c r="BF694" s="149">
        <v>-30670.334704385528</v>
      </c>
      <c r="BG694" s="149">
        <v>-30253.689322243128</v>
      </c>
      <c r="BH694" s="149">
        <v>-31403.977419930128</v>
      </c>
      <c r="BI694" s="149">
        <v>-28972.740751495629</v>
      </c>
      <c r="BJ694" s="149">
        <v>-32021.570452731528</v>
      </c>
      <c r="BK694" s="149">
        <v>-30644.74644416833</v>
      </c>
      <c r="BL694" s="149">
        <v>-31171.216295278231</v>
      </c>
      <c r="BM694" s="149">
        <v>-30094.25036136253</v>
      </c>
      <c r="BN694" s="149">
        <v>-30791.785574937927</v>
      </c>
      <c r="BO694" s="149">
        <v>-31488.11699526423</v>
      </c>
      <c r="BP694" s="149">
        <v>-30347.142999276526</v>
      </c>
      <c r="BQ694" s="268">
        <v>-369422.64040470007</v>
      </c>
    </row>
    <row r="695" spans="11:96" x14ac:dyDescent="0.25">
      <c r="K695" s="145" t="s">
        <v>316</v>
      </c>
      <c r="N695" s="37" t="s">
        <v>1483</v>
      </c>
      <c r="V695" s="37" t="s">
        <v>357</v>
      </c>
      <c r="W695" s="37" t="s">
        <v>361</v>
      </c>
      <c r="X695" s="37">
        <v>150</v>
      </c>
      <c r="AB695" s="206" t="s">
        <v>362</v>
      </c>
      <c r="AC695" s="173">
        <v>3810100</v>
      </c>
      <c r="AD695" s="174" t="s">
        <v>1484</v>
      </c>
      <c r="AE695" s="149">
        <v>0</v>
      </c>
      <c r="AF695" s="17">
        <v>22.63</v>
      </c>
      <c r="AG695" s="17">
        <v>1713.71</v>
      </c>
      <c r="AH695" s="151">
        <v>0</v>
      </c>
      <c r="AI695" s="150">
        <v>570.00000000000011</v>
      </c>
      <c r="AJ695" s="266">
        <v>1710.0000000000005</v>
      </c>
      <c r="AK695" s="138">
        <v>54182.43</v>
      </c>
      <c r="AL695" s="266">
        <v>65018.916000000005</v>
      </c>
      <c r="AM695" s="175">
        <v>0</v>
      </c>
      <c r="AN695" s="150">
        <v>54182.43</v>
      </c>
      <c r="AO695" s="151">
        <v>93040.011428571393</v>
      </c>
      <c r="AP695" s="151">
        <v>1429.6616523206501</v>
      </c>
      <c r="AQ695" s="151">
        <v>1522.7439054035592</v>
      </c>
      <c r="AR695" s="266">
        <v>187.25609459644124</v>
      </c>
      <c r="AS695" s="267">
        <v>0.10950648806809427</v>
      </c>
      <c r="AT695" s="266">
        <v>-1522.7439054035592</v>
      </c>
      <c r="AU695" s="267">
        <v>0</v>
      </c>
      <c r="AV695" s="266">
        <v>190.96609459644083</v>
      </c>
      <c r="AW695" s="267">
        <v>0.11143431187099383</v>
      </c>
      <c r="AX695" s="266">
        <v>280.33834767935036</v>
      </c>
      <c r="AY695" s="267">
        <v>0.16394055419845047</v>
      </c>
      <c r="AZ695" s="266">
        <v>-1429.6616523206501</v>
      </c>
      <c r="BA695" s="267">
        <v>0</v>
      </c>
      <c r="BB695" s="266">
        <v>-93.082253082909119</v>
      </c>
      <c r="BC695" s="267">
        <v>-6.5107889640752759E-2</v>
      </c>
      <c r="BE695" s="149">
        <v>130.10158508496269</v>
      </c>
      <c r="BF695" s="149">
        <v>126.42177316643969</v>
      </c>
      <c r="BG695" s="149">
        <v>124.7043791927607</v>
      </c>
      <c r="BH695" s="149">
        <v>129.4458162316277</v>
      </c>
      <c r="BI695" s="149">
        <v>119.4243654201767</v>
      </c>
      <c r="BJ695" s="149">
        <v>131.9915075993467</v>
      </c>
      <c r="BK695" s="149">
        <v>126.31629948119669</v>
      </c>
      <c r="BL695" s="149">
        <v>128.4863850944617</v>
      </c>
      <c r="BM695" s="149">
        <v>124.0471787956787</v>
      </c>
      <c r="BN695" s="149">
        <v>126.92238832293673</v>
      </c>
      <c r="BO695" s="149">
        <v>129.79263586727069</v>
      </c>
      <c r="BP695" s="149">
        <v>125.0895911467007</v>
      </c>
      <c r="BQ695" s="268">
        <v>1522.7439054035597</v>
      </c>
    </row>
    <row r="696" spans="11:96" x14ac:dyDescent="0.25">
      <c r="K696" s="145" t="s">
        <v>316</v>
      </c>
      <c r="N696" s="37" t="s">
        <v>1485</v>
      </c>
      <c r="V696" s="37" t="s">
        <v>357</v>
      </c>
      <c r="W696" s="37" t="s">
        <v>361</v>
      </c>
      <c r="X696" s="37">
        <v>150</v>
      </c>
      <c r="AB696" s="206" t="s">
        <v>362</v>
      </c>
      <c r="AC696" s="173">
        <v>3810105</v>
      </c>
      <c r="AD696" s="174" t="s">
        <v>1486</v>
      </c>
      <c r="AE696" s="149">
        <v>40880.810000000005</v>
      </c>
      <c r="AF696" s="17">
        <v>685416.48</v>
      </c>
      <c r="AG696" s="17">
        <v>-475320.32000000001</v>
      </c>
      <c r="AH696" s="151">
        <v>-1608954.103229539</v>
      </c>
      <c r="AI696" s="150">
        <v>104195.78</v>
      </c>
      <c r="AJ696" s="266">
        <v>312587.33999999997</v>
      </c>
      <c r="AK696" s="138">
        <v>149367.85000000003</v>
      </c>
      <c r="AL696" s="266">
        <v>179241.42000000004</v>
      </c>
      <c r="AM696" s="175">
        <v>-1341720.7932080799</v>
      </c>
      <c r="AN696" s="150">
        <v>-117865.46002145909</v>
      </c>
      <c r="AO696" s="151">
        <v>3056939.9314285698</v>
      </c>
      <c r="AP696" s="151">
        <v>261341.59824498001</v>
      </c>
      <c r="AQ696" s="151">
        <v>278356.99818205263</v>
      </c>
      <c r="AR696" s="266">
        <v>34230.341817947337</v>
      </c>
      <c r="AS696" s="267">
        <v>0.10950648806809432</v>
      </c>
      <c r="AT696" s="266">
        <v>-1887311.1014115917</v>
      </c>
      <c r="AU696" s="267">
        <v>-1.1730049338407644</v>
      </c>
      <c r="AV696" s="266">
        <v>-753677.31818205258</v>
      </c>
      <c r="AW696" s="267">
        <v>-1.5856198156688368</v>
      </c>
      <c r="AX696" s="266">
        <v>51245.741755019961</v>
      </c>
      <c r="AY696" s="267">
        <v>0.16394055419845208</v>
      </c>
      <c r="AZ696" s="266">
        <v>-1870295.701474519</v>
      </c>
      <c r="BA696" s="267">
        <v>-1.1624294923766985</v>
      </c>
      <c r="BB696" s="266">
        <v>-17015.399937072623</v>
      </c>
      <c r="BC696" s="267">
        <v>-6.5107889640754743E-2</v>
      </c>
      <c r="BE696" s="149">
        <v>23782.519538884197</v>
      </c>
      <c r="BF696" s="149">
        <v>23109.8513404566</v>
      </c>
      <c r="BG696" s="149">
        <v>22795.912384921801</v>
      </c>
      <c r="BH696" s="149">
        <v>23662.645245598498</v>
      </c>
      <c r="BI696" s="149">
        <v>21830.727905193497</v>
      </c>
      <c r="BJ696" s="149">
        <v>24127.996645069903</v>
      </c>
      <c r="BK696" s="149">
        <v>23090.570791503396</v>
      </c>
      <c r="BL696" s="149">
        <v>23487.261604031202</v>
      </c>
      <c r="BM696" s="149">
        <v>22675.776405991601</v>
      </c>
      <c r="BN696" s="149">
        <v>23201.363597844396</v>
      </c>
      <c r="BO696" s="149">
        <v>23726.043741133697</v>
      </c>
      <c r="BP696" s="149">
        <v>22866.3289814239</v>
      </c>
      <c r="BQ696" s="268">
        <v>278356.99818205275</v>
      </c>
    </row>
    <row r="697" spans="11:96" x14ac:dyDescent="0.25">
      <c r="K697" s="145" t="s">
        <v>316</v>
      </c>
      <c r="N697" s="37" t="s">
        <v>1487</v>
      </c>
      <c r="V697" s="37" t="s">
        <v>357</v>
      </c>
      <c r="W697" s="37" t="s">
        <v>361</v>
      </c>
      <c r="X697" s="37">
        <v>150</v>
      </c>
      <c r="AB697" s="206" t="s">
        <v>362</v>
      </c>
      <c r="AC697" s="173">
        <v>3810107</v>
      </c>
      <c r="AD697" s="174" t="s">
        <v>1488</v>
      </c>
      <c r="AE697" s="149">
        <v>80234.19</v>
      </c>
      <c r="AF697" s="17">
        <v>77212.720000000016</v>
      </c>
      <c r="AG697" s="17">
        <v>125296.20999999999</v>
      </c>
      <c r="AH697" s="151">
        <v>205049.9785261607</v>
      </c>
      <c r="AI697" s="150">
        <v>-14375.459999999997</v>
      </c>
      <c r="AJ697" s="266">
        <v>-43126.37999999999</v>
      </c>
      <c r="AK697" s="138">
        <v>105657.38</v>
      </c>
      <c r="AL697" s="266">
        <v>126788.85600000001</v>
      </c>
      <c r="AM697" s="175">
        <v>170992.95702916049</v>
      </c>
      <c r="AN697" s="150">
        <v>139714.40149700022</v>
      </c>
      <c r="AO697" s="151">
        <v>83222.725714285698</v>
      </c>
      <c r="AP697" s="151">
        <v>-36056.217362226998</v>
      </c>
      <c r="AQ697" s="151">
        <v>-38403.761583109896</v>
      </c>
      <c r="AR697" s="266">
        <v>-4722.6184168900945</v>
      </c>
      <c r="AS697" s="267">
        <v>-0.10950648806809418</v>
      </c>
      <c r="AT697" s="266">
        <v>243453.74010927061</v>
      </c>
      <c r="AU697" s="267">
        <v>1.1872897615456726</v>
      </c>
      <c r="AV697" s="266">
        <v>163699.97158310987</v>
      </c>
      <c r="AW697" s="267">
        <v>1.3065037767950833</v>
      </c>
      <c r="AX697" s="266">
        <v>-7070.1626377729917</v>
      </c>
      <c r="AY697" s="267">
        <v>-0.16394055419845099</v>
      </c>
      <c r="AZ697" s="266">
        <v>241106.19588838771</v>
      </c>
      <c r="BA697" s="267">
        <v>1.1758411174748153</v>
      </c>
      <c r="BB697" s="266">
        <v>2347.5442208828972</v>
      </c>
      <c r="BC697" s="267">
        <v>6.5107889640753536E-2</v>
      </c>
      <c r="BE697" s="149">
        <v>-3281.1756707464397</v>
      </c>
      <c r="BF697" s="149">
        <v>-3188.3704268126899</v>
      </c>
      <c r="BG697" s="149">
        <v>-3145.0575700181698</v>
      </c>
      <c r="BH697" s="149">
        <v>-3264.6371112370498</v>
      </c>
      <c r="BI697" s="149">
        <v>-3011.8950668826797</v>
      </c>
      <c r="BJ697" s="149">
        <v>-3328.8397154984195</v>
      </c>
      <c r="BK697" s="149">
        <v>-3185.7103693683703</v>
      </c>
      <c r="BL697" s="149">
        <v>-3240.4401569649604</v>
      </c>
      <c r="BM697" s="149">
        <v>-3128.48290682479</v>
      </c>
      <c r="BN697" s="149">
        <v>-3200.9959937558697</v>
      </c>
      <c r="BO697" s="149">
        <v>-3273.38393895528</v>
      </c>
      <c r="BP697" s="149">
        <v>-3154.7726560451797</v>
      </c>
      <c r="BQ697" s="268">
        <v>-38403.761583109896</v>
      </c>
    </row>
    <row r="698" spans="11:96" x14ac:dyDescent="0.25">
      <c r="K698" s="145" t="s">
        <v>316</v>
      </c>
      <c r="N698" s="37" t="s">
        <v>1489</v>
      </c>
      <c r="V698" s="37" t="s">
        <v>357</v>
      </c>
      <c r="W698" s="37" t="s">
        <v>361</v>
      </c>
      <c r="X698" s="37">
        <v>150</v>
      </c>
      <c r="AB698" s="206" t="s">
        <v>362</v>
      </c>
      <c r="AC698" s="173">
        <v>3810109</v>
      </c>
      <c r="AD698" s="174" t="s">
        <v>1490</v>
      </c>
      <c r="AE698" s="149">
        <v>231117.19999999995</v>
      </c>
      <c r="AF698" s="17">
        <v>736499.57000000007</v>
      </c>
      <c r="AG698" s="17">
        <v>-185072.96999999991</v>
      </c>
      <c r="AH698" s="151">
        <v>-745617.40572355443</v>
      </c>
      <c r="AI698" s="150">
        <v>185954.16</v>
      </c>
      <c r="AJ698" s="266">
        <v>557862.48</v>
      </c>
      <c r="AK698" s="138">
        <v>-457460.33999999997</v>
      </c>
      <c r="AL698" s="266">
        <v>-548952.40800000005</v>
      </c>
      <c r="AM698" s="175">
        <v>-621776.82696424075</v>
      </c>
      <c r="AN698" s="150">
        <v>-581300.91875931364</v>
      </c>
      <c r="AO698" s="151">
        <v>57874.559999999998</v>
      </c>
      <c r="AP698" s="151">
        <v>466406.195862277</v>
      </c>
      <c r="AQ698" s="151">
        <v>496772.91899024259</v>
      </c>
      <c r="AR698" s="266">
        <v>61089.561009757395</v>
      </c>
      <c r="AS698" s="267">
        <v>0.10950648806809413</v>
      </c>
      <c r="AT698" s="266">
        <v>-1242390.3247137971</v>
      </c>
      <c r="AU698" s="267">
        <v>-1.6662571382814881</v>
      </c>
      <c r="AV698" s="266">
        <v>-681845.8889902425</v>
      </c>
      <c r="AW698" s="267">
        <v>-3.6842002859209684</v>
      </c>
      <c r="AX698" s="266">
        <v>91456.284137722978</v>
      </c>
      <c r="AY698" s="267">
        <v>0.16394055419845224</v>
      </c>
      <c r="AZ698" s="266">
        <v>-1212023.6015858315</v>
      </c>
      <c r="BA698" s="267">
        <v>-1.6255301878443569</v>
      </c>
      <c r="BB698" s="266">
        <v>-30366.723127965583</v>
      </c>
      <c r="BC698" s="267">
        <v>-6.5107889640755187E-2</v>
      </c>
      <c r="BE698" s="149">
        <v>42443.738542355626</v>
      </c>
      <c r="BF698" s="149">
        <v>41243.253745396323</v>
      </c>
      <c r="BG698" s="149">
        <v>40682.979089668836</v>
      </c>
      <c r="BH698" s="149">
        <v>42229.803548889031</v>
      </c>
      <c r="BI698" s="149">
        <v>38960.451851301623</v>
      </c>
      <c r="BJ698" s="149">
        <v>43060.298110122923</v>
      </c>
      <c r="BK698" s="149">
        <v>41208.844498832324</v>
      </c>
      <c r="BL698" s="149">
        <v>41916.803178380935</v>
      </c>
      <c r="BM698" s="149">
        <v>40468.577076000431</v>
      </c>
      <c r="BN698" s="149">
        <v>41406.572115413226</v>
      </c>
      <c r="BO698" s="149">
        <v>42342.948380498536</v>
      </c>
      <c r="BP698" s="149">
        <v>40808.648853382823</v>
      </c>
      <c r="BQ698" s="268">
        <v>496772.91899024264</v>
      </c>
    </row>
    <row r="699" spans="11:96" x14ac:dyDescent="0.25">
      <c r="K699" s="145" t="s">
        <v>316</v>
      </c>
      <c r="N699" s="37" t="s">
        <v>1491</v>
      </c>
      <c r="V699" s="37" t="s">
        <v>357</v>
      </c>
      <c r="W699" s="37" t="s">
        <v>361</v>
      </c>
      <c r="X699" s="37">
        <v>150</v>
      </c>
      <c r="AB699" s="206" t="s">
        <v>362</v>
      </c>
      <c r="AC699" s="173">
        <v>3810110</v>
      </c>
      <c r="AD699" s="174" t="s">
        <v>1492</v>
      </c>
      <c r="AE699" s="149">
        <v>665376.91000000015</v>
      </c>
      <c r="AF699" s="17">
        <v>742968.44</v>
      </c>
      <c r="AG699" s="17">
        <v>-104349.74000000005</v>
      </c>
      <c r="AH699" s="151">
        <v>2420092.5622553071</v>
      </c>
      <c r="AI699" s="150">
        <v>719089.77999999991</v>
      </c>
      <c r="AJ699" s="266">
        <v>2157269.34</v>
      </c>
      <c r="AK699" s="138">
        <v>1094050.8900000001</v>
      </c>
      <c r="AL699" s="266">
        <v>1312861.068</v>
      </c>
      <c r="AM699" s="175">
        <v>2018136.1952764941</v>
      </c>
      <c r="AN699" s="150">
        <v>1496007.2569788131</v>
      </c>
      <c r="AO699" s="151">
        <v>1396103.81142857</v>
      </c>
      <c r="AP699" s="151">
        <v>1803605.4088450701</v>
      </c>
      <c r="AQ699" s="151">
        <v>1921034.3507596247</v>
      </c>
      <c r="AR699" s="266">
        <v>236234.98924037511</v>
      </c>
      <c r="AS699" s="267">
        <v>0.10950648806809406</v>
      </c>
      <c r="AT699" s="266">
        <v>499058.21149568236</v>
      </c>
      <c r="AU699" s="267">
        <v>0.2062145139732198</v>
      </c>
      <c r="AV699" s="266">
        <v>-2025384.0907596247</v>
      </c>
      <c r="AW699" s="267">
        <v>-19.409574865827398</v>
      </c>
      <c r="AX699" s="266">
        <v>353663.9311549298</v>
      </c>
      <c r="AY699" s="267">
        <v>0.16394055419845249</v>
      </c>
      <c r="AZ699" s="266">
        <v>616487.15341023705</v>
      </c>
      <c r="BA699" s="267">
        <v>0.25473701420565786</v>
      </c>
      <c r="BB699" s="266">
        <v>-117428.94191455469</v>
      </c>
      <c r="BC699" s="267">
        <v>-6.510788964075559E-2</v>
      </c>
      <c r="BE699" s="149">
        <v>164131.08806385388</v>
      </c>
      <c r="BF699" s="149">
        <v>159488.78079555288</v>
      </c>
      <c r="BG699" s="149">
        <v>157322.18350659389</v>
      </c>
      <c r="BH699" s="149">
        <v>163303.79564196788</v>
      </c>
      <c r="BI699" s="149">
        <v>150661.12395900689</v>
      </c>
      <c r="BJ699" s="149">
        <v>166515.34063417988</v>
      </c>
      <c r="BK699" s="149">
        <v>159355.71930587388</v>
      </c>
      <c r="BL699" s="149">
        <v>162093.41472030088</v>
      </c>
      <c r="BM699" s="149">
        <v>156493.08510492189</v>
      </c>
      <c r="BN699" s="149">
        <v>160120.33736178087</v>
      </c>
      <c r="BO699" s="149">
        <v>163741.32977441387</v>
      </c>
      <c r="BP699" s="149">
        <v>157808.15189117787</v>
      </c>
      <c r="BQ699" s="268">
        <v>1921034.3507596245</v>
      </c>
    </row>
    <row r="700" spans="11:96" x14ac:dyDescent="0.25">
      <c r="K700" s="145" t="s">
        <v>316</v>
      </c>
      <c r="N700" s="37" t="s">
        <v>1493</v>
      </c>
      <c r="V700" s="37" t="s">
        <v>357</v>
      </c>
      <c r="W700" s="37" t="s">
        <v>361</v>
      </c>
      <c r="X700" s="37">
        <v>150</v>
      </c>
      <c r="AB700" s="206" t="s">
        <v>362</v>
      </c>
      <c r="AC700" s="173">
        <v>3810113</v>
      </c>
      <c r="AD700" s="174" t="s">
        <v>1494</v>
      </c>
      <c r="AE700" s="149">
        <v>916088.20000000007</v>
      </c>
      <c r="AF700" s="17">
        <v>898967.12000000011</v>
      </c>
      <c r="AG700" s="17">
        <v>-910170.7</v>
      </c>
      <c r="AH700" s="151">
        <v>1269096.4019450755</v>
      </c>
      <c r="AI700" s="150">
        <v>321853.96999999997</v>
      </c>
      <c r="AJ700" s="266">
        <v>965561.90999999992</v>
      </c>
      <c r="AK700" s="138">
        <v>91624.26999999996</v>
      </c>
      <c r="AL700" s="266">
        <v>109949.12399999995</v>
      </c>
      <c r="AM700" s="175">
        <v>1058310.5059724275</v>
      </c>
      <c r="AN700" s="150">
        <v>302410.1659726479</v>
      </c>
      <c r="AO700" s="151">
        <v>390859.86857142899</v>
      </c>
      <c r="AP700" s="151">
        <v>807267.15536168404</v>
      </c>
      <c r="AQ700" s="151">
        <v>859826.61622357916</v>
      </c>
      <c r="AR700" s="266">
        <v>105735.29377642076</v>
      </c>
      <c r="AS700" s="267">
        <v>0.10950648806809371</v>
      </c>
      <c r="AT700" s="266">
        <v>409269.78572149633</v>
      </c>
      <c r="AU700" s="267">
        <v>0.32248912304394739</v>
      </c>
      <c r="AV700" s="266">
        <v>-1769997.316223579</v>
      </c>
      <c r="AW700" s="267">
        <v>-1.9446872067224084</v>
      </c>
      <c r="AX700" s="266">
        <v>158294.75463831588</v>
      </c>
      <c r="AY700" s="267">
        <v>0.16394055419845205</v>
      </c>
      <c r="AZ700" s="266">
        <v>461829.24658339145</v>
      </c>
      <c r="BA700" s="267">
        <v>0.36390399175001265</v>
      </c>
      <c r="BB700" s="266">
        <v>-52559.460861895117</v>
      </c>
      <c r="BC700" s="267">
        <v>-6.5107889640755465E-2</v>
      </c>
      <c r="BE700" s="149">
        <v>73462.652040154251</v>
      </c>
      <c r="BF700" s="149">
        <v>71384.823838698532</v>
      </c>
      <c r="BG700" s="149">
        <v>70415.086876447851</v>
      </c>
      <c r="BH700" s="149">
        <v>73092.368164982239</v>
      </c>
      <c r="BI700" s="149">
        <v>67433.694956516643</v>
      </c>
      <c r="BJ700" s="149">
        <v>74529.808293219045</v>
      </c>
      <c r="BK700" s="149">
        <v>71325.26748023204</v>
      </c>
      <c r="BL700" s="149">
        <v>72550.619532633835</v>
      </c>
      <c r="BM700" s="149">
        <v>70043.994671384324</v>
      </c>
      <c r="BN700" s="149">
        <v>71667.499234419141</v>
      </c>
      <c r="BO700" s="149">
        <v>73288.201983588428</v>
      </c>
      <c r="BP700" s="149">
        <v>70632.59915130274</v>
      </c>
      <c r="BQ700" s="268">
        <v>859826.61622357904</v>
      </c>
    </row>
    <row r="701" spans="11:96" x14ac:dyDescent="0.25">
      <c r="K701" s="145" t="s">
        <v>316</v>
      </c>
      <c r="N701" s="37" t="s">
        <v>1495</v>
      </c>
      <c r="V701" s="37" t="s">
        <v>357</v>
      </c>
      <c r="W701" s="37" t="s">
        <v>361</v>
      </c>
      <c r="X701" s="37">
        <v>150</v>
      </c>
      <c r="AB701" s="206" t="s">
        <v>362</v>
      </c>
      <c r="AC701" s="173">
        <v>3810114</v>
      </c>
      <c r="AD701" s="174" t="s">
        <v>1496</v>
      </c>
      <c r="AE701" s="149">
        <v>387759.09000000008</v>
      </c>
      <c r="AF701" s="17">
        <v>69857.620000000068</v>
      </c>
      <c r="AG701" s="17">
        <v>236339.92000000004</v>
      </c>
      <c r="AH701" s="151">
        <v>950446.03267019195</v>
      </c>
      <c r="AI701" s="150">
        <v>-4745.6099999999924</v>
      </c>
      <c r="AJ701" s="266">
        <v>-14236.829999999976</v>
      </c>
      <c r="AK701" s="138">
        <v>4031.8800000000083</v>
      </c>
      <c r="AL701" s="266">
        <v>4838.2560000000103</v>
      </c>
      <c r="AM701" s="175">
        <v>792585.19698979461</v>
      </c>
      <c r="AN701" s="150">
        <v>161892.71568039735</v>
      </c>
      <c r="AO701" s="151">
        <v>-32719.594285714302</v>
      </c>
      <c r="AP701" s="151">
        <v>-11902.8361997708</v>
      </c>
      <c r="AQ701" s="151">
        <v>-12677.80474547751</v>
      </c>
      <c r="AR701" s="266">
        <v>-1559.0252545224666</v>
      </c>
      <c r="AS701" s="267">
        <v>-0.10950648806809306</v>
      </c>
      <c r="AT701" s="266">
        <v>963123.83741566946</v>
      </c>
      <c r="AU701" s="267">
        <v>1.0133387949548911</v>
      </c>
      <c r="AV701" s="266">
        <v>249017.72474547755</v>
      </c>
      <c r="AW701" s="267">
        <v>1.0536422486115655</v>
      </c>
      <c r="AX701" s="266">
        <v>-2333.9938002291765</v>
      </c>
      <c r="AY701" s="267">
        <v>-0.16394055419845432</v>
      </c>
      <c r="AZ701" s="266">
        <v>962348.86886996275</v>
      </c>
      <c r="BA701" s="267">
        <v>1.0125234214154495</v>
      </c>
      <c r="BB701" s="266">
        <v>774.96854570670985</v>
      </c>
      <c r="BC701" s="267">
        <v>6.5107889640759115E-2</v>
      </c>
      <c r="BE701" s="149">
        <v>-1083.1778652544733</v>
      </c>
      <c r="BF701" s="149">
        <v>-1052.5411069410331</v>
      </c>
      <c r="BG701" s="149">
        <v>-1038.2427174402735</v>
      </c>
      <c r="BH701" s="149">
        <v>-1077.7181753806535</v>
      </c>
      <c r="BI701" s="149">
        <v>-994.28326803797336</v>
      </c>
      <c r="BJ701" s="149">
        <v>-1098.9126638219932</v>
      </c>
      <c r="BK701" s="149">
        <v>-1051.6629718964232</v>
      </c>
      <c r="BL701" s="149">
        <v>-1069.7303052072432</v>
      </c>
      <c r="BM701" s="149">
        <v>-1032.7711090606333</v>
      </c>
      <c r="BN701" s="149">
        <v>-1056.7090442968633</v>
      </c>
      <c r="BO701" s="149">
        <v>-1080.6056678913633</v>
      </c>
      <c r="BP701" s="149">
        <v>-1041.4498502485835</v>
      </c>
      <c r="BQ701" s="268">
        <v>-12677.804745477511</v>
      </c>
    </row>
    <row r="702" spans="11:96" x14ac:dyDescent="0.25">
      <c r="K702" s="145" t="s">
        <v>316</v>
      </c>
      <c r="N702" s="37" t="s">
        <v>1497</v>
      </c>
      <c r="V702" s="37" t="s">
        <v>357</v>
      </c>
      <c r="W702" s="37" t="s">
        <v>361</v>
      </c>
      <c r="X702" s="37">
        <v>150</v>
      </c>
      <c r="AB702" s="206" t="s">
        <v>362</v>
      </c>
      <c r="AC702" s="173">
        <v>3810115</v>
      </c>
      <c r="AD702" s="174" t="s">
        <v>1498</v>
      </c>
      <c r="AE702" s="149">
        <v>1144176.3499999996</v>
      </c>
      <c r="AF702" s="17">
        <v>-504753.41999999981</v>
      </c>
      <c r="AG702" s="17">
        <v>-32102.130000000063</v>
      </c>
      <c r="AH702" s="151">
        <v>-101472.95713307895</v>
      </c>
      <c r="AI702" s="150">
        <v>195211.25</v>
      </c>
      <c r="AJ702" s="266">
        <v>585633.75</v>
      </c>
      <c r="AK702" s="138">
        <v>974045.57000000007</v>
      </c>
      <c r="AL702" s="266">
        <v>1168854.6839999999</v>
      </c>
      <c r="AM702" s="175">
        <v>-84619.179789207934</v>
      </c>
      <c r="AN702" s="150">
        <v>957191.79265612899</v>
      </c>
      <c r="AO702" s="151">
        <v>1054904.3828571399</v>
      </c>
      <c r="AP702" s="151">
        <v>489624.62846768199</v>
      </c>
      <c r="AQ702" s="151">
        <v>521503.05474335194</v>
      </c>
      <c r="AR702" s="266">
        <v>64130.695256648061</v>
      </c>
      <c r="AS702" s="267">
        <v>0.10950648806809386</v>
      </c>
      <c r="AT702" s="266">
        <v>-622976.01187643083</v>
      </c>
      <c r="AU702" s="267">
        <v>-6.1393304135151512</v>
      </c>
      <c r="AV702" s="266">
        <v>-553605.184743352</v>
      </c>
      <c r="AW702" s="267">
        <v>-17.245123134924409</v>
      </c>
      <c r="AX702" s="266">
        <v>96009.121532318008</v>
      </c>
      <c r="AY702" s="267">
        <v>0.16394055419845255</v>
      </c>
      <c r="AZ702" s="266">
        <v>-591097.585600761</v>
      </c>
      <c r="BA702" s="267">
        <v>-5.8251735467367238</v>
      </c>
      <c r="BB702" s="266">
        <v>-31878.426275669946</v>
      </c>
      <c r="BC702" s="267">
        <v>-6.5107889640755895E-2</v>
      </c>
      <c r="BE702" s="149">
        <v>44556.65447616989</v>
      </c>
      <c r="BF702" s="149">
        <v>43296.407661468787</v>
      </c>
      <c r="BG702" s="149">
        <v>42708.241653846882</v>
      </c>
      <c r="BH702" s="149">
        <v>44332.069462888394</v>
      </c>
      <c r="BI702" s="149">
        <v>40899.964305490183</v>
      </c>
      <c r="BJ702" s="149">
        <v>45203.907347110391</v>
      </c>
      <c r="BK702" s="149">
        <v>43260.285468594484</v>
      </c>
      <c r="BL702" s="149">
        <v>44003.487442581085</v>
      </c>
      <c r="BM702" s="149">
        <v>42483.166371364881</v>
      </c>
      <c r="BN702" s="149">
        <v>43467.856276326187</v>
      </c>
      <c r="BO702" s="149">
        <v>44450.846821832783</v>
      </c>
      <c r="BP702" s="149">
        <v>42840.167455677991</v>
      </c>
      <c r="BQ702" s="268">
        <v>521503.05474335194</v>
      </c>
    </row>
    <row r="703" spans="11:96" x14ac:dyDescent="0.25">
      <c r="K703" s="145" t="s">
        <v>316</v>
      </c>
      <c r="N703" s="37" t="s">
        <v>1499</v>
      </c>
      <c r="V703" s="37" t="s">
        <v>357</v>
      </c>
      <c r="W703" s="37" t="s">
        <v>361</v>
      </c>
      <c r="X703" s="37">
        <v>150</v>
      </c>
      <c r="AB703" s="206" t="s">
        <v>362</v>
      </c>
      <c r="AC703" s="173">
        <v>3810120</v>
      </c>
      <c r="AD703" s="174" t="s">
        <v>1500</v>
      </c>
      <c r="AE703" s="149">
        <v>153675.29000000004</v>
      </c>
      <c r="AF703" s="17">
        <v>564560.79</v>
      </c>
      <c r="AG703" s="17">
        <v>-765802.94000000006</v>
      </c>
      <c r="AH703" s="151">
        <v>278194.19452204416</v>
      </c>
      <c r="AI703" s="150">
        <v>157415.47</v>
      </c>
      <c r="AJ703" s="266">
        <v>472246.41000000003</v>
      </c>
      <c r="AK703" s="138">
        <v>367078.69000000006</v>
      </c>
      <c r="AL703" s="266">
        <v>440494.42800000007</v>
      </c>
      <c r="AM703" s="175">
        <v>231988.55367644358</v>
      </c>
      <c r="AN703" s="150">
        <v>413284.33084560063</v>
      </c>
      <c r="AO703" s="151">
        <v>815397.68571428605</v>
      </c>
      <c r="AP703" s="151">
        <v>394826.07182637102</v>
      </c>
      <c r="AQ703" s="151">
        <v>420532.3641381347</v>
      </c>
      <c r="AR703" s="266">
        <v>51714.045861865336</v>
      </c>
      <c r="AS703" s="267">
        <v>0.10950648806809422</v>
      </c>
      <c r="AT703" s="266">
        <v>-142338.16961609054</v>
      </c>
      <c r="AU703" s="267">
        <v>-0.51165039536729673</v>
      </c>
      <c r="AV703" s="266">
        <v>-1186335.3041381347</v>
      </c>
      <c r="AW703" s="267">
        <v>-1.549139135112402</v>
      </c>
      <c r="AX703" s="266">
        <v>77420.338173629018</v>
      </c>
      <c r="AY703" s="267">
        <v>0.16394055419845122</v>
      </c>
      <c r="AZ703" s="266">
        <v>-116631.87730432686</v>
      </c>
      <c r="BA703" s="267">
        <v>-0.41924626610094456</v>
      </c>
      <c r="BB703" s="266">
        <v>-25706.292311763682</v>
      </c>
      <c r="BC703" s="267">
        <v>-6.5107889640753758E-2</v>
      </c>
      <c r="BE703" s="149">
        <v>35929.828357709361</v>
      </c>
      <c r="BF703" s="149">
        <v>34913.583931979963</v>
      </c>
      <c r="BG703" s="149">
        <v>34439.295546818561</v>
      </c>
      <c r="BH703" s="149">
        <v>35748.726318658461</v>
      </c>
      <c r="BI703" s="149">
        <v>32981.12738959436</v>
      </c>
      <c r="BJ703" s="149">
        <v>36451.763517122265</v>
      </c>
      <c r="BK703" s="149">
        <v>34884.45552893576</v>
      </c>
      <c r="BL703" s="149">
        <v>35483.762628501165</v>
      </c>
      <c r="BM703" s="149">
        <v>34257.798161922459</v>
      </c>
      <c r="BN703" s="149">
        <v>35051.837563820365</v>
      </c>
      <c r="BO703" s="149">
        <v>35844.506627342562</v>
      </c>
      <c r="BP703" s="149">
        <v>34545.67856572946</v>
      </c>
      <c r="BQ703" s="268">
        <v>420532.36413813476</v>
      </c>
    </row>
    <row r="704" spans="11:96" x14ac:dyDescent="0.25">
      <c r="K704" s="145" t="s">
        <v>316</v>
      </c>
      <c r="N704" s="37" t="s">
        <v>1501</v>
      </c>
      <c r="V704" s="37" t="s">
        <v>357</v>
      </c>
      <c r="W704" s="37" t="s">
        <v>361</v>
      </c>
      <c r="X704" s="37">
        <v>150</v>
      </c>
      <c r="AB704" s="206" t="s">
        <v>362</v>
      </c>
      <c r="AC704" s="173">
        <v>3810125</v>
      </c>
      <c r="AD704" s="174" t="s">
        <v>1502</v>
      </c>
      <c r="AE704" s="149">
        <v>-61901.239999999991</v>
      </c>
      <c r="AF704" s="17">
        <v>103378.35000000002</v>
      </c>
      <c r="AG704" s="17">
        <v>-74953.540000000023</v>
      </c>
      <c r="AH704" s="151">
        <v>68425.970820410148</v>
      </c>
      <c r="AI704" s="150">
        <v>59289.08</v>
      </c>
      <c r="AJ704" s="266">
        <v>177867.24</v>
      </c>
      <c r="AK704" s="138">
        <v>1010668.9199999999</v>
      </c>
      <c r="AL704" s="266">
        <v>1212802.7039999999</v>
      </c>
      <c r="AM704" s="175">
        <v>57061.011038731849</v>
      </c>
      <c r="AN704" s="150">
        <v>1022033.8797816782</v>
      </c>
      <c r="AO704" s="151">
        <v>203302.98857142901</v>
      </c>
      <c r="AP704" s="151">
        <v>148707.58610065101</v>
      </c>
      <c r="AQ704" s="151">
        <v>158389.62320523517</v>
      </c>
      <c r="AR704" s="266">
        <v>19477.616794764821</v>
      </c>
      <c r="AS704" s="267">
        <v>0.10950648806809406</v>
      </c>
      <c r="AT704" s="266">
        <v>-89963.652384825022</v>
      </c>
      <c r="AU704" s="267">
        <v>-1.3147588745352605</v>
      </c>
      <c r="AV704" s="266">
        <v>-233343.16320523521</v>
      </c>
      <c r="AW704" s="267">
        <v>-3.1131706815346565</v>
      </c>
      <c r="AX704" s="266">
        <v>29159.653899348981</v>
      </c>
      <c r="AY704" s="267">
        <v>0.16394055419845152</v>
      </c>
      <c r="AZ704" s="266">
        <v>-80281.615280240861</v>
      </c>
      <c r="BA704" s="267">
        <v>-1.1732623493343906</v>
      </c>
      <c r="BB704" s="266">
        <v>-9682.0371045841603</v>
      </c>
      <c r="BC704" s="267">
        <v>-6.5107889640754341E-2</v>
      </c>
      <c r="BE704" s="149">
        <v>13532.637344261599</v>
      </c>
      <c r="BF704" s="149">
        <v>13149.878285976998</v>
      </c>
      <c r="BG704" s="149">
        <v>12971.241954929701</v>
      </c>
      <c r="BH704" s="149">
        <v>13464.426937232101</v>
      </c>
      <c r="BI704" s="149">
        <v>12422.036412887799</v>
      </c>
      <c r="BJ704" s="149">
        <v>13729.219391891698</v>
      </c>
      <c r="BK704" s="149">
        <v>13138.9073425345</v>
      </c>
      <c r="BL704" s="149">
        <v>13364.630815397097</v>
      </c>
      <c r="BM704" s="149">
        <v>12902.8826445462</v>
      </c>
      <c r="BN704" s="149">
        <v>13201.9502369643</v>
      </c>
      <c r="BO704" s="149">
        <v>13500.501704114899</v>
      </c>
      <c r="BP704" s="149">
        <v>13011.310134498301</v>
      </c>
      <c r="BQ704" s="268">
        <v>158389.62320523517</v>
      </c>
    </row>
    <row r="705" spans="11:69" x14ac:dyDescent="0.25">
      <c r="K705" s="145" t="s">
        <v>316</v>
      </c>
      <c r="N705" s="37" t="s">
        <v>1503</v>
      </c>
      <c r="V705" s="37" t="s">
        <v>357</v>
      </c>
      <c r="W705" s="37" t="s">
        <v>361</v>
      </c>
      <c r="X705" s="37">
        <v>150</v>
      </c>
      <c r="AB705" s="206" t="s">
        <v>362</v>
      </c>
      <c r="AC705" s="173">
        <v>3810130</v>
      </c>
      <c r="AD705" s="174" t="s">
        <v>1504</v>
      </c>
      <c r="AE705" s="149">
        <v>687073.52</v>
      </c>
      <c r="AF705" s="17">
        <v>-757708.36999999976</v>
      </c>
      <c r="AG705" s="17">
        <v>-120169.59000000001</v>
      </c>
      <c r="AH705" s="151">
        <v>13072.367323029281</v>
      </c>
      <c r="AI705" s="150">
        <v>967765.25999999989</v>
      </c>
      <c r="AJ705" s="266">
        <v>2903295.78</v>
      </c>
      <c r="AK705" s="138">
        <v>1173432.9199999997</v>
      </c>
      <c r="AL705" s="266">
        <v>1408119.5039999997</v>
      </c>
      <c r="AM705" s="175">
        <v>10901.160585349522</v>
      </c>
      <c r="AN705" s="150">
        <v>1175604.1267376794</v>
      </c>
      <c r="AO705" s="151">
        <v>1725421.6457142897</v>
      </c>
      <c r="AP705" s="151">
        <v>2427327.8608247698</v>
      </c>
      <c r="AQ705" s="151">
        <v>2585366.0553092822</v>
      </c>
      <c r="AR705" s="266">
        <v>317929.72469071764</v>
      </c>
      <c r="AS705" s="267">
        <v>0.109506488068094</v>
      </c>
      <c r="AT705" s="266">
        <v>-2572293.6879862528</v>
      </c>
      <c r="AU705" s="267">
        <v>-196.77336357085863</v>
      </c>
      <c r="AV705" s="266">
        <v>-2705535.645309282</v>
      </c>
      <c r="AW705" s="267">
        <v>-22.514312026106452</v>
      </c>
      <c r="AX705" s="266">
        <v>475967.91917522997</v>
      </c>
      <c r="AY705" s="267">
        <v>0.16394055419845305</v>
      </c>
      <c r="AZ705" s="266">
        <v>-2414255.4935017405</v>
      </c>
      <c r="BA705" s="267">
        <v>-184.68387812577785</v>
      </c>
      <c r="BB705" s="266">
        <v>-158038.19448451232</v>
      </c>
      <c r="BC705" s="267">
        <v>-6.5107889640756353E-2</v>
      </c>
      <c r="BE705" s="149">
        <v>220890.86722133443</v>
      </c>
      <c r="BF705" s="149">
        <v>214643.15820715943</v>
      </c>
      <c r="BG705" s="149">
        <v>211727.30868880742</v>
      </c>
      <c r="BH705" s="149">
        <v>219777.48070405843</v>
      </c>
      <c r="BI705" s="149">
        <v>202762.72289682843</v>
      </c>
      <c r="BJ705" s="149">
        <v>224099.64152574341</v>
      </c>
      <c r="BK705" s="149">
        <v>214464.08142045341</v>
      </c>
      <c r="BL705" s="149">
        <v>218148.52610070442</v>
      </c>
      <c r="BM705" s="149">
        <v>210611.49164818742</v>
      </c>
      <c r="BN705" s="149">
        <v>215493.11953538243</v>
      </c>
      <c r="BO705" s="149">
        <v>220366.32280030544</v>
      </c>
      <c r="BP705" s="149">
        <v>212381.33456031745</v>
      </c>
      <c r="BQ705" s="268">
        <v>2585366.0553092822</v>
      </c>
    </row>
    <row r="706" spans="11:69" x14ac:dyDescent="0.25">
      <c r="K706" s="145" t="s">
        <v>316</v>
      </c>
      <c r="N706" s="37" t="s">
        <v>1505</v>
      </c>
      <c r="V706" s="37" t="s">
        <v>357</v>
      </c>
      <c r="W706" s="37" t="s">
        <v>361</v>
      </c>
      <c r="X706" s="37">
        <v>150</v>
      </c>
      <c r="AB706" s="206" t="s">
        <v>362</v>
      </c>
      <c r="AC706" s="173">
        <v>3810131</v>
      </c>
      <c r="AD706" s="174" t="s">
        <v>1506</v>
      </c>
      <c r="AE706" s="149">
        <v>1234716.78</v>
      </c>
      <c r="AF706" s="17">
        <v>1325736.5499999998</v>
      </c>
      <c r="AG706" s="17">
        <v>-1319131.7100000002</v>
      </c>
      <c r="AH706" s="151">
        <v>297147.40364444308</v>
      </c>
      <c r="AI706" s="150">
        <v>620909.53</v>
      </c>
      <c r="AJ706" s="266">
        <v>1862728.59</v>
      </c>
      <c r="AK706" s="138">
        <v>609673.9600000002</v>
      </c>
      <c r="AL706" s="266">
        <v>731608.75200000033</v>
      </c>
      <c r="AM706" s="175">
        <v>247793.7992869305</v>
      </c>
      <c r="AN706" s="150">
        <v>659027.56435751275</v>
      </c>
      <c r="AO706" s="151">
        <v>1320465.0857142899</v>
      </c>
      <c r="AP706" s="151">
        <v>1557351.8326341</v>
      </c>
      <c r="AQ706" s="151">
        <v>1658747.7238850691</v>
      </c>
      <c r="AR706" s="266">
        <v>203980.86611493095</v>
      </c>
      <c r="AS706" s="267">
        <v>0.10950648806809313</v>
      </c>
      <c r="AT706" s="266">
        <v>-1361600.3202406261</v>
      </c>
      <c r="AU706" s="267">
        <v>-4.5822386584601382</v>
      </c>
      <c r="AV706" s="266">
        <v>-2977879.4338850696</v>
      </c>
      <c r="AW706" s="267">
        <v>-2.2574542112137301</v>
      </c>
      <c r="AX706" s="266">
        <v>305376.75736590009</v>
      </c>
      <c r="AY706" s="267">
        <v>0.16394055419845147</v>
      </c>
      <c r="AZ706" s="266">
        <v>-1260204.428989657</v>
      </c>
      <c r="BA706" s="267">
        <v>-4.2410077070623728</v>
      </c>
      <c r="BB706" s="266">
        <v>-101395.89125096914</v>
      </c>
      <c r="BC706" s="267">
        <v>-6.5107889640755395E-2</v>
      </c>
      <c r="BE706" s="149">
        <v>141721.60359185765</v>
      </c>
      <c r="BF706" s="149">
        <v>137713.12940094864</v>
      </c>
      <c r="BG706" s="149">
        <v>135842.34644476965</v>
      </c>
      <c r="BH706" s="149">
        <v>141007.26476639765</v>
      </c>
      <c r="BI706" s="149">
        <v>130090.74842735066</v>
      </c>
      <c r="BJ706" s="149">
        <v>143780.32446930165</v>
      </c>
      <c r="BK706" s="149">
        <v>137598.23533720965</v>
      </c>
      <c r="BL706" s="149">
        <v>139962.14207087964</v>
      </c>
      <c r="BM706" s="149">
        <v>135126.44821728265</v>
      </c>
      <c r="BN706" s="149">
        <v>138258.45698258266</v>
      </c>
      <c r="BO706" s="149">
        <v>141385.06058562864</v>
      </c>
      <c r="BP706" s="149">
        <v>136261.96359085964</v>
      </c>
      <c r="BQ706" s="268">
        <v>1658747.7238850687</v>
      </c>
    </row>
    <row r="707" spans="11:69" x14ac:dyDescent="0.25">
      <c r="K707" s="145" t="s">
        <v>316</v>
      </c>
      <c r="N707" s="37" t="s">
        <v>1507</v>
      </c>
      <c r="V707" s="37" t="s">
        <v>357</v>
      </c>
      <c r="W707" s="37" t="s">
        <v>361</v>
      </c>
      <c r="X707" s="37">
        <v>150</v>
      </c>
      <c r="AB707" s="206" t="s">
        <v>362</v>
      </c>
      <c r="AC707" s="173">
        <v>3810135</v>
      </c>
      <c r="AD707" s="174" t="s">
        <v>1508</v>
      </c>
      <c r="AE707" s="149">
        <v>46225.580000000009</v>
      </c>
      <c r="AF707" s="17">
        <v>-2764.6000000000022</v>
      </c>
      <c r="AG707" s="17">
        <v>14124.370000000012</v>
      </c>
      <c r="AH707" s="151">
        <v>60590.392015374418</v>
      </c>
      <c r="AI707" s="150">
        <v>502793.49</v>
      </c>
      <c r="AJ707" s="266">
        <v>1508380.47</v>
      </c>
      <c r="AK707" s="138">
        <v>553788.26</v>
      </c>
      <c r="AL707" s="266">
        <v>664545.91200000001</v>
      </c>
      <c r="AM707" s="175">
        <v>50526.853856476228</v>
      </c>
      <c r="AN707" s="150">
        <v>563851.79815889825</v>
      </c>
      <c r="AO707" s="151">
        <v>1084657.0114285699</v>
      </c>
      <c r="AP707" s="151">
        <v>1261095.73980608</v>
      </c>
      <c r="AQ707" s="151">
        <v>1343203.0220597999</v>
      </c>
      <c r="AR707" s="266">
        <v>165177.4479402001</v>
      </c>
      <c r="AS707" s="267">
        <v>0.10950648806809339</v>
      </c>
      <c r="AT707" s="266">
        <v>-1282612.6300444254</v>
      </c>
      <c r="AU707" s="267">
        <v>-21.16858114598385</v>
      </c>
      <c r="AV707" s="266">
        <v>-1329078.6520597998</v>
      </c>
      <c r="AW707" s="267">
        <v>-94.098260811618402</v>
      </c>
      <c r="AX707" s="266">
        <v>247284.73019391997</v>
      </c>
      <c r="AY707" s="267">
        <v>0.16394055419845099</v>
      </c>
      <c r="AZ707" s="266">
        <v>-1200505.3477907055</v>
      </c>
      <c r="BA707" s="267">
        <v>-19.813460647128426</v>
      </c>
      <c r="BB707" s="266">
        <v>-82107.282253719866</v>
      </c>
      <c r="BC707" s="267">
        <v>-6.5107889640754465E-2</v>
      </c>
      <c r="BE707" s="149">
        <v>114761.80705157941</v>
      </c>
      <c r="BF707" s="149">
        <v>111515.86761814542</v>
      </c>
      <c r="BG707" s="149">
        <v>110000.96496949342</v>
      </c>
      <c r="BH707" s="149">
        <v>114183.3573842084</v>
      </c>
      <c r="BI707" s="149">
        <v>105343.49733446642</v>
      </c>
      <c r="BJ707" s="149">
        <v>116428.89606357341</v>
      </c>
      <c r="BK707" s="149">
        <v>111422.82992988841</v>
      </c>
      <c r="BL707" s="149">
        <v>113337.04908619043</v>
      </c>
      <c r="BM707" s="149">
        <v>109421.2525461984</v>
      </c>
      <c r="BN707" s="149">
        <v>111957.4571649554</v>
      </c>
      <c r="BO707" s="149">
        <v>114489.2848491304</v>
      </c>
      <c r="BP707" s="149">
        <v>110340.75806197041</v>
      </c>
      <c r="BQ707" s="268">
        <v>1343203.0220597996</v>
      </c>
    </row>
    <row r="708" spans="11:69" x14ac:dyDescent="0.25">
      <c r="K708" s="145" t="s">
        <v>316</v>
      </c>
      <c r="N708" s="37" t="s">
        <v>1509</v>
      </c>
      <c r="V708" s="37" t="s">
        <v>357</v>
      </c>
      <c r="W708" s="37" t="s">
        <v>361</v>
      </c>
      <c r="X708" s="37">
        <v>150</v>
      </c>
      <c r="AB708" s="206" t="s">
        <v>362</v>
      </c>
      <c r="AC708" s="173">
        <v>3810140</v>
      </c>
      <c r="AD708" s="174" t="s">
        <v>1510</v>
      </c>
      <c r="AE708" s="149">
        <v>667627.84999999986</v>
      </c>
      <c r="AF708" s="17">
        <v>1027059.1799999999</v>
      </c>
      <c r="AG708" s="17">
        <v>584424.87</v>
      </c>
      <c r="AH708" s="151">
        <v>75568.144576878214</v>
      </c>
      <c r="AI708" s="150">
        <v>962190.51000000013</v>
      </c>
      <c r="AJ708" s="266">
        <v>2886571.5300000003</v>
      </c>
      <c r="AK708" s="138">
        <v>-46.489999999961583</v>
      </c>
      <c r="AL708" s="266">
        <v>-55.787999999953904</v>
      </c>
      <c r="AM708" s="175">
        <v>63016.93173188487</v>
      </c>
      <c r="AN708" s="150">
        <v>12504.722844993383</v>
      </c>
      <c r="AO708" s="151">
        <v>39030.017142857301</v>
      </c>
      <c r="AP708" s="151">
        <v>2413345.3936383296</v>
      </c>
      <c r="AQ708" s="151">
        <v>2570473.219192354</v>
      </c>
      <c r="AR708" s="266">
        <v>316098.31080764625</v>
      </c>
      <c r="AS708" s="267">
        <v>0.10950648806809447</v>
      </c>
      <c r="AT708" s="266">
        <v>-2494905.0746154757</v>
      </c>
      <c r="AU708" s="267">
        <v>-33.015301468429179</v>
      </c>
      <c r="AV708" s="266">
        <v>-1986048.3491923539</v>
      </c>
      <c r="AW708" s="267">
        <v>-3.3982954031240218</v>
      </c>
      <c r="AX708" s="266">
        <v>473226.13636167068</v>
      </c>
      <c r="AY708" s="267">
        <v>0.16394055419845099</v>
      </c>
      <c r="AZ708" s="266">
        <v>-2337777.2490614513</v>
      </c>
      <c r="BA708" s="267">
        <v>-30.936014932630055</v>
      </c>
      <c r="BB708" s="266">
        <v>-157127.82555402443</v>
      </c>
      <c r="BC708" s="267">
        <v>-6.5107889640753189E-2</v>
      </c>
      <c r="BE708" s="149">
        <v>219618.43948194402</v>
      </c>
      <c r="BF708" s="149">
        <v>213406.71999670402</v>
      </c>
      <c r="BG708" s="149">
        <v>210507.66704336001</v>
      </c>
      <c r="BH708" s="149">
        <v>218511.46655662503</v>
      </c>
      <c r="BI708" s="149">
        <v>201594.72117555403</v>
      </c>
      <c r="BJ708" s="149">
        <v>222808.72984681401</v>
      </c>
      <c r="BK708" s="149">
        <v>213228.67477039603</v>
      </c>
      <c r="BL708" s="149">
        <v>216891.89544227402</v>
      </c>
      <c r="BM708" s="149">
        <v>209398.27759557101</v>
      </c>
      <c r="BN708" s="149">
        <v>214251.78517695601</v>
      </c>
      <c r="BO708" s="149">
        <v>219096.91666556703</v>
      </c>
      <c r="BP708" s="149">
        <v>211157.92544058902</v>
      </c>
      <c r="BQ708" s="268">
        <v>2570473.219192354</v>
      </c>
    </row>
    <row r="709" spans="11:69" x14ac:dyDescent="0.25">
      <c r="K709" s="145" t="s">
        <v>316</v>
      </c>
      <c r="N709" s="37" t="s">
        <v>1511</v>
      </c>
      <c r="V709" s="37" t="s">
        <v>357</v>
      </c>
      <c r="W709" s="37" t="s">
        <v>361</v>
      </c>
      <c r="X709" s="37">
        <v>150</v>
      </c>
      <c r="AB709" s="206" t="s">
        <v>362</v>
      </c>
      <c r="AC709" s="173">
        <v>3810147</v>
      </c>
      <c r="AD709" s="174" t="s">
        <v>1512</v>
      </c>
      <c r="AE709" s="149">
        <v>-94886.209999999977</v>
      </c>
      <c r="AF709" s="17">
        <v>79992.589999999953</v>
      </c>
      <c r="AG709" s="17">
        <v>683353.84000000008</v>
      </c>
      <c r="AH709" s="151">
        <v>6229.8974362645467</v>
      </c>
      <c r="AI709" s="150">
        <v>26474.079999999987</v>
      </c>
      <c r="AJ709" s="266">
        <v>79422.239999999962</v>
      </c>
      <c r="AK709" s="138">
        <v>131980.65999999997</v>
      </c>
      <c r="AL709" s="266">
        <v>158376.79199999996</v>
      </c>
      <c r="AM709" s="175">
        <v>5195.1655507213418</v>
      </c>
      <c r="AN709" s="150">
        <v>133015.39188554318</v>
      </c>
      <c r="AO709" s="151">
        <v>-252647.81142857103</v>
      </c>
      <c r="AP709" s="151">
        <v>66401.713958717504</v>
      </c>
      <c r="AQ709" s="151">
        <v>70724.989423098639</v>
      </c>
      <c r="AR709" s="266">
        <v>8697.2505769013223</v>
      </c>
      <c r="AS709" s="267">
        <v>0.10950648806809436</v>
      </c>
      <c r="AT709" s="266">
        <v>-64495.091986834093</v>
      </c>
      <c r="AU709" s="267">
        <v>-10.352512645136807</v>
      </c>
      <c r="AV709" s="266">
        <v>612628.85057690146</v>
      </c>
      <c r="AW709" s="267">
        <v>0.89650312139447608</v>
      </c>
      <c r="AX709" s="266">
        <v>13020.526041282457</v>
      </c>
      <c r="AY709" s="267">
        <v>0.16394055419845202</v>
      </c>
      <c r="AZ709" s="266">
        <v>-60171.816522452958</v>
      </c>
      <c r="BA709" s="267">
        <v>-9.6585565232887767</v>
      </c>
      <c r="BB709" s="266">
        <v>-4323.275464381135</v>
      </c>
      <c r="BC709" s="267">
        <v>-6.5107889640754618E-2</v>
      </c>
      <c r="BE709" s="149">
        <v>6042.6662660808706</v>
      </c>
      <c r="BF709" s="149">
        <v>5871.7546255266398</v>
      </c>
      <c r="BG709" s="149">
        <v>5791.9889668411697</v>
      </c>
      <c r="BH709" s="149">
        <v>6012.2085869849307</v>
      </c>
      <c r="BI709" s="149">
        <v>5546.7547440052304</v>
      </c>
      <c r="BJ709" s="149">
        <v>6130.4451429924611</v>
      </c>
      <c r="BK709" s="149">
        <v>5866.8558206476609</v>
      </c>
      <c r="BL709" s="149">
        <v>5967.6470840378606</v>
      </c>
      <c r="BM709" s="149">
        <v>5761.4647986159698</v>
      </c>
      <c r="BN709" s="149">
        <v>5895.00607412719</v>
      </c>
      <c r="BO709" s="149">
        <v>6028.3168865982198</v>
      </c>
      <c r="BP709" s="149">
        <v>5809.8804266404395</v>
      </c>
      <c r="BQ709" s="268">
        <v>70724.989423098639</v>
      </c>
    </row>
    <row r="710" spans="11:69" x14ac:dyDescent="0.25">
      <c r="K710" s="145" t="s">
        <v>316</v>
      </c>
      <c r="N710" s="37" t="s">
        <v>1513</v>
      </c>
      <c r="V710" s="37" t="s">
        <v>357</v>
      </c>
      <c r="W710" s="37" t="s">
        <v>361</v>
      </c>
      <c r="X710" s="37">
        <v>150</v>
      </c>
      <c r="AB710" s="206" t="s">
        <v>362</v>
      </c>
      <c r="AC710" s="173">
        <v>3810150</v>
      </c>
      <c r="AD710" s="174" t="s">
        <v>1514</v>
      </c>
      <c r="AE710" s="149">
        <v>789009.83999999985</v>
      </c>
      <c r="AF710" s="17">
        <v>4541605</v>
      </c>
      <c r="AG710" s="17">
        <v>2310067.7399999993</v>
      </c>
      <c r="AH710" s="151">
        <v>3008368.5526688923</v>
      </c>
      <c r="AI710" s="150">
        <v>3042144.36</v>
      </c>
      <c r="AJ710" s="266">
        <v>9126433.0800000001</v>
      </c>
      <c r="AK710" s="138">
        <v>4936435.6599999983</v>
      </c>
      <c r="AL710" s="266">
        <v>5923722.7919999976</v>
      </c>
      <c r="AM710" s="175">
        <v>2508704.6502117054</v>
      </c>
      <c r="AN710" s="150">
        <v>5436099.5624571852</v>
      </c>
      <c r="AO710" s="151">
        <v>7363972.3200000003</v>
      </c>
      <c r="AP710" s="151">
        <v>7630240.5830097096</v>
      </c>
      <c r="AQ710" s="151">
        <v>8127029.4448207179</v>
      </c>
      <c r="AR710" s="266">
        <v>999403.63517928217</v>
      </c>
      <c r="AS710" s="267">
        <v>0.10950648806809442</v>
      </c>
      <c r="AT710" s="266">
        <v>-5118660.8921518251</v>
      </c>
      <c r="AU710" s="267">
        <v>-1.7014740057732536</v>
      </c>
      <c r="AV710" s="266">
        <v>-5816961.7048207186</v>
      </c>
      <c r="AW710" s="267">
        <v>-2.5180913979694468</v>
      </c>
      <c r="AX710" s="266">
        <v>1496192.4969902905</v>
      </c>
      <c r="AY710" s="267">
        <v>0.16394055419845258</v>
      </c>
      <c r="AZ710" s="266">
        <v>-4621872.0303408168</v>
      </c>
      <c r="BA710" s="267">
        <v>-1.5363383672657045</v>
      </c>
      <c r="BB710" s="266">
        <v>-496788.8618110083</v>
      </c>
      <c r="BC710" s="267">
        <v>-6.510788964075527E-2</v>
      </c>
      <c r="BE710" s="149">
        <v>694364.56718118943</v>
      </c>
      <c r="BF710" s="149">
        <v>674725.06003418344</v>
      </c>
      <c r="BG710" s="149">
        <v>665559.16461150348</v>
      </c>
      <c r="BH710" s="149">
        <v>690864.66627130331</v>
      </c>
      <c r="BI710" s="149">
        <v>637379.22756064637</v>
      </c>
      <c r="BJ710" s="149">
        <v>704451.26387938438</v>
      </c>
      <c r="BK710" s="149">
        <v>674162.13691718341</v>
      </c>
      <c r="BL710" s="149">
        <v>685744.0907928145</v>
      </c>
      <c r="BM710" s="149">
        <v>662051.62341611541</v>
      </c>
      <c r="BN710" s="149">
        <v>677396.8908672845</v>
      </c>
      <c r="BO710" s="149">
        <v>692715.67574236949</v>
      </c>
      <c r="BP710" s="149">
        <v>667615.07754674042</v>
      </c>
      <c r="BQ710" s="268">
        <v>8127029.444820717</v>
      </c>
    </row>
    <row r="711" spans="11:69" x14ac:dyDescent="0.25">
      <c r="K711" s="145" t="s">
        <v>316</v>
      </c>
      <c r="N711" s="37" t="s">
        <v>1515</v>
      </c>
      <c r="V711" s="37" t="s">
        <v>357</v>
      </c>
      <c r="W711" s="37" t="s">
        <v>361</v>
      </c>
      <c r="X711" s="37">
        <v>150</v>
      </c>
      <c r="AB711" s="206" t="s">
        <v>362</v>
      </c>
      <c r="AC711" s="173">
        <v>3810155</v>
      </c>
      <c r="AD711" s="174" t="s">
        <v>1516</v>
      </c>
      <c r="AE711" s="149">
        <v>35817.99</v>
      </c>
      <c r="AF711" s="17">
        <v>-35817.99</v>
      </c>
      <c r="AG711" s="17">
        <v>0</v>
      </c>
      <c r="AH711" s="151">
        <v>0</v>
      </c>
      <c r="AI711" s="150">
        <v>34501.93</v>
      </c>
      <c r="AJ711" s="266">
        <v>103505.79000000001</v>
      </c>
      <c r="AK711" s="138">
        <v>34501.93</v>
      </c>
      <c r="AL711" s="266">
        <v>41402.316000000006</v>
      </c>
      <c r="AM711" s="175">
        <v>0</v>
      </c>
      <c r="AN711" s="150">
        <v>34501.93</v>
      </c>
      <c r="AO711" s="151">
        <v>59146.1657142857</v>
      </c>
      <c r="AP711" s="151">
        <v>86536.993424651402</v>
      </c>
      <c r="AQ711" s="151">
        <v>92171.234442386369</v>
      </c>
      <c r="AR711" s="266">
        <v>11334.555557613639</v>
      </c>
      <c r="AS711" s="267">
        <v>0.10950648806809396</v>
      </c>
      <c r="AT711" s="266">
        <v>-92171.234442386369</v>
      </c>
      <c r="AU711" s="267">
        <v>0</v>
      </c>
      <c r="AV711" s="266">
        <v>-92171.234442386369</v>
      </c>
      <c r="AW711" s="267">
        <v>0</v>
      </c>
      <c r="AX711" s="266">
        <v>16968.796575348606</v>
      </c>
      <c r="AY711" s="267">
        <v>0.16394055419845213</v>
      </c>
      <c r="AZ711" s="266">
        <v>-86536.993424651402</v>
      </c>
      <c r="BA711" s="267">
        <v>0</v>
      </c>
      <c r="BB711" s="266">
        <v>-5634.2410177349666</v>
      </c>
      <c r="BC711" s="267">
        <v>-6.5107889640755257E-2</v>
      </c>
      <c r="BE711" s="149">
        <v>7875.0101429656434</v>
      </c>
      <c r="BF711" s="149">
        <v>7652.2722250252536</v>
      </c>
      <c r="BG711" s="149">
        <v>7548.3188800036332</v>
      </c>
      <c r="BH711" s="149">
        <v>7835.3166498534929</v>
      </c>
      <c r="BI711" s="149">
        <v>7228.7212210900825</v>
      </c>
      <c r="BJ711" s="149">
        <v>7989.4065891002128</v>
      </c>
      <c r="BK711" s="149">
        <v>7645.8879343145636</v>
      </c>
      <c r="BL711" s="149">
        <v>7777.2425692669431</v>
      </c>
      <c r="BM711" s="149">
        <v>7508.5387359754322</v>
      </c>
      <c r="BN711" s="149">
        <v>7682.5743111417323</v>
      </c>
      <c r="BO711" s="149">
        <v>7856.3095389615037</v>
      </c>
      <c r="BP711" s="149">
        <v>7571.6356446878935</v>
      </c>
      <c r="BQ711" s="268">
        <v>92171.234442386369</v>
      </c>
    </row>
    <row r="712" spans="11:69" x14ac:dyDescent="0.25">
      <c r="K712" s="145" t="s">
        <v>316</v>
      </c>
      <c r="N712" s="37" t="s">
        <v>1517</v>
      </c>
      <c r="V712" s="37" t="s">
        <v>357</v>
      </c>
      <c r="W712" s="37" t="s">
        <v>361</v>
      </c>
      <c r="X712" s="37">
        <v>150</v>
      </c>
      <c r="AB712" s="206" t="s">
        <v>362</v>
      </c>
      <c r="AC712" s="173">
        <v>3810160</v>
      </c>
      <c r="AD712" s="174" t="s">
        <v>1518</v>
      </c>
      <c r="AE712" s="149">
        <v>44373.13999999997</v>
      </c>
      <c r="AF712" s="17">
        <v>1885314.99</v>
      </c>
      <c r="AG712" s="17">
        <v>-1719814.4099999995</v>
      </c>
      <c r="AH712" s="151">
        <v>-5211684.6540920027</v>
      </c>
      <c r="AI712" s="150">
        <v>6857.7999999999993</v>
      </c>
      <c r="AJ712" s="266">
        <v>20573.399999999998</v>
      </c>
      <c r="AK712" s="138">
        <v>58259.389999999992</v>
      </c>
      <c r="AL712" s="266">
        <v>69911.267999999996</v>
      </c>
      <c r="AM712" s="175">
        <v>-4346069.0730723152</v>
      </c>
      <c r="AN712" s="150">
        <v>-807356.19101968745</v>
      </c>
      <c r="AO712" s="151">
        <v>67749.48</v>
      </c>
      <c r="AP712" s="151">
        <v>17200.5854022536</v>
      </c>
      <c r="AQ712" s="151">
        <v>18320.47921837986</v>
      </c>
      <c r="AR712" s="266">
        <v>2252.9207816201379</v>
      </c>
      <c r="AS712" s="267">
        <v>0.10950648806809463</v>
      </c>
      <c r="AT712" s="266">
        <v>-5230005.1333103823</v>
      </c>
      <c r="AU712" s="267">
        <v>-1.0035152700967804</v>
      </c>
      <c r="AV712" s="266">
        <v>-1738134.8892183793</v>
      </c>
      <c r="AW712" s="267">
        <v>-1.0106525908329724</v>
      </c>
      <c r="AX712" s="266">
        <v>3372.8145977463973</v>
      </c>
      <c r="AY712" s="267">
        <v>0.16394055419845033</v>
      </c>
      <c r="AZ712" s="266">
        <v>-5228885.2394942567</v>
      </c>
      <c r="BA712" s="267">
        <v>-1.0033003887502574</v>
      </c>
      <c r="BB712" s="266">
        <v>-1119.8938161262595</v>
      </c>
      <c r="BC712" s="267">
        <v>-6.5107889640752134E-2</v>
      </c>
      <c r="BE712" s="149">
        <v>1565.2818424485131</v>
      </c>
      <c r="BF712" s="149">
        <v>1521.0091860014231</v>
      </c>
      <c r="BG712" s="149">
        <v>1500.346827417743</v>
      </c>
      <c r="BH712" s="149">
        <v>1557.3921378127332</v>
      </c>
      <c r="BI712" s="149">
        <v>1436.8217775061132</v>
      </c>
      <c r="BJ712" s="149">
        <v>1588.0199312540331</v>
      </c>
      <c r="BK712" s="149">
        <v>1519.7402080388631</v>
      </c>
      <c r="BL712" s="149">
        <v>1545.8490029838531</v>
      </c>
      <c r="BM712" s="149">
        <v>1492.4398995526431</v>
      </c>
      <c r="BN712" s="149">
        <v>1527.032201124623</v>
      </c>
      <c r="BO712" s="149">
        <v>1561.5648039483631</v>
      </c>
      <c r="BP712" s="149">
        <v>1504.9814002909532</v>
      </c>
      <c r="BQ712" s="268">
        <v>18320.479218379853</v>
      </c>
    </row>
    <row r="713" spans="11:69" x14ac:dyDescent="0.25">
      <c r="K713" s="145" t="s">
        <v>316</v>
      </c>
      <c r="N713" s="37" t="s">
        <v>1519</v>
      </c>
      <c r="V713" s="37" t="s">
        <v>357</v>
      </c>
      <c r="W713" s="37" t="s">
        <v>361</v>
      </c>
      <c r="X713" s="37">
        <v>150</v>
      </c>
      <c r="AB713" s="206" t="s">
        <v>362</v>
      </c>
      <c r="AC713" s="173">
        <v>3810165</v>
      </c>
      <c r="AD713" s="174" t="s">
        <v>1520</v>
      </c>
      <c r="AE713" s="149">
        <v>0</v>
      </c>
      <c r="AF713" s="17">
        <v>46205.099999999991</v>
      </c>
      <c r="AG713" s="17">
        <v>-25462.950000000004</v>
      </c>
      <c r="AH713" s="151">
        <v>110096.06549111955</v>
      </c>
      <c r="AI713" s="150">
        <v>64897.899999999994</v>
      </c>
      <c r="AJ713" s="266">
        <v>194693.69999999998</v>
      </c>
      <c r="AK713" s="138">
        <v>49736.22</v>
      </c>
      <c r="AL713" s="266">
        <v>59683.464000000007</v>
      </c>
      <c r="AM713" s="175">
        <v>91810.064701864045</v>
      </c>
      <c r="AN713" s="150">
        <v>68022.220789255502</v>
      </c>
      <c r="AO713" s="151">
        <v>34025.279999999999</v>
      </c>
      <c r="AP713" s="151">
        <v>162775.50692305298</v>
      </c>
      <c r="AQ713" s="151">
        <v>173373.47666401701</v>
      </c>
      <c r="AR713" s="266">
        <v>21320.22333598297</v>
      </c>
      <c r="AS713" s="267">
        <v>0.10950648806809347</v>
      </c>
      <c r="AT713" s="266">
        <v>-63277.411172897468</v>
      </c>
      <c r="AU713" s="267">
        <v>-0.57474725268907534</v>
      </c>
      <c r="AV713" s="266">
        <v>-198836.42666401702</v>
      </c>
      <c r="AW713" s="267">
        <v>-7.8088527316755121</v>
      </c>
      <c r="AX713" s="266">
        <v>31918.193076947005</v>
      </c>
      <c r="AY713" s="267">
        <v>0.16394055419845124</v>
      </c>
      <c r="AZ713" s="266">
        <v>-52679.441431933432</v>
      </c>
      <c r="BA713" s="267">
        <v>-0.47848614023525304</v>
      </c>
      <c r="BB713" s="266">
        <v>-10597.969740964036</v>
      </c>
      <c r="BC713" s="267">
        <v>-6.5107889640754701E-2</v>
      </c>
      <c r="BE713" s="149">
        <v>14812.84150646562</v>
      </c>
      <c r="BF713" s="149">
        <v>14393.872969786522</v>
      </c>
      <c r="BG713" s="149">
        <v>14198.33742177862</v>
      </c>
      <c r="BH713" s="149">
        <v>14738.178310909721</v>
      </c>
      <c r="BI713" s="149">
        <v>13597.176358951021</v>
      </c>
      <c r="BJ713" s="149">
        <v>15028.020457950222</v>
      </c>
      <c r="BK713" s="149">
        <v>14381.864161580323</v>
      </c>
      <c r="BL713" s="149">
        <v>14628.941353020822</v>
      </c>
      <c r="BM713" s="149">
        <v>14123.511236428221</v>
      </c>
      <c r="BN713" s="149">
        <v>14450.87099147922</v>
      </c>
      <c r="BO713" s="149">
        <v>14777.665795176419</v>
      </c>
      <c r="BP713" s="149">
        <v>14242.196100490322</v>
      </c>
      <c r="BQ713" s="268">
        <v>173373.47666401704</v>
      </c>
    </row>
    <row r="714" spans="11:69" x14ac:dyDescent="0.25">
      <c r="K714" s="145" t="s">
        <v>316</v>
      </c>
      <c r="N714" s="37" t="s">
        <v>1521</v>
      </c>
      <c r="V714" s="37" t="s">
        <v>357</v>
      </c>
      <c r="W714" s="37" t="s">
        <v>361</v>
      </c>
      <c r="X714" s="37">
        <v>150</v>
      </c>
      <c r="AB714" s="206" t="s">
        <v>362</v>
      </c>
      <c r="AC714" s="173">
        <v>3810170</v>
      </c>
      <c r="AD714" s="174" t="s">
        <v>1522</v>
      </c>
      <c r="AE714" s="149">
        <v>503337.8299999999</v>
      </c>
      <c r="AF714" s="17">
        <v>731759.25999999989</v>
      </c>
      <c r="AG714" s="17">
        <v>-201469.86999999994</v>
      </c>
      <c r="AH714" s="151">
        <v>2249964.841798631</v>
      </c>
      <c r="AI714" s="150">
        <v>43681.600000000006</v>
      </c>
      <c r="AJ714" s="266">
        <v>131044.80000000002</v>
      </c>
      <c r="AK714" s="138">
        <v>1072958.46</v>
      </c>
      <c r="AL714" s="266">
        <v>1287550.1519999998</v>
      </c>
      <c r="AM714" s="175">
        <v>1876265.2123941141</v>
      </c>
      <c r="AN714" s="150">
        <v>1446658.0894045169</v>
      </c>
      <c r="AO714" s="151">
        <v>721264.35428571398</v>
      </c>
      <c r="AP714" s="151">
        <v>109561.24286317499</v>
      </c>
      <c r="AQ714" s="151">
        <v>116694.54417241424</v>
      </c>
      <c r="AR714" s="266">
        <v>14350.255827585774</v>
      </c>
      <c r="AS714" s="267">
        <v>0.10950648806809406</v>
      </c>
      <c r="AT714" s="266">
        <v>2133270.2976262169</v>
      </c>
      <c r="AU714" s="267">
        <v>0.94813494770917039</v>
      </c>
      <c r="AV714" s="266">
        <v>-318164.41417241417</v>
      </c>
      <c r="AW714" s="267">
        <v>-1.5792158607756797</v>
      </c>
      <c r="AX714" s="266">
        <v>21483.557136825024</v>
      </c>
      <c r="AY714" s="267">
        <v>0.16394055419844986</v>
      </c>
      <c r="AZ714" s="266">
        <v>2140403.598935456</v>
      </c>
      <c r="BA714" s="267">
        <v>0.95130535338694833</v>
      </c>
      <c r="BB714" s="266">
        <v>-7133.3013092392503</v>
      </c>
      <c r="BC714" s="267">
        <v>-6.5107889640752231E-2</v>
      </c>
      <c r="BE714" s="149">
        <v>9970.2550860478877</v>
      </c>
      <c r="BF714" s="149">
        <v>9688.2549592055566</v>
      </c>
      <c r="BG714" s="149">
        <v>9556.6435265727669</v>
      </c>
      <c r="BH714" s="149">
        <v>9920.0006426376876</v>
      </c>
      <c r="BI714" s="149">
        <v>9152.0129132245165</v>
      </c>
      <c r="BJ714" s="149">
        <v>10115.088137458986</v>
      </c>
      <c r="BK714" s="149">
        <v>9680.1720481015072</v>
      </c>
      <c r="BL714" s="149">
        <v>9846.4752265653169</v>
      </c>
      <c r="BM714" s="149">
        <v>9506.2793776865365</v>
      </c>
      <c r="BN714" s="149">
        <v>9726.6192943284259</v>
      </c>
      <c r="BO714" s="149">
        <v>9946.5789524556858</v>
      </c>
      <c r="BP714" s="149">
        <v>9586.1640081293572</v>
      </c>
      <c r="BQ714" s="268">
        <v>116694.54417241424</v>
      </c>
    </row>
    <row r="715" spans="11:69" x14ac:dyDescent="0.25">
      <c r="K715" s="145" t="s">
        <v>316</v>
      </c>
      <c r="N715" s="37" t="s">
        <v>1523</v>
      </c>
      <c r="V715" s="37" t="s">
        <v>357</v>
      </c>
      <c r="W715" s="37" t="s">
        <v>361</v>
      </c>
      <c r="X715" s="37">
        <v>150</v>
      </c>
      <c r="AB715" s="206" t="s">
        <v>362</v>
      </c>
      <c r="AC715" s="173">
        <v>3810300</v>
      </c>
      <c r="AD715" s="174" t="s">
        <v>1524</v>
      </c>
      <c r="AE715" s="149">
        <v>-1101894.3400000001</v>
      </c>
      <c r="AF715" s="17">
        <v>0</v>
      </c>
      <c r="AG715" s="17">
        <v>0</v>
      </c>
      <c r="AH715" s="151">
        <v>0</v>
      </c>
      <c r="AI715" s="150">
        <v>0</v>
      </c>
      <c r="AJ715" s="266">
        <v>0</v>
      </c>
      <c r="AK715" s="138">
        <v>0</v>
      </c>
      <c r="AL715" s="266">
        <v>0</v>
      </c>
      <c r="AM715" s="175">
        <v>0</v>
      </c>
      <c r="AN715" s="150">
        <v>0</v>
      </c>
      <c r="AO715" s="151">
        <v>0</v>
      </c>
      <c r="AP715" s="151">
        <v>0</v>
      </c>
      <c r="AQ715" s="151">
        <v>0</v>
      </c>
      <c r="AR715" s="266">
        <v>0</v>
      </c>
      <c r="AS715" s="267">
        <v>0</v>
      </c>
      <c r="AT715" s="266">
        <v>0</v>
      </c>
      <c r="AU715" s="267">
        <v>0</v>
      </c>
      <c r="AV715" s="266">
        <v>0</v>
      </c>
      <c r="AW715" s="267">
        <v>0</v>
      </c>
      <c r="AX715" s="266">
        <v>0</v>
      </c>
      <c r="AY715" s="267">
        <v>0</v>
      </c>
      <c r="AZ715" s="266">
        <v>0</v>
      </c>
      <c r="BA715" s="267">
        <v>0</v>
      </c>
      <c r="BB715" s="266">
        <v>0</v>
      </c>
      <c r="BC715" s="267">
        <v>0</v>
      </c>
      <c r="BE715" s="149">
        <v>0</v>
      </c>
      <c r="BF715" s="149">
        <v>0</v>
      </c>
      <c r="BG715" s="149">
        <v>0</v>
      </c>
      <c r="BH715" s="149">
        <v>0</v>
      </c>
      <c r="BI715" s="149">
        <v>0</v>
      </c>
      <c r="BJ715" s="149">
        <v>0</v>
      </c>
      <c r="BK715" s="149">
        <v>0</v>
      </c>
      <c r="BL715" s="149">
        <v>0</v>
      </c>
      <c r="BM715" s="149">
        <v>0</v>
      </c>
      <c r="BN715" s="149">
        <v>0</v>
      </c>
      <c r="BO715" s="149">
        <v>0</v>
      </c>
      <c r="BP715" s="149">
        <v>0</v>
      </c>
      <c r="BQ715" s="268">
        <v>0</v>
      </c>
    </row>
    <row r="716" spans="11:69" x14ac:dyDescent="0.25">
      <c r="K716" s="145" t="s">
        <v>316</v>
      </c>
      <c r="N716" s="37" t="s">
        <v>1525</v>
      </c>
      <c r="V716" s="37" t="s">
        <v>357</v>
      </c>
      <c r="W716" s="37" t="s">
        <v>361</v>
      </c>
      <c r="X716" s="37">
        <v>150</v>
      </c>
      <c r="AB716" s="206" t="s">
        <v>362</v>
      </c>
      <c r="AC716" s="173">
        <v>3820090</v>
      </c>
      <c r="AD716" s="174" t="s">
        <v>1526</v>
      </c>
      <c r="AE716" s="149">
        <v>1662249.2999999998</v>
      </c>
      <c r="AF716" s="17">
        <v>1305807.82</v>
      </c>
      <c r="AG716" s="17">
        <v>1570016.4200000004</v>
      </c>
      <c r="AH716" s="151">
        <v>1514649.8552288041</v>
      </c>
      <c r="AI716" s="150">
        <v>987071.26</v>
      </c>
      <c r="AJ716" s="266">
        <v>2961213.7800000003</v>
      </c>
      <c r="AK716" s="138">
        <v>2286960.7200000002</v>
      </c>
      <c r="AL716" s="266">
        <v>2744352.8640000001</v>
      </c>
      <c r="AM716" s="175">
        <v>1263130.333542895</v>
      </c>
      <c r="AN716" s="150">
        <v>2538480.2416859092</v>
      </c>
      <c r="AO716" s="151">
        <v>2297196.6</v>
      </c>
      <c r="AP716" s="151">
        <v>2541992.49612909</v>
      </c>
      <c r="AQ716" s="151">
        <v>2707496.2630347926</v>
      </c>
      <c r="AR716" s="266">
        <v>253717.51696520764</v>
      </c>
      <c r="AS716" s="267">
        <v>8.5680243243095949E-2</v>
      </c>
      <c r="AT716" s="266">
        <v>-1192846.4078059886</v>
      </c>
      <c r="AU716" s="267">
        <v>-0.78753937993530287</v>
      </c>
      <c r="AV716" s="266">
        <v>-1137479.8430347922</v>
      </c>
      <c r="AW716" s="267">
        <v>-0.72450187688788115</v>
      </c>
      <c r="AX716" s="266">
        <v>419221.28387091029</v>
      </c>
      <c r="AY716" s="267">
        <v>0.14157075949812387</v>
      </c>
      <c r="AZ716" s="266">
        <v>-1027342.6409002859</v>
      </c>
      <c r="BA716" s="267">
        <v>-0.67827071540907047</v>
      </c>
      <c r="BB716" s="266">
        <v>-165503.76690570265</v>
      </c>
      <c r="BC716" s="267">
        <v>-6.5107889640795336E-2</v>
      </c>
      <c r="BE716" s="149">
        <v>239498.91048321768</v>
      </c>
      <c r="BF716" s="149">
        <v>218418.99174955167</v>
      </c>
      <c r="BG716" s="149">
        <v>220744.54318616466</v>
      </c>
      <c r="BH716" s="149">
        <v>235372.97344191768</v>
      </c>
      <c r="BI716" s="149">
        <v>213060.51150811568</v>
      </c>
      <c r="BJ716" s="149">
        <v>226036.41248974969</v>
      </c>
      <c r="BK716" s="149">
        <v>231052.52965057967</v>
      </c>
      <c r="BL716" s="149">
        <v>226033.55769031766</v>
      </c>
      <c r="BM716" s="149">
        <v>223706.66023611167</v>
      </c>
      <c r="BN716" s="149">
        <v>230186.37245373367</v>
      </c>
      <c r="BO716" s="149">
        <v>222853.14511061969</v>
      </c>
      <c r="BP716" s="149">
        <v>220531.65503471368</v>
      </c>
      <c r="BQ716" s="268">
        <v>2707496.2630347935</v>
      </c>
    </row>
    <row r="717" spans="11:69" x14ac:dyDescent="0.25">
      <c r="K717" s="145" t="s">
        <v>316</v>
      </c>
      <c r="N717" s="37" t="s">
        <v>1527</v>
      </c>
      <c r="V717" s="37" t="s">
        <v>357</v>
      </c>
      <c r="W717" s="37" t="s">
        <v>361</v>
      </c>
      <c r="X717" s="37">
        <v>150</v>
      </c>
      <c r="AB717" s="206" t="s">
        <v>362</v>
      </c>
      <c r="AC717" s="173">
        <v>3820100</v>
      </c>
      <c r="AD717" s="174" t="s">
        <v>1528</v>
      </c>
      <c r="AE717" s="149">
        <v>132857.38</v>
      </c>
      <c r="AF717" s="17">
        <v>132510.29999999999</v>
      </c>
      <c r="AG717" s="17">
        <v>164296.44999999998</v>
      </c>
      <c r="AH717" s="151">
        <v>10637.8305068547</v>
      </c>
      <c r="AI717" s="150">
        <v>63463.490000000005</v>
      </c>
      <c r="AJ717" s="266">
        <v>190390.47000000003</v>
      </c>
      <c r="AK717" s="138">
        <v>680699.03999999992</v>
      </c>
      <c r="AL717" s="266">
        <v>816838.848</v>
      </c>
      <c r="AM717" s="175">
        <v>8871.3350811144137</v>
      </c>
      <c r="AN717" s="150">
        <v>682465.53542574018</v>
      </c>
      <c r="AO717" s="151">
        <v>1064649.8228571401</v>
      </c>
      <c r="AP717" s="151">
        <v>163436.746560895</v>
      </c>
      <c r="AQ717" s="151">
        <v>174077.76821923273</v>
      </c>
      <c r="AR717" s="266">
        <v>16312.701780767296</v>
      </c>
      <c r="AS717" s="267">
        <v>8.5680243243095588E-2</v>
      </c>
      <c r="AT717" s="266">
        <v>-163439.93771237804</v>
      </c>
      <c r="AU717" s="267">
        <v>-15.364029122955309</v>
      </c>
      <c r="AV717" s="266">
        <v>-9781.3182192327513</v>
      </c>
      <c r="AW717" s="267">
        <v>-5.9534568271151035E-2</v>
      </c>
      <c r="AX717" s="266">
        <v>26953.72343910503</v>
      </c>
      <c r="AY717" s="267">
        <v>0.14157075949812523</v>
      </c>
      <c r="AZ717" s="266">
        <v>-152798.91605404031</v>
      </c>
      <c r="BA717" s="267">
        <v>-14.363729141537014</v>
      </c>
      <c r="BB717" s="266">
        <v>-10641.021658337733</v>
      </c>
      <c r="BC717" s="267">
        <v>-6.5107889640797445E-2</v>
      </c>
      <c r="BE717" s="149">
        <v>15398.520174179326</v>
      </c>
      <c r="BF717" s="149">
        <v>14043.192280471927</v>
      </c>
      <c r="BG717" s="149">
        <v>14192.713005391024</v>
      </c>
      <c r="BH717" s="149">
        <v>15133.244124949426</v>
      </c>
      <c r="BI717" s="149">
        <v>13698.670186679525</v>
      </c>
      <c r="BJ717" s="149">
        <v>14532.952366254825</v>
      </c>
      <c r="BK717" s="149">
        <v>14855.462314802127</v>
      </c>
      <c r="BL717" s="149">
        <v>14532.768817667627</v>
      </c>
      <c r="BM717" s="149">
        <v>14383.161550897426</v>
      </c>
      <c r="BN717" s="149">
        <v>14799.772963052126</v>
      </c>
      <c r="BO717" s="149">
        <v>14328.285017837927</v>
      </c>
      <c r="BP717" s="149">
        <v>14179.025417049426</v>
      </c>
      <c r="BQ717" s="268">
        <v>174077.76821923268</v>
      </c>
    </row>
    <row r="718" spans="11:69" x14ac:dyDescent="0.25">
      <c r="K718" s="145" t="s">
        <v>316</v>
      </c>
      <c r="N718" s="37" t="s">
        <v>1529</v>
      </c>
      <c r="V718" s="37" t="s">
        <v>357</v>
      </c>
      <c r="W718" s="37" t="s">
        <v>361</v>
      </c>
      <c r="X718" s="37">
        <v>150</v>
      </c>
      <c r="AB718" s="206" t="s">
        <v>362</v>
      </c>
      <c r="AC718" s="173">
        <v>3820105</v>
      </c>
      <c r="AD718" s="174" t="s">
        <v>1530</v>
      </c>
      <c r="AE718" s="149">
        <v>697759.16</v>
      </c>
      <c r="AF718" s="17">
        <v>435604.26999999996</v>
      </c>
      <c r="AG718" s="17">
        <v>361632.31</v>
      </c>
      <c r="AH718" s="151">
        <v>326872.73157177499</v>
      </c>
      <c r="AI718" s="150">
        <v>157831.97</v>
      </c>
      <c r="AJ718" s="266">
        <v>473495.91000000003</v>
      </c>
      <c r="AK718" s="138">
        <v>362977.8</v>
      </c>
      <c r="AL718" s="266">
        <v>435573.36</v>
      </c>
      <c r="AM718" s="175">
        <v>272592.94353146921</v>
      </c>
      <c r="AN718" s="150">
        <v>417257.58804030577</v>
      </c>
      <c r="AO718" s="151">
        <v>366570.85714285698</v>
      </c>
      <c r="AP718" s="151">
        <v>406462.73440204398</v>
      </c>
      <c r="AQ718" s="151">
        <v>432926.6652565893</v>
      </c>
      <c r="AR718" s="266">
        <v>40569.244743410731</v>
      </c>
      <c r="AS718" s="267">
        <v>8.5680243243095228E-2</v>
      </c>
      <c r="AT718" s="266">
        <v>-106053.93368481431</v>
      </c>
      <c r="AU718" s="267">
        <v>-0.3244502322810825</v>
      </c>
      <c r="AV718" s="266">
        <v>-71294.355256589304</v>
      </c>
      <c r="AW718" s="267">
        <v>-0.19714597751674706</v>
      </c>
      <c r="AX718" s="266">
        <v>67033.175597956055</v>
      </c>
      <c r="AY718" s="267">
        <v>0.14157075949812545</v>
      </c>
      <c r="AZ718" s="266">
        <v>-79590.00283026899</v>
      </c>
      <c r="BA718" s="267">
        <v>-0.24348927011304566</v>
      </c>
      <c r="BB718" s="266">
        <v>-26463.930854545324</v>
      </c>
      <c r="BC718" s="267">
        <v>-6.5107889640798139E-2</v>
      </c>
      <c r="BE718" s="149">
        <v>38295.700002875179</v>
      </c>
      <c r="BF718" s="149">
        <v>34925.036469246879</v>
      </c>
      <c r="BG718" s="149">
        <v>35296.890437092181</v>
      </c>
      <c r="BH718" s="149">
        <v>37635.965698257183</v>
      </c>
      <c r="BI718" s="149">
        <v>34068.21941156868</v>
      </c>
      <c r="BJ718" s="149">
        <v>36143.056454697973</v>
      </c>
      <c r="BK718" s="149">
        <v>36945.129907069182</v>
      </c>
      <c r="BL718" s="149">
        <v>36142.599974363977</v>
      </c>
      <c r="BM718" s="149">
        <v>35770.530779293571</v>
      </c>
      <c r="BN718" s="149">
        <v>36806.632007021079</v>
      </c>
      <c r="BO718" s="149">
        <v>35634.054337176181</v>
      </c>
      <c r="BP718" s="149">
        <v>35262.849777927273</v>
      </c>
      <c r="BQ718" s="268">
        <v>432926.66525658936</v>
      </c>
    </row>
    <row r="719" spans="11:69" x14ac:dyDescent="0.25">
      <c r="K719" s="145" t="s">
        <v>316</v>
      </c>
      <c r="N719" s="37" t="s">
        <v>1531</v>
      </c>
      <c r="V719" s="37" t="s">
        <v>357</v>
      </c>
      <c r="W719" s="37" t="s">
        <v>361</v>
      </c>
      <c r="X719" s="37">
        <v>150</v>
      </c>
      <c r="AB719" s="206" t="s">
        <v>362</v>
      </c>
      <c r="AC719" s="173">
        <v>3820107</v>
      </c>
      <c r="AD719" s="174" t="s">
        <v>1532</v>
      </c>
      <c r="AE719" s="149">
        <v>190107.43000000005</v>
      </c>
      <c r="AF719" s="17">
        <v>144910.69999999998</v>
      </c>
      <c r="AG719" s="17">
        <v>74783.66</v>
      </c>
      <c r="AH719" s="151">
        <v>38093.272651244813</v>
      </c>
      <c r="AI719" s="150">
        <v>59352.42</v>
      </c>
      <c r="AJ719" s="266">
        <v>178057.26</v>
      </c>
      <c r="AK719" s="138">
        <v>194014.88999999996</v>
      </c>
      <c r="AL719" s="266">
        <v>232817.86799999993</v>
      </c>
      <c r="AM719" s="175">
        <v>31767.585111239277</v>
      </c>
      <c r="AN719" s="150">
        <v>200340.5775400055</v>
      </c>
      <c r="AO719" s="151">
        <v>188015.36571428599</v>
      </c>
      <c r="AP719" s="151">
        <v>152849.55846764499</v>
      </c>
      <c r="AQ719" s="151">
        <v>162801.27065200094</v>
      </c>
      <c r="AR719" s="266">
        <v>15255.989347999071</v>
      </c>
      <c r="AS719" s="267">
        <v>8.5680243243095339E-2</v>
      </c>
      <c r="AT719" s="266">
        <v>-124707.99800075612</v>
      </c>
      <c r="AU719" s="267">
        <v>-3.2737538499906469</v>
      </c>
      <c r="AV719" s="266">
        <v>-88017.610652000934</v>
      </c>
      <c r="AW719" s="267">
        <v>-1.1769631314113396</v>
      </c>
      <c r="AX719" s="266">
        <v>25207.701532355015</v>
      </c>
      <c r="AY719" s="267">
        <v>0.14157075949812445</v>
      </c>
      <c r="AZ719" s="266">
        <v>-114756.28581640018</v>
      </c>
      <c r="BA719" s="267">
        <v>-3.0125079267152484</v>
      </c>
      <c r="BB719" s="266">
        <v>-9951.7121843559435</v>
      </c>
      <c r="BC719" s="267">
        <v>-6.5107889640796765E-2</v>
      </c>
      <c r="BE719" s="149">
        <v>14401.027059122778</v>
      </c>
      <c r="BF719" s="149">
        <v>13133.495280063078</v>
      </c>
      <c r="BG719" s="149">
        <v>13273.330275965476</v>
      </c>
      <c r="BH719" s="149">
        <v>14152.935195756278</v>
      </c>
      <c r="BI719" s="149">
        <v>12811.290812422676</v>
      </c>
      <c r="BJ719" s="149">
        <v>13591.529439713278</v>
      </c>
      <c r="BK719" s="149">
        <v>13893.147675967879</v>
      </c>
      <c r="BL719" s="149">
        <v>13591.357781129178</v>
      </c>
      <c r="BM719" s="149">
        <v>13451.441849427378</v>
      </c>
      <c r="BN719" s="149">
        <v>13841.065797164878</v>
      </c>
      <c r="BO719" s="149">
        <v>13400.120136135278</v>
      </c>
      <c r="BP719" s="149">
        <v>13260.529349132779</v>
      </c>
      <c r="BQ719" s="268">
        <v>162801.27065200097</v>
      </c>
    </row>
    <row r="720" spans="11:69" x14ac:dyDescent="0.25">
      <c r="K720" s="145" t="s">
        <v>316</v>
      </c>
      <c r="N720" s="37" t="s">
        <v>1533</v>
      </c>
      <c r="V720" s="37" t="s">
        <v>357</v>
      </c>
      <c r="W720" s="37" t="s">
        <v>361</v>
      </c>
      <c r="X720" s="37">
        <v>150</v>
      </c>
      <c r="AB720" s="206" t="s">
        <v>362</v>
      </c>
      <c r="AC720" s="173">
        <v>3820109</v>
      </c>
      <c r="AD720" s="174" t="s">
        <v>1534</v>
      </c>
      <c r="AE720" s="149">
        <v>122439.49000000002</v>
      </c>
      <c r="AF720" s="17">
        <v>216649.32</v>
      </c>
      <c r="AG720" s="17">
        <v>-25764.029999999995</v>
      </c>
      <c r="AH720" s="151">
        <v>-65164.720224820187</v>
      </c>
      <c r="AI720" s="150">
        <v>99332.74</v>
      </c>
      <c r="AJ720" s="266">
        <v>297998.22000000003</v>
      </c>
      <c r="AK720" s="138">
        <v>130835.27000000005</v>
      </c>
      <c r="AL720" s="266">
        <v>157002.32400000008</v>
      </c>
      <c r="AM720" s="175">
        <v>-54343.605889278282</v>
      </c>
      <c r="AN720" s="150">
        <v>120014.15566445814</v>
      </c>
      <c r="AO720" s="151">
        <v>270096.068571429</v>
      </c>
      <c r="AP720" s="151">
        <v>255810.38566551098</v>
      </c>
      <c r="AQ720" s="151">
        <v>272465.66002439056</v>
      </c>
      <c r="AR720" s="266">
        <v>25532.559975609474</v>
      </c>
      <c r="AS720" s="267">
        <v>8.568024324309545E-2</v>
      </c>
      <c r="AT720" s="266">
        <v>-337630.38024921075</v>
      </c>
      <c r="AU720" s="267">
        <v>-5.1811836080071565</v>
      </c>
      <c r="AV720" s="266">
        <v>-298229.69002439053</v>
      </c>
      <c r="AW720" s="267">
        <v>-11.575428612076239</v>
      </c>
      <c r="AX720" s="266">
        <v>42187.834334489045</v>
      </c>
      <c r="AY720" s="267">
        <v>0.14157075949812398</v>
      </c>
      <c r="AZ720" s="266">
        <v>-320975.10589033115</v>
      </c>
      <c r="BA720" s="267">
        <v>-4.9255963162729417</v>
      </c>
      <c r="BB720" s="266">
        <v>-16655.274358879571</v>
      </c>
      <c r="BC720" s="267">
        <v>-6.5107889640796071E-2</v>
      </c>
      <c r="BE720" s="149">
        <v>24101.687455992556</v>
      </c>
      <c r="BF720" s="149">
        <v>21980.334954256858</v>
      </c>
      <c r="BG720" s="149">
        <v>22214.364051821456</v>
      </c>
      <c r="BH720" s="149">
        <v>23686.478698541858</v>
      </c>
      <c r="BI720" s="149">
        <v>21441.090680628859</v>
      </c>
      <c r="BJ720" s="149">
        <v>22746.905013096053</v>
      </c>
      <c r="BK720" s="149">
        <v>23251.695986086561</v>
      </c>
      <c r="BL720" s="149">
        <v>22746.617723757157</v>
      </c>
      <c r="BM720" s="149">
        <v>22512.453171316156</v>
      </c>
      <c r="BN720" s="149">
        <v>23164.531288743958</v>
      </c>
      <c r="BO720" s="149">
        <v>22426.560693759358</v>
      </c>
      <c r="BP720" s="149">
        <v>22192.940306389755</v>
      </c>
      <c r="BQ720" s="268">
        <v>272465.66002439056</v>
      </c>
    </row>
    <row r="721" spans="11:69" x14ac:dyDescent="0.25">
      <c r="K721" s="145" t="s">
        <v>316</v>
      </c>
      <c r="N721" s="37" t="s">
        <v>1535</v>
      </c>
      <c r="V721" s="37" t="s">
        <v>357</v>
      </c>
      <c r="W721" s="37" t="s">
        <v>361</v>
      </c>
      <c r="X721" s="37">
        <v>150</v>
      </c>
      <c r="AB721" s="206" t="s">
        <v>362</v>
      </c>
      <c r="AC721" s="173">
        <v>3820110</v>
      </c>
      <c r="AD721" s="174" t="s">
        <v>1536</v>
      </c>
      <c r="AE721" s="149">
        <v>2248904.1100000003</v>
      </c>
      <c r="AF721" s="17">
        <v>2173432.63</v>
      </c>
      <c r="AG721" s="17">
        <v>1733490.71</v>
      </c>
      <c r="AH721" s="151">
        <v>3147416.7933514551</v>
      </c>
      <c r="AI721" s="150">
        <v>902816.40000000014</v>
      </c>
      <c r="AJ721" s="266">
        <v>2708449.2</v>
      </c>
      <c r="AK721" s="138">
        <v>1862107.9200000002</v>
      </c>
      <c r="AL721" s="266">
        <v>2234529.5040000002</v>
      </c>
      <c r="AM721" s="175">
        <v>2624763.4793349481</v>
      </c>
      <c r="AN721" s="150">
        <v>2384761.2340165069</v>
      </c>
      <c r="AO721" s="151">
        <v>2170459.1142857098</v>
      </c>
      <c r="AP721" s="151">
        <v>2325011.9896939099</v>
      </c>
      <c r="AQ721" s="151">
        <v>2476388.6137324343</v>
      </c>
      <c r="AR721" s="266">
        <v>232060.58626756584</v>
      </c>
      <c r="AS721" s="267">
        <v>8.5680243243094908E-2</v>
      </c>
      <c r="AT721" s="266">
        <v>671028.17961902078</v>
      </c>
      <c r="AU721" s="267">
        <v>0.21319965663158699</v>
      </c>
      <c r="AV721" s="266">
        <v>-742897.90373243438</v>
      </c>
      <c r="AW721" s="267">
        <v>-0.42855603404556719</v>
      </c>
      <c r="AX721" s="266">
        <v>383437.2103060903</v>
      </c>
      <c r="AY721" s="267">
        <v>0.14157075949812545</v>
      </c>
      <c r="AZ721" s="266">
        <v>822404.80365754524</v>
      </c>
      <c r="BA721" s="267">
        <v>0.26129516923045526</v>
      </c>
      <c r="BB721" s="266">
        <v>-151376.62403852446</v>
      </c>
      <c r="BC721" s="267">
        <v>-6.5107889640798514E-2</v>
      </c>
      <c r="BE721" s="149">
        <v>219055.65781175895</v>
      </c>
      <c r="BF721" s="149">
        <v>199775.08799411292</v>
      </c>
      <c r="BG721" s="149">
        <v>201902.13399484294</v>
      </c>
      <c r="BH721" s="149">
        <v>215281.90430762593</v>
      </c>
      <c r="BI721" s="149">
        <v>194873.99925099194</v>
      </c>
      <c r="BJ721" s="149">
        <v>206742.29760565693</v>
      </c>
      <c r="BK721" s="149">
        <v>211330.24684563294</v>
      </c>
      <c r="BL721" s="149">
        <v>206739.68648744197</v>
      </c>
      <c r="BM721" s="149">
        <v>204611.40936307792</v>
      </c>
      <c r="BN721" s="149">
        <v>210538.02347333997</v>
      </c>
      <c r="BO721" s="149">
        <v>203830.74895468797</v>
      </c>
      <c r="BP721" s="149">
        <v>201707.41764326397</v>
      </c>
      <c r="BQ721" s="268">
        <v>2476388.6137324348</v>
      </c>
    </row>
    <row r="722" spans="11:69" x14ac:dyDescent="0.25">
      <c r="K722" s="145" t="s">
        <v>316</v>
      </c>
      <c r="N722" s="37" t="s">
        <v>1537</v>
      </c>
      <c r="V722" s="37" t="s">
        <v>357</v>
      </c>
      <c r="W722" s="37" t="s">
        <v>361</v>
      </c>
      <c r="X722" s="37">
        <v>150</v>
      </c>
      <c r="AB722" s="206" t="s">
        <v>362</v>
      </c>
      <c r="AC722" s="173">
        <v>3820113</v>
      </c>
      <c r="AD722" s="174" t="s">
        <v>1538</v>
      </c>
      <c r="AE722" s="149">
        <v>2296727.67</v>
      </c>
      <c r="AF722" s="17">
        <v>1660567.39</v>
      </c>
      <c r="AG722" s="17">
        <v>1855140.4600000004</v>
      </c>
      <c r="AH722" s="151">
        <v>2238968.9462155532</v>
      </c>
      <c r="AI722" s="150">
        <v>901386.01</v>
      </c>
      <c r="AJ722" s="266">
        <v>2704158.0300000003</v>
      </c>
      <c r="AK722" s="138">
        <v>914903.24</v>
      </c>
      <c r="AL722" s="266">
        <v>1097883.8879999998</v>
      </c>
      <c r="AM722" s="175">
        <v>1867170.5424606001</v>
      </c>
      <c r="AN722" s="150">
        <v>1286701.6437549531</v>
      </c>
      <c r="AO722" s="151">
        <v>1620815.64</v>
      </c>
      <c r="AP722" s="151">
        <v>2321328.3238899498</v>
      </c>
      <c r="AQ722" s="151">
        <v>2472465.1122218301</v>
      </c>
      <c r="AR722" s="266">
        <v>231692.9177781702</v>
      </c>
      <c r="AS722" s="267">
        <v>8.5680243243095588E-2</v>
      </c>
      <c r="AT722" s="266">
        <v>-233496.16600627685</v>
      </c>
      <c r="AU722" s="267">
        <v>-0.10428736244910713</v>
      </c>
      <c r="AV722" s="266">
        <v>-617324.65222182963</v>
      </c>
      <c r="AW722" s="267">
        <v>-0.3327643731202054</v>
      </c>
      <c r="AX722" s="266">
        <v>382829.70611005044</v>
      </c>
      <c r="AY722" s="267">
        <v>0.14157075949812387</v>
      </c>
      <c r="AZ722" s="266">
        <v>-82359.377674396615</v>
      </c>
      <c r="BA722" s="267">
        <v>-3.6784510930178663E-2</v>
      </c>
      <c r="BB722" s="266">
        <v>-151136.78833188023</v>
      </c>
      <c r="BC722" s="267">
        <v>-6.5107889640795752E-2</v>
      </c>
      <c r="BE722" s="149">
        <v>218708.59386566954</v>
      </c>
      <c r="BF722" s="149">
        <v>199458.57149295454</v>
      </c>
      <c r="BG722" s="149">
        <v>201582.24747810958</v>
      </c>
      <c r="BH722" s="149">
        <v>214940.81936155856</v>
      </c>
      <c r="BI722" s="149">
        <v>194565.24785946959</v>
      </c>
      <c r="BJ722" s="149">
        <v>206414.74250688855</v>
      </c>
      <c r="BK722" s="149">
        <v>210995.42276425255</v>
      </c>
      <c r="BL722" s="149">
        <v>206412.13552563559</v>
      </c>
      <c r="BM722" s="149">
        <v>204287.23036739457</v>
      </c>
      <c r="BN722" s="149">
        <v>210204.45456232358</v>
      </c>
      <c r="BO722" s="149">
        <v>203507.80680942154</v>
      </c>
      <c r="BP722" s="149">
        <v>201387.83962815156</v>
      </c>
      <c r="BQ722" s="268">
        <v>2472465.1122218301</v>
      </c>
    </row>
    <row r="723" spans="11:69" x14ac:dyDescent="0.25">
      <c r="K723" s="145" t="s">
        <v>316</v>
      </c>
      <c r="N723" s="37" t="s">
        <v>1539</v>
      </c>
      <c r="V723" s="37" t="s">
        <v>357</v>
      </c>
      <c r="W723" s="37" t="s">
        <v>361</v>
      </c>
      <c r="X723" s="37">
        <v>150</v>
      </c>
      <c r="AB723" s="206" t="s">
        <v>362</v>
      </c>
      <c r="AC723" s="173">
        <v>3820114</v>
      </c>
      <c r="AD723" s="174" t="s">
        <v>1540</v>
      </c>
      <c r="AE723" s="149">
        <v>1726893.9300000002</v>
      </c>
      <c r="AF723" s="17">
        <v>1766126.6600000001</v>
      </c>
      <c r="AG723" s="17">
        <v>1275850.8</v>
      </c>
      <c r="AH723" s="151">
        <v>2050832.5775878071</v>
      </c>
      <c r="AI723" s="150">
        <v>525625.32000000007</v>
      </c>
      <c r="AJ723" s="266">
        <v>1576875.9600000002</v>
      </c>
      <c r="AK723" s="138">
        <v>1070330.25</v>
      </c>
      <c r="AL723" s="266">
        <v>1284396.2999999998</v>
      </c>
      <c r="AM723" s="175">
        <v>1710275.6975986401</v>
      </c>
      <c r="AN723" s="150">
        <v>1410887.129989167</v>
      </c>
      <c r="AO723" s="151">
        <v>1276348.35428571</v>
      </c>
      <c r="AP723" s="151">
        <v>1353636.4327084702</v>
      </c>
      <c r="AQ723" s="151">
        <v>1441768.844183011</v>
      </c>
      <c r="AR723" s="266">
        <v>135107.11581698922</v>
      </c>
      <c r="AS723" s="267">
        <v>8.5680243243095158E-2</v>
      </c>
      <c r="AT723" s="266">
        <v>609063.7334047961</v>
      </c>
      <c r="AU723" s="267">
        <v>0.29698364462357912</v>
      </c>
      <c r="AV723" s="266">
        <v>-165918.04418301093</v>
      </c>
      <c r="AW723" s="267">
        <v>-0.13004502108162719</v>
      </c>
      <c r="AX723" s="266">
        <v>223239.52729153004</v>
      </c>
      <c r="AY723" s="267">
        <v>0.14157075949812187</v>
      </c>
      <c r="AZ723" s="266">
        <v>697196.14487933693</v>
      </c>
      <c r="BA723" s="267">
        <v>0.33995761160541943</v>
      </c>
      <c r="BB723" s="266">
        <v>-88132.41147454083</v>
      </c>
      <c r="BC723" s="267">
        <v>-6.5107889640793767E-2</v>
      </c>
      <c r="BE723" s="149">
        <v>127535.5656311916</v>
      </c>
      <c r="BF723" s="149">
        <v>116310.2980350526</v>
      </c>
      <c r="BG723" s="149">
        <v>117548.67743842659</v>
      </c>
      <c r="BH723" s="149">
        <v>125338.4628833786</v>
      </c>
      <c r="BI723" s="149">
        <v>113456.8537035686</v>
      </c>
      <c r="BJ723" s="149">
        <v>120366.6507791716</v>
      </c>
      <c r="BK723" s="149">
        <v>123037.7833454456</v>
      </c>
      <c r="BL723" s="149">
        <v>120365.13056991559</v>
      </c>
      <c r="BM723" s="149">
        <v>119126.0343987096</v>
      </c>
      <c r="BN723" s="149">
        <v>122576.5459736246</v>
      </c>
      <c r="BO723" s="149">
        <v>118671.5290563476</v>
      </c>
      <c r="BP723" s="149">
        <v>117435.31236817859</v>
      </c>
      <c r="BQ723" s="268">
        <v>1441768.8441830112</v>
      </c>
    </row>
    <row r="724" spans="11:69" x14ac:dyDescent="0.25">
      <c r="K724" s="145" t="s">
        <v>316</v>
      </c>
      <c r="N724" s="37" t="s">
        <v>1541</v>
      </c>
      <c r="V724" s="37" t="s">
        <v>357</v>
      </c>
      <c r="W724" s="37" t="s">
        <v>361</v>
      </c>
      <c r="X724" s="37">
        <v>150</v>
      </c>
      <c r="AB724" s="206" t="s">
        <v>362</v>
      </c>
      <c r="AC724" s="173">
        <v>3820115</v>
      </c>
      <c r="AD724" s="174" t="s">
        <v>1542</v>
      </c>
      <c r="AE724" s="149">
        <v>417313.57999999996</v>
      </c>
      <c r="AF724" s="17">
        <v>148577.23000000001</v>
      </c>
      <c r="AG724" s="17">
        <v>28482.109999999982</v>
      </c>
      <c r="AH724" s="151">
        <v>495824.77759154839</v>
      </c>
      <c r="AI724" s="150">
        <v>8798.3100000000086</v>
      </c>
      <c r="AJ724" s="266">
        <v>26394.930000000026</v>
      </c>
      <c r="AK724" s="138">
        <v>90264.68</v>
      </c>
      <c r="AL724" s="266">
        <v>108317.61599999998</v>
      </c>
      <c r="AM724" s="175">
        <v>413489.17344559229</v>
      </c>
      <c r="AN724" s="150">
        <v>172600.2841459561</v>
      </c>
      <c r="AO724" s="151">
        <v>33698.417142857099</v>
      </c>
      <c r="AP724" s="151">
        <v>22658.179713000201</v>
      </c>
      <c r="AQ724" s="151">
        <v>24133.405977215556</v>
      </c>
      <c r="AR724" s="266">
        <v>2261.5240227844697</v>
      </c>
      <c r="AS724" s="267">
        <v>8.5680243243095075E-2</v>
      </c>
      <c r="AT724" s="266">
        <v>471691.37161433283</v>
      </c>
      <c r="AU724" s="267">
        <v>0.95132674471323775</v>
      </c>
      <c r="AV724" s="266">
        <v>4348.7040227844263</v>
      </c>
      <c r="AW724" s="267">
        <v>0.15268194746753064</v>
      </c>
      <c r="AX724" s="266">
        <v>3736.7502869998243</v>
      </c>
      <c r="AY724" s="267">
        <v>0.14157075949812409</v>
      </c>
      <c r="AZ724" s="266">
        <v>473166.5978785482</v>
      </c>
      <c r="BA724" s="267">
        <v>0.95430204229998039</v>
      </c>
      <c r="BB724" s="266">
        <v>-1475.2262642153546</v>
      </c>
      <c r="BC724" s="267">
        <v>-6.5107889640796654E-2</v>
      </c>
      <c r="BE724" s="149">
        <v>2134.7857489981034</v>
      </c>
      <c r="BF724" s="149">
        <v>1946.8888186451638</v>
      </c>
      <c r="BG724" s="149">
        <v>1967.6177399393337</v>
      </c>
      <c r="BH724" s="149">
        <v>2098.0089988272534</v>
      </c>
      <c r="BI724" s="149">
        <v>1899.1257318209935</v>
      </c>
      <c r="BJ724" s="149">
        <v>2014.7870867729337</v>
      </c>
      <c r="BK724" s="149">
        <v>2059.4985028233937</v>
      </c>
      <c r="BL724" s="149">
        <v>2014.7616403726536</v>
      </c>
      <c r="BM724" s="149">
        <v>1994.0207212820537</v>
      </c>
      <c r="BN724" s="149">
        <v>2051.7779664898935</v>
      </c>
      <c r="BO724" s="149">
        <v>1986.4128706961035</v>
      </c>
      <c r="BP724" s="149">
        <v>1965.7201505476737</v>
      </c>
      <c r="BQ724" s="268">
        <v>24133.405977215552</v>
      </c>
    </row>
    <row r="725" spans="11:69" x14ac:dyDescent="0.25">
      <c r="K725" s="145" t="s">
        <v>316</v>
      </c>
      <c r="N725" s="37" t="s">
        <v>1543</v>
      </c>
      <c r="V725" s="37" t="s">
        <v>357</v>
      </c>
      <c r="W725" s="37" t="s">
        <v>361</v>
      </c>
      <c r="X725" s="37">
        <v>150</v>
      </c>
      <c r="AB725" s="206" t="s">
        <v>362</v>
      </c>
      <c r="AC725" s="173">
        <v>3820120</v>
      </c>
      <c r="AD725" s="174" t="s">
        <v>1544</v>
      </c>
      <c r="AE725" s="149">
        <v>50867.44999999999</v>
      </c>
      <c r="AF725" s="17">
        <v>23841.419999999991</v>
      </c>
      <c r="AG725" s="17">
        <v>-14747.39</v>
      </c>
      <c r="AH725" s="151">
        <v>40461.646376540259</v>
      </c>
      <c r="AI725" s="150">
        <v>-26770.57</v>
      </c>
      <c r="AJ725" s="266">
        <v>-80311.709999999992</v>
      </c>
      <c r="AK725" s="138">
        <v>-27937.51</v>
      </c>
      <c r="AL725" s="266">
        <v>-33525.011999999995</v>
      </c>
      <c r="AM725" s="175">
        <v>33742.671751401904</v>
      </c>
      <c r="AN725" s="150">
        <v>-21218.535374861644</v>
      </c>
      <c r="AO725" s="151">
        <v>-57460.954285714302</v>
      </c>
      <c r="AP725" s="151">
        <v>-68941.9202187068</v>
      </c>
      <c r="AQ725" s="151">
        <v>-73430.58315193106</v>
      </c>
      <c r="AR725" s="266">
        <v>-6881.1268480689323</v>
      </c>
      <c r="AS725" s="267">
        <v>-8.5680243243095353E-2</v>
      </c>
      <c r="AT725" s="266">
        <v>113892.22952847132</v>
      </c>
      <c r="AU725" s="267">
        <v>2.814819458125319</v>
      </c>
      <c r="AV725" s="266">
        <v>58683.19315193106</v>
      </c>
      <c r="AW725" s="267">
        <v>3.9792256902361069</v>
      </c>
      <c r="AX725" s="266">
        <v>-11369.789781293191</v>
      </c>
      <c r="AY725" s="267">
        <v>-0.14157075949812539</v>
      </c>
      <c r="AZ725" s="266">
        <v>109403.56659524706</v>
      </c>
      <c r="BA725" s="267">
        <v>2.7038832176309926</v>
      </c>
      <c r="BB725" s="266">
        <v>4488.6629332242592</v>
      </c>
      <c r="BC725" s="267">
        <v>6.5107889640797945E-2</v>
      </c>
      <c r="BE725" s="149">
        <v>-6495.5009915036189</v>
      </c>
      <c r="BF725" s="149">
        <v>-5923.7880231269091</v>
      </c>
      <c r="BG725" s="149">
        <v>-5986.8597992441291</v>
      </c>
      <c r="BH725" s="149">
        <v>-6383.6005737164196</v>
      </c>
      <c r="BI725" s="149">
        <v>-5778.459538538078</v>
      </c>
      <c r="BJ725" s="149">
        <v>-6130.3817143918486</v>
      </c>
      <c r="BK725" s="149">
        <v>-6266.4248969095997</v>
      </c>
      <c r="BL725" s="149">
        <v>-6130.3042887680494</v>
      </c>
      <c r="BM725" s="149">
        <v>-6067.1960070208388</v>
      </c>
      <c r="BN725" s="149">
        <v>-6242.9336629847385</v>
      </c>
      <c r="BO725" s="149">
        <v>-6044.0476414073692</v>
      </c>
      <c r="BP725" s="149">
        <v>-5981.0860143194386</v>
      </c>
      <c r="BQ725" s="268">
        <v>-73430.583151931045</v>
      </c>
    </row>
    <row r="726" spans="11:69" x14ac:dyDescent="0.25">
      <c r="K726" s="145" t="s">
        <v>316</v>
      </c>
      <c r="N726" s="37" t="s">
        <v>1545</v>
      </c>
      <c r="V726" s="37" t="s">
        <v>357</v>
      </c>
      <c r="W726" s="37" t="s">
        <v>361</v>
      </c>
      <c r="X726" s="37">
        <v>150</v>
      </c>
      <c r="AB726" s="206" t="s">
        <v>362</v>
      </c>
      <c r="AC726" s="173">
        <v>3820125</v>
      </c>
      <c r="AD726" s="174" t="s">
        <v>1546</v>
      </c>
      <c r="AE726" s="149">
        <v>50580.710000000006</v>
      </c>
      <c r="AF726" s="17">
        <v>93409.62</v>
      </c>
      <c r="AG726" s="17">
        <v>34441.449999999997</v>
      </c>
      <c r="AH726" s="151">
        <v>107070.65583103665</v>
      </c>
      <c r="AI726" s="150">
        <v>-4020.9699999999993</v>
      </c>
      <c r="AJ726" s="266">
        <v>-12062.909999999998</v>
      </c>
      <c r="AK726" s="138">
        <v>165337.03</v>
      </c>
      <c r="AL726" s="266">
        <v>198404.43600000002</v>
      </c>
      <c r="AM726" s="175">
        <v>89290.731283953239</v>
      </c>
      <c r="AN726" s="150">
        <v>183116.95454708341</v>
      </c>
      <c r="AO726" s="151">
        <v>4797.4285714285697</v>
      </c>
      <c r="AP726" s="151">
        <v>-10355.1546695425</v>
      </c>
      <c r="AQ726" s="151">
        <v>-11029.35693698043</v>
      </c>
      <c r="AR726" s="266">
        <v>-1033.5530630195681</v>
      </c>
      <c r="AS726" s="267">
        <v>-8.5680243243095422E-2</v>
      </c>
      <c r="AT726" s="266">
        <v>118100.01276801708</v>
      </c>
      <c r="AU726" s="267">
        <v>1.1030100810663321</v>
      </c>
      <c r="AV726" s="266">
        <v>45470.806936980429</v>
      </c>
      <c r="AW726" s="267">
        <v>1.3202349766627257</v>
      </c>
      <c r="AX726" s="266">
        <v>-1707.7553304574976</v>
      </c>
      <c r="AY726" s="267">
        <v>-0.14157075949812259</v>
      </c>
      <c r="AZ726" s="266">
        <v>117425.81050057916</v>
      </c>
      <c r="BA726" s="267">
        <v>1.0967132832910214</v>
      </c>
      <c r="BB726" s="266">
        <v>674.20226743792955</v>
      </c>
      <c r="BC726" s="267">
        <v>6.5107889640794364E-2</v>
      </c>
      <c r="BE726" s="149">
        <v>-975.63162165789913</v>
      </c>
      <c r="BF726" s="149">
        <v>-889.75968488353419</v>
      </c>
      <c r="BG726" s="149">
        <v>-899.23313724611319</v>
      </c>
      <c r="BH726" s="149">
        <v>-958.82405189342319</v>
      </c>
      <c r="BI726" s="149">
        <v>-867.93118154284616</v>
      </c>
      <c r="BJ726" s="149">
        <v>-920.79029180619614</v>
      </c>
      <c r="BK726" s="149">
        <v>-941.22413223650415</v>
      </c>
      <c r="BL726" s="149">
        <v>-920.77866238961815</v>
      </c>
      <c r="BM726" s="149">
        <v>-911.29972683998119</v>
      </c>
      <c r="BN726" s="149">
        <v>-937.69572223720922</v>
      </c>
      <c r="BO726" s="149">
        <v>-907.82281605023024</v>
      </c>
      <c r="BP726" s="149">
        <v>-898.36590819687615</v>
      </c>
      <c r="BQ726" s="268">
        <v>-11029.35693698043</v>
      </c>
    </row>
    <row r="727" spans="11:69" x14ac:dyDescent="0.25">
      <c r="K727" s="145" t="s">
        <v>316</v>
      </c>
      <c r="N727" s="37" t="s">
        <v>1547</v>
      </c>
      <c r="V727" s="37" t="s">
        <v>357</v>
      </c>
      <c r="W727" s="37" t="s">
        <v>361</v>
      </c>
      <c r="X727" s="37">
        <v>150</v>
      </c>
      <c r="AB727" s="206" t="s">
        <v>362</v>
      </c>
      <c r="AC727" s="173">
        <v>3820130</v>
      </c>
      <c r="AD727" s="174" t="s">
        <v>1548</v>
      </c>
      <c r="AE727" s="149">
        <v>212374.98</v>
      </c>
      <c r="AF727" s="17">
        <v>154426.67000000001</v>
      </c>
      <c r="AG727" s="17">
        <v>112759.57</v>
      </c>
      <c r="AH727" s="151">
        <v>304615.33258278796</v>
      </c>
      <c r="AI727" s="150">
        <v>136304.97999999998</v>
      </c>
      <c r="AJ727" s="266">
        <v>408914.93999999994</v>
      </c>
      <c r="AK727" s="138">
        <v>178340.61</v>
      </c>
      <c r="AL727" s="266">
        <v>214008.73199999996</v>
      </c>
      <c r="AM727" s="175">
        <v>254031.5607064534</v>
      </c>
      <c r="AN727" s="150">
        <v>228924.38187633455</v>
      </c>
      <c r="AO727" s="151">
        <v>396338.65714285692</v>
      </c>
      <c r="AP727" s="151">
        <v>351024.54137406999</v>
      </c>
      <c r="AQ727" s="151">
        <v>373879.00847506418</v>
      </c>
      <c r="AR727" s="266">
        <v>35035.931524935761</v>
      </c>
      <c r="AS727" s="267">
        <v>8.5680243243095408E-2</v>
      </c>
      <c r="AT727" s="266">
        <v>-69263.675892276224</v>
      </c>
      <c r="AU727" s="267">
        <v>-0.22738079303165684</v>
      </c>
      <c r="AV727" s="266">
        <v>-261119.43847506418</v>
      </c>
      <c r="AW727" s="267">
        <v>-2.3157186434381059</v>
      </c>
      <c r="AX727" s="266">
        <v>57890.398625929956</v>
      </c>
      <c r="AY727" s="267">
        <v>0.14157075949812439</v>
      </c>
      <c r="AZ727" s="266">
        <v>-46409.208791282028</v>
      </c>
      <c r="BA727" s="267">
        <v>-0.15235348922782471</v>
      </c>
      <c r="BB727" s="266">
        <v>-22854.467100994196</v>
      </c>
      <c r="BC727" s="267">
        <v>-6.5107889640796626E-2</v>
      </c>
      <c r="BE727" s="149">
        <v>33072.479694563153</v>
      </c>
      <c r="BF727" s="149">
        <v>30161.547102529152</v>
      </c>
      <c r="BG727" s="149">
        <v>30482.68323008345</v>
      </c>
      <c r="BH727" s="149">
        <v>32502.727753962849</v>
      </c>
      <c r="BI727" s="149">
        <v>29421.592884695448</v>
      </c>
      <c r="BJ727" s="149">
        <v>31213.439122609147</v>
      </c>
      <c r="BK727" s="149">
        <v>31906.116315220952</v>
      </c>
      <c r="BL727" s="149">
        <v>31213.044902459747</v>
      </c>
      <c r="BM727" s="149">
        <v>30891.722902913749</v>
      </c>
      <c r="BN727" s="149">
        <v>31786.508396140347</v>
      </c>
      <c r="BO727" s="149">
        <v>30773.860731433051</v>
      </c>
      <c r="BP727" s="149">
        <v>30453.285438453149</v>
      </c>
      <c r="BQ727" s="268">
        <v>373879.00847506418</v>
      </c>
    </row>
    <row r="728" spans="11:69" x14ac:dyDescent="0.25">
      <c r="K728" s="145" t="s">
        <v>316</v>
      </c>
      <c r="N728" s="37" t="s">
        <v>1549</v>
      </c>
      <c r="V728" s="37" t="s">
        <v>357</v>
      </c>
      <c r="W728" s="37" t="s">
        <v>361</v>
      </c>
      <c r="X728" s="37">
        <v>150</v>
      </c>
      <c r="AB728" s="206" t="s">
        <v>362</v>
      </c>
      <c r="AC728" s="173">
        <v>3820131</v>
      </c>
      <c r="AD728" s="174" t="s">
        <v>1550</v>
      </c>
      <c r="AE728" s="149">
        <v>710113.27</v>
      </c>
      <c r="AF728" s="17">
        <v>417238.24</v>
      </c>
      <c r="AG728" s="17">
        <v>269611.68000000005</v>
      </c>
      <c r="AH728" s="151">
        <v>518911.31438040163</v>
      </c>
      <c r="AI728" s="150">
        <v>129131.18</v>
      </c>
      <c r="AJ728" s="266">
        <v>387393.54</v>
      </c>
      <c r="AK728" s="138">
        <v>339566.39</v>
      </c>
      <c r="AL728" s="266">
        <v>407479.66800000006</v>
      </c>
      <c r="AM728" s="175">
        <v>432742.00921736163</v>
      </c>
      <c r="AN728" s="150">
        <v>425735.69516304001</v>
      </c>
      <c r="AO728" s="151">
        <v>221071.217142857</v>
      </c>
      <c r="AP728" s="151">
        <v>332549.94231753302</v>
      </c>
      <c r="AQ728" s="151">
        <v>354201.5672619961</v>
      </c>
      <c r="AR728" s="266">
        <v>33191.972738003882</v>
      </c>
      <c r="AS728" s="267">
        <v>8.5680243243095602E-2</v>
      </c>
      <c r="AT728" s="266">
        <v>164709.74711840553</v>
      </c>
      <c r="AU728" s="267">
        <v>0.31741406007898432</v>
      </c>
      <c r="AV728" s="266">
        <v>-84589.887261996046</v>
      </c>
      <c r="AW728" s="267">
        <v>-0.31374711682370743</v>
      </c>
      <c r="AX728" s="266">
        <v>54843.597682466963</v>
      </c>
      <c r="AY728" s="267">
        <v>0.14157075949812423</v>
      </c>
      <c r="AZ728" s="266">
        <v>186361.37206286861</v>
      </c>
      <c r="BA728" s="267">
        <v>0.35913915711279226</v>
      </c>
      <c r="BB728" s="266">
        <v>-21651.624944463081</v>
      </c>
      <c r="BC728" s="267">
        <v>-6.5107889640796196E-2</v>
      </c>
      <c r="BE728" s="149">
        <v>31331.858369994829</v>
      </c>
      <c r="BF728" s="149">
        <v>28574.129631765234</v>
      </c>
      <c r="BG728" s="149">
        <v>28878.364202591034</v>
      </c>
      <c r="BH728" s="149">
        <v>30792.092762039734</v>
      </c>
      <c r="BI728" s="149">
        <v>27873.11957846543</v>
      </c>
      <c r="BJ728" s="149">
        <v>29570.660043093631</v>
      </c>
      <c r="BK728" s="149">
        <v>30226.881284907831</v>
      </c>
      <c r="BL728" s="149">
        <v>29570.286570950033</v>
      </c>
      <c r="BM728" s="149">
        <v>29265.875910669434</v>
      </c>
      <c r="BN728" s="149">
        <v>30113.56839107053</v>
      </c>
      <c r="BO728" s="149">
        <v>29154.216884853431</v>
      </c>
      <c r="BP728" s="149">
        <v>28850.513631594931</v>
      </c>
      <c r="BQ728" s="268">
        <v>354201.56726199616</v>
      </c>
    </row>
    <row r="729" spans="11:69" x14ac:dyDescent="0.25">
      <c r="K729" s="145" t="s">
        <v>316</v>
      </c>
      <c r="N729" s="37" t="s">
        <v>1551</v>
      </c>
      <c r="V729" s="37" t="s">
        <v>357</v>
      </c>
      <c r="W729" s="37" t="s">
        <v>361</v>
      </c>
      <c r="X729" s="37">
        <v>150</v>
      </c>
      <c r="AB729" s="206" t="s">
        <v>362</v>
      </c>
      <c r="AC729" s="173">
        <v>3820135</v>
      </c>
      <c r="AD729" s="174" t="s">
        <v>1552</v>
      </c>
      <c r="AE729" s="149">
        <v>-16603.709999999992</v>
      </c>
      <c r="AF729" s="17">
        <v>33031.64</v>
      </c>
      <c r="AG729" s="17">
        <v>-113187.42000000003</v>
      </c>
      <c r="AH729" s="151">
        <v>-15297.88763135497</v>
      </c>
      <c r="AI729" s="150">
        <v>-5523.2</v>
      </c>
      <c r="AJ729" s="266">
        <v>-16569.599999999999</v>
      </c>
      <c r="AK729" s="138">
        <v>51632.84</v>
      </c>
      <c r="AL729" s="266">
        <v>61959.407999999996</v>
      </c>
      <c r="AM729" s="175">
        <v>-12757.553067191329</v>
      </c>
      <c r="AN729" s="150">
        <v>49092.505435836356</v>
      </c>
      <c r="AO729" s="151">
        <v>46956.737142857099</v>
      </c>
      <c r="AP729" s="151">
        <v>-14223.8291434199</v>
      </c>
      <c r="AQ729" s="151">
        <v>-15149.912641559215</v>
      </c>
      <c r="AR729" s="266">
        <v>-1419.687358440784</v>
      </c>
      <c r="AS729" s="267">
        <v>-8.5680243243094839E-2</v>
      </c>
      <c r="AT729" s="266">
        <v>-147.97498979575539</v>
      </c>
      <c r="AU729" s="267">
        <v>-9.6729034335735209E-3</v>
      </c>
      <c r="AV729" s="266">
        <v>-98037.507358440809</v>
      </c>
      <c r="AW729" s="267">
        <v>-0.86615197482583117</v>
      </c>
      <c r="AX729" s="266">
        <v>-2345.7708565800986</v>
      </c>
      <c r="AY729" s="267">
        <v>-0.14157075949812301</v>
      </c>
      <c r="AZ729" s="266">
        <v>-1074.0584879350699</v>
      </c>
      <c r="BA729" s="267">
        <v>-7.0209594541252238E-2</v>
      </c>
      <c r="BB729" s="266">
        <v>926.08349813931454</v>
      </c>
      <c r="BC729" s="267">
        <v>6.5107889640795558E-2</v>
      </c>
      <c r="BE729" s="149">
        <v>-1340.1265298524747</v>
      </c>
      <c r="BF729" s="149">
        <v>-1222.1729312948744</v>
      </c>
      <c r="BG729" s="149">
        <v>-1235.1856551125045</v>
      </c>
      <c r="BH729" s="149">
        <v>-1317.0396703824545</v>
      </c>
      <c r="BI729" s="149">
        <v>-1192.1893229488044</v>
      </c>
      <c r="BJ729" s="149">
        <v>-1264.7965390699244</v>
      </c>
      <c r="BK729" s="149">
        <v>-1292.8644399656446</v>
      </c>
      <c r="BL729" s="149">
        <v>-1264.7805649160146</v>
      </c>
      <c r="BM729" s="149">
        <v>-1251.7603093986245</v>
      </c>
      <c r="BN729" s="149">
        <v>-1288.0178198446044</v>
      </c>
      <c r="BO729" s="149">
        <v>-1246.9844285355646</v>
      </c>
      <c r="BP729" s="149">
        <v>-1233.9944302377244</v>
      </c>
      <c r="BQ729" s="268">
        <v>-15149.912641559213</v>
      </c>
    </row>
    <row r="730" spans="11:69" x14ac:dyDescent="0.25">
      <c r="K730" s="145" t="s">
        <v>316</v>
      </c>
      <c r="N730" s="37" t="s">
        <v>1553</v>
      </c>
      <c r="V730" s="37" t="s">
        <v>357</v>
      </c>
      <c r="W730" s="37" t="s">
        <v>361</v>
      </c>
      <c r="X730" s="37">
        <v>150</v>
      </c>
      <c r="AB730" s="206" t="s">
        <v>362</v>
      </c>
      <c r="AC730" s="173">
        <v>3820140</v>
      </c>
      <c r="AD730" s="174" t="s">
        <v>1554</v>
      </c>
      <c r="AE730" s="149">
        <v>1192640.7699999998</v>
      </c>
      <c r="AF730" s="17">
        <v>1388465.9600000002</v>
      </c>
      <c r="AG730" s="17">
        <v>1699282.3399999999</v>
      </c>
      <c r="AH730" s="151">
        <v>2046131.1551945009</v>
      </c>
      <c r="AI730" s="150">
        <v>715704.22</v>
      </c>
      <c r="AJ730" s="266">
        <v>2147112.66</v>
      </c>
      <c r="AK730" s="138">
        <v>1837073.72</v>
      </c>
      <c r="AL730" s="266">
        <v>2204488.4640000002</v>
      </c>
      <c r="AM730" s="175">
        <v>1706354.9833719938</v>
      </c>
      <c r="AN730" s="150">
        <v>2176849.8918225071</v>
      </c>
      <c r="AO730" s="151">
        <v>2329969.0457142899</v>
      </c>
      <c r="AP730" s="151">
        <v>1843144.28999576</v>
      </c>
      <c r="AQ730" s="151">
        <v>1963147.5250208688</v>
      </c>
      <c r="AR730" s="266">
        <v>183965.1349791314</v>
      </c>
      <c r="AS730" s="267">
        <v>8.5680243243096241E-2</v>
      </c>
      <c r="AT730" s="266">
        <v>82983.630173632177</v>
      </c>
      <c r="AU730" s="267">
        <v>4.0556359235800761E-2</v>
      </c>
      <c r="AV730" s="266">
        <v>-263865.1850208689</v>
      </c>
      <c r="AW730" s="267">
        <v>-0.15528036678170204</v>
      </c>
      <c r="AX730" s="266">
        <v>303968.37000424019</v>
      </c>
      <c r="AY730" s="267">
        <v>0.14157075949812534</v>
      </c>
      <c r="AZ730" s="266">
        <v>202986.86519874097</v>
      </c>
      <c r="BA730" s="267">
        <v>9.9205207194768247E-2</v>
      </c>
      <c r="BB730" s="266">
        <v>-120003.23502510879</v>
      </c>
      <c r="BC730" s="267">
        <v>-6.5107889640796848E-2</v>
      </c>
      <c r="BE730" s="149">
        <v>173655.52809048549</v>
      </c>
      <c r="BF730" s="149">
        <v>158370.93071000651</v>
      </c>
      <c r="BG730" s="149">
        <v>160057.1382255725</v>
      </c>
      <c r="BH730" s="149">
        <v>170663.8995510095</v>
      </c>
      <c r="BI730" s="149">
        <v>154485.6115066265</v>
      </c>
      <c r="BJ730" s="149">
        <v>163894.15926523349</v>
      </c>
      <c r="BK730" s="149">
        <v>167531.2383349055</v>
      </c>
      <c r="BL730" s="149">
        <v>163892.08931133649</v>
      </c>
      <c r="BM730" s="149">
        <v>162204.9058272565</v>
      </c>
      <c r="BN730" s="149">
        <v>166903.2063111935</v>
      </c>
      <c r="BO730" s="149">
        <v>161586.0402985925</v>
      </c>
      <c r="BP730" s="149">
        <v>159902.7775886505</v>
      </c>
      <c r="BQ730" s="268">
        <v>1963147.525020869</v>
      </c>
    </row>
    <row r="731" spans="11:69" x14ac:dyDescent="0.25">
      <c r="K731" s="145" t="s">
        <v>316</v>
      </c>
      <c r="N731" s="37" t="s">
        <v>1555</v>
      </c>
      <c r="V731" s="37" t="s">
        <v>357</v>
      </c>
      <c r="W731" s="37" t="s">
        <v>361</v>
      </c>
      <c r="X731" s="37">
        <v>150</v>
      </c>
      <c r="AB731" s="206" t="s">
        <v>362</v>
      </c>
      <c r="AC731" s="173">
        <v>3820146</v>
      </c>
      <c r="AD731" s="174" t="s">
        <v>1556</v>
      </c>
      <c r="AE731" s="149">
        <v>0</v>
      </c>
      <c r="AF731" s="17">
        <v>0</v>
      </c>
      <c r="AG731" s="17">
        <v>7093.02</v>
      </c>
      <c r="AH731" s="151">
        <v>0</v>
      </c>
      <c r="AI731" s="150">
        <v>0</v>
      </c>
      <c r="AJ731" s="266">
        <v>0</v>
      </c>
      <c r="AK731" s="138">
        <v>0</v>
      </c>
      <c r="AL731" s="266">
        <v>0</v>
      </c>
      <c r="AM731" s="175">
        <v>0</v>
      </c>
      <c r="AN731" s="150">
        <v>0</v>
      </c>
      <c r="AO731" s="151">
        <v>0</v>
      </c>
      <c r="AP731" s="151">
        <v>0</v>
      </c>
      <c r="AQ731" s="151">
        <v>0</v>
      </c>
      <c r="AR731" s="266">
        <v>0</v>
      </c>
      <c r="AS731" s="267">
        <v>0</v>
      </c>
      <c r="AT731" s="266">
        <v>0</v>
      </c>
      <c r="AU731" s="267">
        <v>0</v>
      </c>
      <c r="AV731" s="266">
        <v>7093.02</v>
      </c>
      <c r="AW731" s="267">
        <v>1</v>
      </c>
      <c r="AX731" s="266">
        <v>0</v>
      </c>
      <c r="AY731" s="267">
        <v>0</v>
      </c>
      <c r="AZ731" s="266">
        <v>0</v>
      </c>
      <c r="BA731" s="267">
        <v>0</v>
      </c>
      <c r="BB731" s="266">
        <v>0</v>
      </c>
      <c r="BC731" s="267">
        <v>0</v>
      </c>
      <c r="BE731" s="149">
        <v>0</v>
      </c>
      <c r="BF731" s="149">
        <v>0</v>
      </c>
      <c r="BG731" s="149">
        <v>0</v>
      </c>
      <c r="BH731" s="149">
        <v>0</v>
      </c>
      <c r="BI731" s="149">
        <v>0</v>
      </c>
      <c r="BJ731" s="149">
        <v>0</v>
      </c>
      <c r="BK731" s="149">
        <v>0</v>
      </c>
      <c r="BL731" s="149">
        <v>0</v>
      </c>
      <c r="BM731" s="149">
        <v>0</v>
      </c>
      <c r="BN731" s="149">
        <v>0</v>
      </c>
      <c r="BO731" s="149">
        <v>0</v>
      </c>
      <c r="BP731" s="149">
        <v>0</v>
      </c>
      <c r="BQ731" s="268">
        <v>0</v>
      </c>
    </row>
    <row r="732" spans="11:69" x14ac:dyDescent="0.25">
      <c r="K732" s="145" t="s">
        <v>316</v>
      </c>
      <c r="N732" s="37" t="s">
        <v>1557</v>
      </c>
      <c r="V732" s="37" t="s">
        <v>357</v>
      </c>
      <c r="W732" s="37" t="s">
        <v>361</v>
      </c>
      <c r="X732" s="37">
        <v>150</v>
      </c>
      <c r="AB732" s="206" t="s">
        <v>362</v>
      </c>
      <c r="AC732" s="173">
        <v>3820147</v>
      </c>
      <c r="AD732" s="174" t="s">
        <v>1558</v>
      </c>
      <c r="AE732" s="149">
        <v>-52768.960000000006</v>
      </c>
      <c r="AF732" s="17">
        <v>266864.96999999997</v>
      </c>
      <c r="AG732" s="17">
        <v>2851.0699999999829</v>
      </c>
      <c r="AH732" s="151">
        <v>71702.570524044262</v>
      </c>
      <c r="AI732" s="150">
        <v>-45794.729999999989</v>
      </c>
      <c r="AJ732" s="266">
        <v>-137384.18999999997</v>
      </c>
      <c r="AK732" s="138">
        <v>276578.75</v>
      </c>
      <c r="AL732" s="266">
        <v>331894.5</v>
      </c>
      <c r="AM732" s="175">
        <v>59795.794723947904</v>
      </c>
      <c r="AN732" s="150">
        <v>288485.52580009634</v>
      </c>
      <c r="AO732" s="151">
        <v>145775.057142857</v>
      </c>
      <c r="AP732" s="151">
        <v>-117934.60587866501</v>
      </c>
      <c r="AQ732" s="151">
        <v>-125613.07918304436</v>
      </c>
      <c r="AR732" s="266">
        <v>-11771.11081695561</v>
      </c>
      <c r="AS732" s="267">
        <v>-8.5680243243095242E-2</v>
      </c>
      <c r="AT732" s="266">
        <v>197315.64970708863</v>
      </c>
      <c r="AU732" s="267">
        <v>2.7518629843392031</v>
      </c>
      <c r="AV732" s="266">
        <v>128464.14918304434</v>
      </c>
      <c r="AW732" s="267">
        <v>45.058223468047125</v>
      </c>
      <c r="AX732" s="266">
        <v>-19449.584121334963</v>
      </c>
      <c r="AY732" s="267">
        <v>-0.14157075949812686</v>
      </c>
      <c r="AZ732" s="266">
        <v>189637.17640270927</v>
      </c>
      <c r="BA732" s="267">
        <v>2.6447751456709296</v>
      </c>
      <c r="BB732" s="266">
        <v>7678.4733043793531</v>
      </c>
      <c r="BC732" s="267">
        <v>6.5107889640799901E-2</v>
      </c>
      <c r="BE732" s="149">
        <v>-11111.444923310979</v>
      </c>
      <c r="BF732" s="149">
        <v>-10133.45151396968</v>
      </c>
      <c r="BG732" s="149">
        <v>-10241.344433616478</v>
      </c>
      <c r="BH732" s="149">
        <v>-10920.023918100678</v>
      </c>
      <c r="BI732" s="149">
        <v>-9884.8472177945787</v>
      </c>
      <c r="BJ732" s="149">
        <v>-10486.858345097278</v>
      </c>
      <c r="BK732" s="149">
        <v>-10719.57885914468</v>
      </c>
      <c r="BL732" s="149">
        <v>-10486.725897953378</v>
      </c>
      <c r="BM732" s="149">
        <v>-10378.770530421976</v>
      </c>
      <c r="BN732" s="149">
        <v>-10679.393883069981</v>
      </c>
      <c r="BO732" s="149">
        <v>-10339.172077598179</v>
      </c>
      <c r="BP732" s="149">
        <v>-10231.467582966481</v>
      </c>
      <c r="BQ732" s="268">
        <v>-125613.07918304433</v>
      </c>
    </row>
    <row r="733" spans="11:69" x14ac:dyDescent="0.25">
      <c r="K733" s="145" t="s">
        <v>316</v>
      </c>
      <c r="N733" s="37" t="s">
        <v>1559</v>
      </c>
      <c r="V733" s="37" t="s">
        <v>357</v>
      </c>
      <c r="W733" s="37" t="s">
        <v>361</v>
      </c>
      <c r="X733" s="37">
        <v>150</v>
      </c>
      <c r="AB733" s="206" t="s">
        <v>362</v>
      </c>
      <c r="AC733" s="173">
        <v>3820150</v>
      </c>
      <c r="AD733" s="174" t="s">
        <v>1560</v>
      </c>
      <c r="AE733" s="149">
        <v>4848612.6700000009</v>
      </c>
      <c r="AF733" s="17">
        <v>6377888.5599999996</v>
      </c>
      <c r="AG733" s="17">
        <v>4495166.51</v>
      </c>
      <c r="AH733" s="151">
        <v>5508518.1039720569</v>
      </c>
      <c r="AI733" s="150">
        <v>1900545.49</v>
      </c>
      <c r="AJ733" s="266">
        <v>5701636.4699999997</v>
      </c>
      <c r="AK733" s="138">
        <v>8497942.1500000004</v>
      </c>
      <c r="AL733" s="266">
        <v>10197530.580000002</v>
      </c>
      <c r="AM733" s="175">
        <v>4593785.3464794485</v>
      </c>
      <c r="AN733" s="150">
        <v>9412674.9074926078</v>
      </c>
      <c r="AO733" s="151">
        <v>10693675.5771429</v>
      </c>
      <c r="AP733" s="151">
        <v>4894451.4645598903</v>
      </c>
      <c r="AQ733" s="151">
        <v>5213118.8703666935</v>
      </c>
      <c r="AR733" s="266">
        <v>488517.59963330626</v>
      </c>
      <c r="AS733" s="267">
        <v>8.5680243243095838E-2</v>
      </c>
      <c r="AT733" s="266">
        <v>295399.23360536341</v>
      </c>
      <c r="AU733" s="267">
        <v>5.3625898659089143E-2</v>
      </c>
      <c r="AV733" s="266">
        <v>-717952.3603666937</v>
      </c>
      <c r="AW733" s="267">
        <v>-0.15971652190625832</v>
      </c>
      <c r="AX733" s="266">
        <v>807185.00544010941</v>
      </c>
      <c r="AY733" s="267">
        <v>0.14157075949812517</v>
      </c>
      <c r="AZ733" s="266">
        <v>614066.63941216655</v>
      </c>
      <c r="BA733" s="267">
        <v>0.11147583212432001</v>
      </c>
      <c r="BB733" s="266">
        <v>-318667.40580680314</v>
      </c>
      <c r="BC733" s="267">
        <v>-6.5107889640797112E-2</v>
      </c>
      <c r="BE733" s="149">
        <v>461140.5403281562</v>
      </c>
      <c r="BF733" s="149">
        <v>420552.44289045216</v>
      </c>
      <c r="BG733" s="149">
        <v>425030.15029996511</v>
      </c>
      <c r="BH733" s="149">
        <v>453196.30027818412</v>
      </c>
      <c r="BI733" s="149">
        <v>410235.01610597118</v>
      </c>
      <c r="BJ733" s="149">
        <v>435219.32178754115</v>
      </c>
      <c r="BK733" s="149">
        <v>444877.5493478562</v>
      </c>
      <c r="BL733" s="149">
        <v>435213.82504540519</v>
      </c>
      <c r="BM733" s="149">
        <v>430733.52596113819</v>
      </c>
      <c r="BN733" s="149">
        <v>443209.81650950416</v>
      </c>
      <c r="BO733" s="149">
        <v>429090.13465988613</v>
      </c>
      <c r="BP733" s="149">
        <v>424620.24715263414</v>
      </c>
      <c r="BQ733" s="268">
        <v>5213118.8703666944</v>
      </c>
    </row>
    <row r="734" spans="11:69" x14ac:dyDescent="0.25">
      <c r="K734" s="145" t="s">
        <v>316</v>
      </c>
      <c r="N734" s="37" t="s">
        <v>1561</v>
      </c>
      <c r="V734" s="37" t="s">
        <v>357</v>
      </c>
      <c r="W734" s="37" t="s">
        <v>361</v>
      </c>
      <c r="X734" s="37">
        <v>150</v>
      </c>
      <c r="AB734" s="206" t="s">
        <v>362</v>
      </c>
      <c r="AC734" s="173">
        <v>3820155</v>
      </c>
      <c r="AD734" s="174" t="s">
        <v>1562</v>
      </c>
      <c r="AE734" s="149">
        <v>7335.7400000000007</v>
      </c>
      <c r="AF734" s="17">
        <v>17920.05</v>
      </c>
      <c r="AG734" s="17">
        <v>29584.890000000007</v>
      </c>
      <c r="AH734" s="151">
        <v>73817.866173240734</v>
      </c>
      <c r="AI734" s="150">
        <v>1025.6200000000008</v>
      </c>
      <c r="AJ734" s="266">
        <v>3076.8600000000024</v>
      </c>
      <c r="AK734" s="138">
        <v>3286.2200000000012</v>
      </c>
      <c r="AL734" s="266">
        <v>3943.4640000000018</v>
      </c>
      <c r="AM734" s="175">
        <v>61559.828893091071</v>
      </c>
      <c r="AN734" s="150">
        <v>15544.257280149664</v>
      </c>
      <c r="AO734" s="151">
        <v>3587.04</v>
      </c>
      <c r="AP734" s="151">
        <v>2641.2665929305999</v>
      </c>
      <c r="AQ734" s="151">
        <v>2813.2338867750491</v>
      </c>
      <c r="AR734" s="266">
        <v>263.62611322495331</v>
      </c>
      <c r="AS734" s="267">
        <v>8.5680243243096241E-2</v>
      </c>
      <c r="AT734" s="266">
        <v>71004.632286465683</v>
      </c>
      <c r="AU734" s="267">
        <v>0.96188952576639419</v>
      </c>
      <c r="AV734" s="266">
        <v>26771.656113224959</v>
      </c>
      <c r="AW734" s="267">
        <v>0.90490977364543024</v>
      </c>
      <c r="AX734" s="266">
        <v>435.59340706940247</v>
      </c>
      <c r="AY734" s="267">
        <v>0.14157075949812539</v>
      </c>
      <c r="AZ734" s="266">
        <v>71176.59958031014</v>
      </c>
      <c r="BA734" s="267">
        <v>0.96421914192518254</v>
      </c>
      <c r="BB734" s="266">
        <v>-171.96729384444916</v>
      </c>
      <c r="BC734" s="267">
        <v>-6.5107889640796918E-2</v>
      </c>
      <c r="BE734" s="149">
        <v>248.85221819729409</v>
      </c>
      <c r="BF734" s="149">
        <v>226.94905159955209</v>
      </c>
      <c r="BG734" s="149">
        <v>229.36542431859911</v>
      </c>
      <c r="BH734" s="149">
        <v>244.56514823610507</v>
      </c>
      <c r="BI734" s="149">
        <v>221.3813031218771</v>
      </c>
      <c r="BJ734" s="149">
        <v>234.86396045786711</v>
      </c>
      <c r="BK734" s="149">
        <v>240.07597532545708</v>
      </c>
      <c r="BL734" s="149">
        <v>234.86099416808409</v>
      </c>
      <c r="BM734" s="149">
        <v>232.44322286453809</v>
      </c>
      <c r="BN734" s="149">
        <v>239.17599152466408</v>
      </c>
      <c r="BO734" s="149">
        <v>231.55637485418609</v>
      </c>
      <c r="BP734" s="149">
        <v>229.14422210682508</v>
      </c>
      <c r="BQ734" s="268">
        <v>2813.2338867750491</v>
      </c>
    </row>
    <row r="735" spans="11:69" x14ac:dyDescent="0.25">
      <c r="K735" s="145" t="s">
        <v>316</v>
      </c>
      <c r="N735" s="37" t="s">
        <v>1563</v>
      </c>
      <c r="V735" s="37" t="s">
        <v>357</v>
      </c>
      <c r="W735" s="37" t="s">
        <v>361</v>
      </c>
      <c r="X735" s="37">
        <v>150</v>
      </c>
      <c r="AB735" s="206" t="s">
        <v>362</v>
      </c>
      <c r="AC735" s="173">
        <v>3820160</v>
      </c>
      <c r="AD735" s="174" t="s">
        <v>1564</v>
      </c>
      <c r="AE735" s="149">
        <v>139129.31</v>
      </c>
      <c r="AF735" s="17">
        <v>217599.31999999998</v>
      </c>
      <c r="AG735" s="17">
        <v>86405.95</v>
      </c>
      <c r="AH735" s="151">
        <v>47878.992194178616</v>
      </c>
      <c r="AI735" s="150">
        <v>61402.09</v>
      </c>
      <c r="AJ735" s="266">
        <v>184206.27</v>
      </c>
      <c r="AK735" s="138">
        <v>200262.59</v>
      </c>
      <c r="AL735" s="266">
        <v>240315.10799999998</v>
      </c>
      <c r="AM735" s="175">
        <v>39928.308956128174</v>
      </c>
      <c r="AN735" s="150">
        <v>208213.27323805043</v>
      </c>
      <c r="AO735" s="151">
        <v>169503.377142857</v>
      </c>
      <c r="AP735" s="151">
        <v>158128.04845178299</v>
      </c>
      <c r="AQ735" s="151">
        <v>168423.4319794967</v>
      </c>
      <c r="AR735" s="266">
        <v>15782.838020503288</v>
      </c>
      <c r="AS735" s="267">
        <v>8.5680243243095297E-2</v>
      </c>
      <c r="AT735" s="266">
        <v>-120544.43978531809</v>
      </c>
      <c r="AU735" s="267">
        <v>-2.5176895807755644</v>
      </c>
      <c r="AV735" s="266">
        <v>-82017.481979496704</v>
      </c>
      <c r="AW735" s="267">
        <v>-0.94921104367808817</v>
      </c>
      <c r="AX735" s="266">
        <v>26078.221548217</v>
      </c>
      <c r="AY735" s="267">
        <v>0.14157075949812675</v>
      </c>
      <c r="AZ735" s="266">
        <v>-110249.05625760437</v>
      </c>
      <c r="BA735" s="267">
        <v>-2.3026603360922255</v>
      </c>
      <c r="BB735" s="266">
        <v>-10295.383527713711</v>
      </c>
      <c r="BC735" s="267">
        <v>-6.5107889640799679E-2</v>
      </c>
      <c r="BE735" s="149">
        <v>14898.350557175067</v>
      </c>
      <c r="BF735" s="149">
        <v>13587.045973879567</v>
      </c>
      <c r="BG735" s="149">
        <v>13731.710016281666</v>
      </c>
      <c r="BH735" s="149">
        <v>14641.691116453165</v>
      </c>
      <c r="BI735" s="149">
        <v>13253.714532289565</v>
      </c>
      <c r="BJ735" s="149">
        <v>14060.897835251268</v>
      </c>
      <c r="BK735" s="149">
        <v>14372.932122785767</v>
      </c>
      <c r="BL735" s="149">
        <v>14060.720248628268</v>
      </c>
      <c r="BM735" s="149">
        <v>13915.972475398667</v>
      </c>
      <c r="BN735" s="149">
        <v>14319.051654059667</v>
      </c>
      <c r="BO735" s="149">
        <v>13862.878423656366</v>
      </c>
      <c r="BP735" s="149">
        <v>13718.467023637664</v>
      </c>
      <c r="BQ735" s="268">
        <v>168423.4319794967</v>
      </c>
    </row>
    <row r="736" spans="11:69" x14ac:dyDescent="0.25">
      <c r="K736" s="145" t="s">
        <v>316</v>
      </c>
      <c r="N736" s="37" t="s">
        <v>1565</v>
      </c>
      <c r="V736" s="37" t="s">
        <v>357</v>
      </c>
      <c r="W736" s="37" t="s">
        <v>361</v>
      </c>
      <c r="X736" s="37">
        <v>150</v>
      </c>
      <c r="AB736" s="206" t="s">
        <v>362</v>
      </c>
      <c r="AC736" s="173">
        <v>3820165</v>
      </c>
      <c r="AD736" s="174" t="s">
        <v>1566</v>
      </c>
      <c r="AE736" s="149">
        <v>0</v>
      </c>
      <c r="AF736" s="17">
        <v>47037.84</v>
      </c>
      <c r="AG736" s="17">
        <v>16225.250000000004</v>
      </c>
      <c r="AH736" s="151">
        <v>95670.740658986062</v>
      </c>
      <c r="AI736" s="150">
        <v>26974.82</v>
      </c>
      <c r="AJ736" s="266">
        <v>80924.459999999992</v>
      </c>
      <c r="AK736" s="138">
        <v>23815.870000000003</v>
      </c>
      <c r="AL736" s="266">
        <v>28579.044000000005</v>
      </c>
      <c r="AM736" s="175">
        <v>79783.861690348247</v>
      </c>
      <c r="AN736" s="150">
        <v>39702.748968637818</v>
      </c>
      <c r="AO736" s="151">
        <v>51051.565714285702</v>
      </c>
      <c r="AP736" s="151">
        <v>69467.922735824395</v>
      </c>
      <c r="AQ736" s="151">
        <v>73990.832582883842</v>
      </c>
      <c r="AR736" s="266">
        <v>6933.6274171161494</v>
      </c>
      <c r="AS736" s="267">
        <v>8.5680243243095477E-2</v>
      </c>
      <c r="AT736" s="266">
        <v>21679.90807610222</v>
      </c>
      <c r="AU736" s="267">
        <v>0.22660959794781196</v>
      </c>
      <c r="AV736" s="266">
        <v>-57765.582582883842</v>
      </c>
      <c r="AW736" s="267">
        <v>-3.560227582495421</v>
      </c>
      <c r="AX736" s="266">
        <v>11456.537264175597</v>
      </c>
      <c r="AY736" s="267">
        <v>0.14157075949812453</v>
      </c>
      <c r="AZ736" s="266">
        <v>26202.817923161667</v>
      </c>
      <c r="BA736" s="267">
        <v>0.27388538797416029</v>
      </c>
      <c r="BB736" s="266">
        <v>-4522.9098470594472</v>
      </c>
      <c r="BC736" s="267">
        <v>-6.5107889640796709E-2</v>
      </c>
      <c r="BE736" s="149">
        <v>6545.0593713780281</v>
      </c>
      <c r="BF736" s="149">
        <v>5968.9844348478282</v>
      </c>
      <c r="BG736" s="149">
        <v>6032.5374263546382</v>
      </c>
      <c r="BH736" s="149">
        <v>6432.3051929001576</v>
      </c>
      <c r="BI736" s="149">
        <v>5822.5471452175989</v>
      </c>
      <c r="BJ736" s="149">
        <v>6177.1543630565775</v>
      </c>
      <c r="BK736" s="149">
        <v>6314.2355070383283</v>
      </c>
      <c r="BL736" s="149">
        <v>6177.0763467025881</v>
      </c>
      <c r="BM736" s="149">
        <v>6113.4865710407375</v>
      </c>
      <c r="BN736" s="149">
        <v>6290.5650432902275</v>
      </c>
      <c r="BO736" s="149">
        <v>6090.1615915682178</v>
      </c>
      <c r="BP736" s="149">
        <v>6026.7195894889182</v>
      </c>
      <c r="BQ736" s="268">
        <v>73990.832582883842</v>
      </c>
    </row>
    <row r="737" spans="11:69" x14ac:dyDescent="0.25">
      <c r="K737" s="145" t="s">
        <v>316</v>
      </c>
      <c r="N737" s="37" t="s">
        <v>1567</v>
      </c>
      <c r="V737" s="37" t="s">
        <v>357</v>
      </c>
      <c r="W737" s="37" t="s">
        <v>361</v>
      </c>
      <c r="X737" s="37">
        <v>150</v>
      </c>
      <c r="AB737" s="206" t="s">
        <v>362</v>
      </c>
      <c r="AC737" s="173">
        <v>3820170</v>
      </c>
      <c r="AD737" s="174" t="s">
        <v>1568</v>
      </c>
      <c r="AE737" s="149">
        <v>535084.38</v>
      </c>
      <c r="AF737" s="17">
        <v>274860.69000000006</v>
      </c>
      <c r="AG737" s="17">
        <v>405667.82</v>
      </c>
      <c r="AH737" s="151">
        <v>1242788.282243862</v>
      </c>
      <c r="AI737" s="150">
        <v>147667.53000000003</v>
      </c>
      <c r="AJ737" s="266">
        <v>443002.59000000008</v>
      </c>
      <c r="AK737" s="138">
        <v>176840.85000000006</v>
      </c>
      <c r="AL737" s="266">
        <v>212209.02000000008</v>
      </c>
      <c r="AM737" s="175">
        <v>1036413.5130338457</v>
      </c>
      <c r="AN737" s="150">
        <v>383215.61921001645</v>
      </c>
      <c r="AO737" s="151">
        <v>227803.30285714299</v>
      </c>
      <c r="AP737" s="151">
        <v>380286.37687406398</v>
      </c>
      <c r="AQ737" s="151">
        <v>405046.02033147856</v>
      </c>
      <c r="AR737" s="266">
        <v>37956.569668521523</v>
      </c>
      <c r="AS737" s="267">
        <v>8.5680243243095977E-2</v>
      </c>
      <c r="AT737" s="266">
        <v>837742.26191238349</v>
      </c>
      <c r="AU737" s="267">
        <v>0.67408284571192978</v>
      </c>
      <c r="AV737" s="266">
        <v>621.79966852144571</v>
      </c>
      <c r="AW737" s="267">
        <v>1.5327803633067216E-3</v>
      </c>
      <c r="AX737" s="266">
        <v>62716.213125936105</v>
      </c>
      <c r="AY737" s="267">
        <v>0.14157075949812414</v>
      </c>
      <c r="AZ737" s="266">
        <v>862501.90536979807</v>
      </c>
      <c r="BA737" s="267">
        <v>0.69400550173561781</v>
      </c>
      <c r="BB737" s="266">
        <v>-24759.643457414582</v>
      </c>
      <c r="BC737" s="267">
        <v>-6.5107889640795655E-2</v>
      </c>
      <c r="BE737" s="149">
        <v>35829.442089872922</v>
      </c>
      <c r="BF737" s="149">
        <v>32675.850593346819</v>
      </c>
      <c r="BG737" s="149">
        <v>33023.757021635218</v>
      </c>
      <c r="BH737" s="149">
        <v>35212.194930002821</v>
      </c>
      <c r="BI737" s="149">
        <v>31874.212886048321</v>
      </c>
      <c r="BJ737" s="149">
        <v>33815.429619967421</v>
      </c>
      <c r="BK737" s="149">
        <v>34565.849231344218</v>
      </c>
      <c r="BL737" s="149">
        <v>33815.002537143722</v>
      </c>
      <c r="BM737" s="149">
        <v>33466.894742346922</v>
      </c>
      <c r="BN737" s="149">
        <v>34436.270649702623</v>
      </c>
      <c r="BO737" s="149">
        <v>33339.207435962417</v>
      </c>
      <c r="BP737" s="149">
        <v>32991.908594105218</v>
      </c>
      <c r="BQ737" s="268">
        <v>405046.02033147862</v>
      </c>
    </row>
    <row r="738" spans="11:69" x14ac:dyDescent="0.25">
      <c r="K738" s="145" t="s">
        <v>316</v>
      </c>
      <c r="N738" s="37" t="s">
        <v>1569</v>
      </c>
      <c r="V738" s="37" t="s">
        <v>357</v>
      </c>
      <c r="W738" s="37" t="s">
        <v>361</v>
      </c>
      <c r="X738" s="37">
        <v>150</v>
      </c>
      <c r="AB738" s="206" t="s">
        <v>362</v>
      </c>
      <c r="AC738" s="173">
        <v>3820300</v>
      </c>
      <c r="AD738" s="174" t="s">
        <v>1570</v>
      </c>
      <c r="AE738" s="149">
        <v>-1960765.73</v>
      </c>
      <c r="AF738" s="17">
        <v>0</v>
      </c>
      <c r="AG738" s="17">
        <v>0</v>
      </c>
      <c r="AH738" s="151">
        <v>0</v>
      </c>
      <c r="AI738" s="150">
        <v>0</v>
      </c>
      <c r="AJ738" s="266">
        <v>0</v>
      </c>
      <c r="AK738" s="138">
        <v>0</v>
      </c>
      <c r="AL738" s="266">
        <v>0</v>
      </c>
      <c r="AM738" s="175">
        <v>0</v>
      </c>
      <c r="AN738" s="150">
        <v>0</v>
      </c>
      <c r="AO738" s="151">
        <v>0</v>
      </c>
      <c r="AP738" s="151">
        <v>0</v>
      </c>
      <c r="AQ738" s="151">
        <v>0</v>
      </c>
      <c r="AR738" s="266">
        <v>0</v>
      </c>
      <c r="AS738" s="267">
        <v>0</v>
      </c>
      <c r="AT738" s="266">
        <v>0</v>
      </c>
      <c r="AU738" s="267">
        <v>0</v>
      </c>
      <c r="AV738" s="266">
        <v>0</v>
      </c>
      <c r="AW738" s="267">
        <v>0</v>
      </c>
      <c r="AX738" s="266">
        <v>0</v>
      </c>
      <c r="AY738" s="267">
        <v>0</v>
      </c>
      <c r="AZ738" s="266">
        <v>0</v>
      </c>
      <c r="BA738" s="267">
        <v>0</v>
      </c>
      <c r="BB738" s="266">
        <v>0</v>
      </c>
      <c r="BC738" s="267">
        <v>0</v>
      </c>
      <c r="BE738" s="149">
        <v>0</v>
      </c>
      <c r="BF738" s="149">
        <v>0</v>
      </c>
      <c r="BG738" s="149">
        <v>0</v>
      </c>
      <c r="BH738" s="149">
        <v>0</v>
      </c>
      <c r="BI738" s="149">
        <v>0</v>
      </c>
      <c r="BJ738" s="149">
        <v>0</v>
      </c>
      <c r="BK738" s="149">
        <v>0</v>
      </c>
      <c r="BL738" s="149">
        <v>0</v>
      </c>
      <c r="BM738" s="149">
        <v>0</v>
      </c>
      <c r="BN738" s="149">
        <v>0</v>
      </c>
      <c r="BO738" s="149">
        <v>0</v>
      </c>
      <c r="BP738" s="149">
        <v>0</v>
      </c>
      <c r="BQ738" s="268">
        <v>0</v>
      </c>
    </row>
    <row r="739" spans="11:69" x14ac:dyDescent="0.25">
      <c r="K739" s="145" t="s">
        <v>316</v>
      </c>
      <c r="N739" s="37" t="s">
        <v>1571</v>
      </c>
      <c r="V739" s="37" t="s">
        <v>357</v>
      </c>
      <c r="W739" s="37" t="s">
        <v>361</v>
      </c>
      <c r="X739" s="37">
        <v>150</v>
      </c>
      <c r="AB739" s="206" t="s">
        <v>362</v>
      </c>
      <c r="AC739" s="173">
        <v>3830090</v>
      </c>
      <c r="AD739" s="174" t="s">
        <v>1572</v>
      </c>
      <c r="AE739" s="149">
        <v>943173.24</v>
      </c>
      <c r="AF739" s="17">
        <v>681536.01</v>
      </c>
      <c r="AG739" s="17">
        <v>767699.11</v>
      </c>
      <c r="AH739" s="151">
        <v>797428.19279818051</v>
      </c>
      <c r="AI739" s="150">
        <v>285532.95</v>
      </c>
      <c r="AJ739" s="266">
        <v>856598.85000000009</v>
      </c>
      <c r="AK739" s="138">
        <v>828695</v>
      </c>
      <c r="AL739" s="266">
        <v>994434</v>
      </c>
      <c r="AM739" s="175">
        <v>656546.8910819185</v>
      </c>
      <c r="AN739" s="150">
        <v>969576.30171626201</v>
      </c>
      <c r="AO739" s="151">
        <v>847849.40571428603</v>
      </c>
      <c r="AP739" s="151">
        <v>1024391.7376913904</v>
      </c>
      <c r="AQ739" s="151">
        <v>1091172.0639925485</v>
      </c>
      <c r="AR739" s="266">
        <v>-234573.21399254841</v>
      </c>
      <c r="AS739" s="267">
        <v>-0.27384255067882518</v>
      </c>
      <c r="AT739" s="266">
        <v>-293743.871194368</v>
      </c>
      <c r="AU739" s="267">
        <v>-0.36836404060862071</v>
      </c>
      <c r="AV739" s="266">
        <v>-323472.95399254852</v>
      </c>
      <c r="AW739" s="267">
        <v>-0.42135382180207104</v>
      </c>
      <c r="AX739" s="266">
        <v>-167792.88769139035</v>
      </c>
      <c r="AY739" s="267">
        <v>-0.19588269082008497</v>
      </c>
      <c r="AZ739" s="266">
        <v>-226963.54489320994</v>
      </c>
      <c r="BA739" s="267">
        <v>-0.28461941393969714</v>
      </c>
      <c r="BB739" s="266">
        <v>-66780.326301158057</v>
      </c>
      <c r="BC739" s="267">
        <v>-6.5190223470229097E-2</v>
      </c>
      <c r="BE739" s="149">
        <v>89963.454057421404</v>
      </c>
      <c r="BF739" s="149">
        <v>87728.895597643612</v>
      </c>
      <c r="BG739" s="149">
        <v>86120.797604948413</v>
      </c>
      <c r="BH739" s="149">
        <v>83862.47623195943</v>
      </c>
      <c r="BI739" s="149">
        <v>83443.76226961099</v>
      </c>
      <c r="BJ739" s="149">
        <v>95810.950082407435</v>
      </c>
      <c r="BK739" s="149">
        <v>91389.649572593335</v>
      </c>
      <c r="BL739" s="149">
        <v>94243.498844588554</v>
      </c>
      <c r="BM739" s="149">
        <v>92931.029314700965</v>
      </c>
      <c r="BN739" s="149">
        <v>89329.190755527423</v>
      </c>
      <c r="BO739" s="149">
        <v>99339.730181624021</v>
      </c>
      <c r="BP739" s="149">
        <v>97008.629479522962</v>
      </c>
      <c r="BQ739" s="268">
        <v>1091172.0639925487</v>
      </c>
    </row>
    <row r="740" spans="11:69" x14ac:dyDescent="0.25">
      <c r="K740" s="145" t="s">
        <v>316</v>
      </c>
      <c r="N740" s="37" t="s">
        <v>1573</v>
      </c>
      <c r="V740" s="37" t="s">
        <v>357</v>
      </c>
      <c r="W740" s="37" t="s">
        <v>361</v>
      </c>
      <c r="X740" s="37">
        <v>150</v>
      </c>
      <c r="AB740" s="206" t="s">
        <v>362</v>
      </c>
      <c r="AC740" s="173">
        <v>3830105</v>
      </c>
      <c r="AD740" s="174" t="s">
        <v>1574</v>
      </c>
      <c r="AE740" s="149">
        <v>343449.25</v>
      </c>
      <c r="AF740" s="17">
        <v>164417.25999999998</v>
      </c>
      <c r="AG740" s="17">
        <v>211289.97</v>
      </c>
      <c r="AH740" s="151">
        <v>237652.17460042585</v>
      </c>
      <c r="AI740" s="150">
        <v>43775.79</v>
      </c>
      <c r="AJ740" s="266">
        <v>131327.37</v>
      </c>
      <c r="AK740" s="138">
        <v>126559.35</v>
      </c>
      <c r="AL740" s="266">
        <v>151871.22000000003</v>
      </c>
      <c r="AM740" s="175">
        <v>195681.13150758893</v>
      </c>
      <c r="AN740" s="150">
        <v>168530.39309283692</v>
      </c>
      <c r="AO740" s="151">
        <v>165851.51999999999</v>
      </c>
      <c r="AP740" s="151">
        <v>269629.34060674254</v>
      </c>
      <c r="AQ740" s="151">
        <v>287273.69666488853</v>
      </c>
      <c r="AR740" s="266">
        <v>-155946.32666488853</v>
      </c>
      <c r="AS740" s="267">
        <v>-1.1874624966972882</v>
      </c>
      <c r="AT740" s="266">
        <v>-49621.522064462682</v>
      </c>
      <c r="AU740" s="267">
        <v>-0.20879893966000246</v>
      </c>
      <c r="AV740" s="266">
        <v>-75983.726664888527</v>
      </c>
      <c r="AW740" s="267">
        <v>-0.35961823774639434</v>
      </c>
      <c r="AX740" s="266">
        <v>-138301.97060674254</v>
      </c>
      <c r="AY740" s="267">
        <v>-1.0531085074401669</v>
      </c>
      <c r="AZ740" s="266">
        <v>-31977.166006316693</v>
      </c>
      <c r="BA740" s="267">
        <v>-0.13455448518441368</v>
      </c>
      <c r="BB740" s="266">
        <v>-17644.35605814599</v>
      </c>
      <c r="BC740" s="267">
        <v>-6.5439302779293898E-2</v>
      </c>
      <c r="BE740" s="149">
        <v>23674.5160450076</v>
      </c>
      <c r="BF740" s="149">
        <v>23091.785242779024</v>
      </c>
      <c r="BG740" s="149">
        <v>22667.476787005944</v>
      </c>
      <c r="BH740" s="149">
        <v>22067.01955772881</v>
      </c>
      <c r="BI740" s="149">
        <v>21965.310695872206</v>
      </c>
      <c r="BJ740" s="149">
        <v>25226.804465176425</v>
      </c>
      <c r="BK740" s="149">
        <v>24062.284194225271</v>
      </c>
      <c r="BL740" s="149">
        <v>24817.866360564418</v>
      </c>
      <c r="BM740" s="149">
        <v>24471.431844929892</v>
      </c>
      <c r="BN740" s="149">
        <v>23518.413242545805</v>
      </c>
      <c r="BO740" s="149">
        <v>26163.048396867362</v>
      </c>
      <c r="BP740" s="149">
        <v>25547.739832185769</v>
      </c>
      <c r="BQ740" s="268">
        <v>287273.69666488853</v>
      </c>
    </row>
    <row r="741" spans="11:69" x14ac:dyDescent="0.25">
      <c r="K741" s="145" t="s">
        <v>316</v>
      </c>
      <c r="N741" s="37" t="s">
        <v>1575</v>
      </c>
      <c r="V741" s="37" t="s">
        <v>357</v>
      </c>
      <c r="W741" s="37" t="s">
        <v>361</v>
      </c>
      <c r="X741" s="37">
        <v>150</v>
      </c>
      <c r="AB741" s="206" t="s">
        <v>362</v>
      </c>
      <c r="AC741" s="173">
        <v>3830107</v>
      </c>
      <c r="AD741" s="174" t="s">
        <v>1576</v>
      </c>
      <c r="AE741" s="149">
        <v>140203.70000000001</v>
      </c>
      <c r="AF741" s="17">
        <v>163996.15</v>
      </c>
      <c r="AG741" s="17">
        <v>75264.989999999991</v>
      </c>
      <c r="AH741" s="151">
        <v>105733.658849777</v>
      </c>
      <c r="AI741" s="150">
        <v>60962.7</v>
      </c>
      <c r="AJ741" s="266">
        <v>182888.09999999998</v>
      </c>
      <c r="AK741" s="138">
        <v>92545.3</v>
      </c>
      <c r="AL741" s="266">
        <v>111054.36000000002</v>
      </c>
      <c r="AM741" s="175">
        <v>87070.236582223035</v>
      </c>
      <c r="AN741" s="150">
        <v>111208.72226755397</v>
      </c>
      <c r="AO741" s="151">
        <v>112064.4</v>
      </c>
      <c r="AP741" s="151">
        <v>276936.23278922017</v>
      </c>
      <c r="AQ741" s="151">
        <v>295037.45873643423</v>
      </c>
      <c r="AR741" s="266">
        <v>-112149.35873643425</v>
      </c>
      <c r="AS741" s="267">
        <v>-0.61321299054686595</v>
      </c>
      <c r="AT741" s="266">
        <v>-189303.79988665722</v>
      </c>
      <c r="AU741" s="267">
        <v>-1.790383515958849</v>
      </c>
      <c r="AV741" s="266">
        <v>-219772.46873643424</v>
      </c>
      <c r="AW741" s="267">
        <v>-2.9199827002758423</v>
      </c>
      <c r="AX741" s="266">
        <v>-94048.132789220195</v>
      </c>
      <c r="AY741" s="267">
        <v>-0.51423866719168831</v>
      </c>
      <c r="AZ741" s="266">
        <v>-171202.57393944316</v>
      </c>
      <c r="BA741" s="267">
        <v>-1.6191870762997269</v>
      </c>
      <c r="BB741" s="266">
        <v>-18101.225947214058</v>
      </c>
      <c r="BC741" s="267">
        <v>-6.5362432950372154E-2</v>
      </c>
      <c r="BE741" s="149">
        <v>24315.028555089262</v>
      </c>
      <c r="BF741" s="149">
        <v>23716.365547870249</v>
      </c>
      <c r="BG741" s="149">
        <v>23279.722505590111</v>
      </c>
      <c r="BH741" s="149">
        <v>22661.138272265482</v>
      </c>
      <c r="BI741" s="149">
        <v>22555.724012915602</v>
      </c>
      <c r="BJ741" s="149">
        <v>25911.487919026629</v>
      </c>
      <c r="BK741" s="149">
        <v>24711.298037963152</v>
      </c>
      <c r="BL741" s="149">
        <v>25489.088376034259</v>
      </c>
      <c r="BM741" s="149">
        <v>25132.626397245607</v>
      </c>
      <c r="BN741" s="149">
        <v>24151.684873300313</v>
      </c>
      <c r="BO741" s="149">
        <v>26873.206380602707</v>
      </c>
      <c r="BP741" s="149">
        <v>26240.087858530882</v>
      </c>
      <c r="BQ741" s="268">
        <v>295037.45873643429</v>
      </c>
    </row>
    <row r="742" spans="11:69" x14ac:dyDescent="0.25">
      <c r="K742" s="145" t="s">
        <v>316</v>
      </c>
      <c r="N742" s="37" t="s">
        <v>1577</v>
      </c>
      <c r="V742" s="37" t="s">
        <v>357</v>
      </c>
      <c r="W742" s="37" t="s">
        <v>361</v>
      </c>
      <c r="X742" s="37">
        <v>150</v>
      </c>
      <c r="AB742" s="206" t="s">
        <v>362</v>
      </c>
      <c r="AC742" s="173">
        <v>3830109</v>
      </c>
      <c r="AD742" s="174" t="s">
        <v>1578</v>
      </c>
      <c r="AE742" s="149">
        <v>46387.56</v>
      </c>
      <c r="AF742" s="17">
        <v>36147.42</v>
      </c>
      <c r="AG742" s="17">
        <v>51980.38</v>
      </c>
      <c r="AH742" s="151">
        <v>117095.34548375156</v>
      </c>
      <c r="AI742" s="150">
        <v>70726.17</v>
      </c>
      <c r="AJ742" s="266">
        <v>212178.51</v>
      </c>
      <c r="AK742" s="138">
        <v>37240.559999999998</v>
      </c>
      <c r="AL742" s="266">
        <v>44688.671999999991</v>
      </c>
      <c r="AM742" s="175">
        <v>96410.485314826539</v>
      </c>
      <c r="AN742" s="150">
        <v>57925.420168925019</v>
      </c>
      <c r="AO742" s="151">
        <v>66389.51999999999</v>
      </c>
      <c r="AP742" s="151">
        <v>249396.77147970514</v>
      </c>
      <c r="AQ742" s="151">
        <v>265709.77643104875</v>
      </c>
      <c r="AR742" s="266">
        <v>-53531.266431048745</v>
      </c>
      <c r="AS742" s="267">
        <v>-0.25229353543414335</v>
      </c>
      <c r="AT742" s="266">
        <v>-148614.43094729719</v>
      </c>
      <c r="AU742" s="267">
        <v>-1.269174537496192</v>
      </c>
      <c r="AV742" s="266">
        <v>-213729.39643104875</v>
      </c>
      <c r="AW742" s="267">
        <v>-4.1117320887428823</v>
      </c>
      <c r="AX742" s="266">
        <v>-37218.261479705136</v>
      </c>
      <c r="AY742" s="267">
        <v>-0.17541013686873913</v>
      </c>
      <c r="AZ742" s="266">
        <v>-132301.42599595358</v>
      </c>
      <c r="BA742" s="267">
        <v>-1.1298606742170811</v>
      </c>
      <c r="BB742" s="266">
        <v>-16313.00495134361</v>
      </c>
      <c r="BC742" s="267">
        <v>-6.5409848149021024E-2</v>
      </c>
      <c r="BE742" s="149">
        <v>21897.042837578039</v>
      </c>
      <c r="BF742" s="149">
        <v>21357.90080296178</v>
      </c>
      <c r="BG742" s="149">
        <v>20964.670195128638</v>
      </c>
      <c r="BH742" s="149">
        <v>20407.587565809914</v>
      </c>
      <c r="BI742" s="149">
        <v>20313.419426840283</v>
      </c>
      <c r="BJ742" s="149">
        <v>23335.654636146064</v>
      </c>
      <c r="BK742" s="149">
        <v>22255.588483518779</v>
      </c>
      <c r="BL742" s="149">
        <v>22956.100341324389</v>
      </c>
      <c r="BM742" s="149">
        <v>22635.055156297352</v>
      </c>
      <c r="BN742" s="149">
        <v>21751.576491543379</v>
      </c>
      <c r="BO742" s="149">
        <v>24202.697306268568</v>
      </c>
      <c r="BP742" s="149">
        <v>23632.483187631566</v>
      </c>
      <c r="BQ742" s="268">
        <v>265709.77643104875</v>
      </c>
    </row>
    <row r="743" spans="11:69" x14ac:dyDescent="0.25">
      <c r="K743" s="145" t="s">
        <v>316</v>
      </c>
      <c r="N743" s="37" t="s">
        <v>1579</v>
      </c>
      <c r="V743" s="37" t="s">
        <v>357</v>
      </c>
      <c r="W743" s="37" t="s">
        <v>361</v>
      </c>
      <c r="X743" s="37">
        <v>150</v>
      </c>
      <c r="AB743" s="206" t="s">
        <v>362</v>
      </c>
      <c r="AC743" s="173">
        <v>3830110</v>
      </c>
      <c r="AD743" s="174" t="s">
        <v>1580</v>
      </c>
      <c r="AE743" s="149">
        <v>952668.79</v>
      </c>
      <c r="AF743" s="17">
        <v>666570.09999999986</v>
      </c>
      <c r="AG743" s="17">
        <v>1084340.95</v>
      </c>
      <c r="AH743" s="151">
        <v>1065665.0351684627</v>
      </c>
      <c r="AI743" s="150">
        <v>314798.09000000003</v>
      </c>
      <c r="AJ743" s="266">
        <v>944394.27</v>
      </c>
      <c r="AK743" s="138">
        <v>951522.13</v>
      </c>
      <c r="AL743" s="266">
        <v>1141826.5560000001</v>
      </c>
      <c r="AM743" s="175">
        <v>877512.18524668179</v>
      </c>
      <c r="AN743" s="150">
        <v>1139674.979921781</v>
      </c>
      <c r="AO743" s="151">
        <v>1008767.4685714287</v>
      </c>
      <c r="AP743" s="151">
        <v>1183819.6718490543</v>
      </c>
      <c r="AQ743" s="151">
        <v>1260975.8492267944</v>
      </c>
      <c r="AR743" s="266">
        <v>-316581.57922679442</v>
      </c>
      <c r="AS743" s="267">
        <v>-0.33522183401938094</v>
      </c>
      <c r="AT743" s="266">
        <v>-195310.81405833177</v>
      </c>
      <c r="AU743" s="267">
        <v>-0.18327598974611811</v>
      </c>
      <c r="AV743" s="266">
        <v>-176634.89922679449</v>
      </c>
      <c r="AW743" s="267">
        <v>-0.16289608838142144</v>
      </c>
      <c r="AX743" s="266">
        <v>-239425.40184905427</v>
      </c>
      <c r="AY743" s="267">
        <v>-0.25352271763471657</v>
      </c>
      <c r="AZ743" s="266">
        <v>-118154.63668059162</v>
      </c>
      <c r="BA743" s="267">
        <v>-0.11087408592880546</v>
      </c>
      <c r="BB743" s="266">
        <v>-77156.177377740154</v>
      </c>
      <c r="BC743" s="267">
        <v>-6.5175616871805231E-2</v>
      </c>
      <c r="BE743" s="149">
        <v>103966.63754940165</v>
      </c>
      <c r="BF743" s="149">
        <v>101389.97522085861</v>
      </c>
      <c r="BG743" s="149">
        <v>99535.476628838413</v>
      </c>
      <c r="BH743" s="149">
        <v>96930.933565152867</v>
      </c>
      <c r="BI743" s="149">
        <v>96447.259159318884</v>
      </c>
      <c r="BJ743" s="149">
        <v>110709.1671922867</v>
      </c>
      <c r="BK743" s="149">
        <v>105609.28295948285</v>
      </c>
      <c r="BL743" s="149">
        <v>108900.4414986567</v>
      </c>
      <c r="BM743" s="149">
        <v>107386.89978261906</v>
      </c>
      <c r="BN743" s="149">
        <v>103233.158940758</v>
      </c>
      <c r="BO743" s="149">
        <v>114777.42267615625</v>
      </c>
      <c r="BP743" s="149">
        <v>112089.19405326451</v>
      </c>
      <c r="BQ743" s="268">
        <v>1260975.8492267947</v>
      </c>
    </row>
    <row r="744" spans="11:69" x14ac:dyDescent="0.25">
      <c r="K744" s="145" t="s">
        <v>316</v>
      </c>
      <c r="N744" s="37" t="s">
        <v>1581</v>
      </c>
      <c r="V744" s="37" t="s">
        <v>357</v>
      </c>
      <c r="W744" s="37" t="s">
        <v>361</v>
      </c>
      <c r="X744" s="37">
        <v>150</v>
      </c>
      <c r="AB744" s="206" t="s">
        <v>362</v>
      </c>
      <c r="AC744" s="173">
        <v>3830113</v>
      </c>
      <c r="AD744" s="174" t="s">
        <v>1582</v>
      </c>
      <c r="AE744" s="149">
        <v>868649.08000000007</v>
      </c>
      <c r="AF744" s="17">
        <v>652833.31999999995</v>
      </c>
      <c r="AG744" s="17">
        <v>559406.57000000007</v>
      </c>
      <c r="AH744" s="151">
        <v>793206.10059537564</v>
      </c>
      <c r="AI744" s="150">
        <v>266454.82</v>
      </c>
      <c r="AJ744" s="266">
        <v>799364.46</v>
      </c>
      <c r="AK744" s="138">
        <v>508910.45</v>
      </c>
      <c r="AL744" s="266">
        <v>610692.54</v>
      </c>
      <c r="AM744" s="175">
        <v>653153.08962077042</v>
      </c>
      <c r="AN744" s="150">
        <v>648963.46097460529</v>
      </c>
      <c r="AO744" s="151">
        <v>451997.43428571429</v>
      </c>
      <c r="AP744" s="151">
        <v>939965.79702565004</v>
      </c>
      <c r="AQ744" s="151">
        <v>1001259.9310018769</v>
      </c>
      <c r="AR744" s="266">
        <v>-201895.47100187698</v>
      </c>
      <c r="AS744" s="267">
        <v>-0.25256998666400177</v>
      </c>
      <c r="AT744" s="266">
        <v>-208053.83040650131</v>
      </c>
      <c r="AU744" s="267">
        <v>-0.2622947935603841</v>
      </c>
      <c r="AV744" s="266">
        <v>-441853.36100187688</v>
      </c>
      <c r="AW744" s="267">
        <v>-0.78986087167670704</v>
      </c>
      <c r="AX744" s="266">
        <v>-140601.33702565008</v>
      </c>
      <c r="AY744" s="267">
        <v>-0.17589140381053478</v>
      </c>
      <c r="AZ744" s="266">
        <v>-146759.6964302744</v>
      </c>
      <c r="BA744" s="267">
        <v>-0.18502088715671433</v>
      </c>
      <c r="BB744" s="266">
        <v>-61294.133976226905</v>
      </c>
      <c r="BC744" s="267">
        <v>-6.5208898206914542E-2</v>
      </c>
      <c r="BE744" s="149">
        <v>82537.839701117933</v>
      </c>
      <c r="BF744" s="149">
        <v>80504.511246096765</v>
      </c>
      <c r="BG744" s="149">
        <v>79028.126115304607</v>
      </c>
      <c r="BH744" s="149">
        <v>76942.637278177863</v>
      </c>
      <c r="BI744" s="149">
        <v>76571.173575368259</v>
      </c>
      <c r="BJ744" s="149">
        <v>87919.454751408994</v>
      </c>
      <c r="BK744" s="149">
        <v>83855.080014263775</v>
      </c>
      <c r="BL744" s="149">
        <v>86481.287315411857</v>
      </c>
      <c r="BM744" s="149">
        <v>85276.294965332214</v>
      </c>
      <c r="BN744" s="149">
        <v>81963.350678176561</v>
      </c>
      <c r="BO744" s="149">
        <v>91160.191957067858</v>
      </c>
      <c r="BP744" s="149">
        <v>89019.983404150189</v>
      </c>
      <c r="BQ744" s="268">
        <v>1001259.9310018768</v>
      </c>
    </row>
    <row r="745" spans="11:69" x14ac:dyDescent="0.25">
      <c r="K745" s="145" t="s">
        <v>316</v>
      </c>
      <c r="N745" s="37" t="s">
        <v>1583</v>
      </c>
      <c r="V745" s="37" t="s">
        <v>357</v>
      </c>
      <c r="W745" s="37" t="s">
        <v>361</v>
      </c>
      <c r="X745" s="37">
        <v>150</v>
      </c>
      <c r="AB745" s="206" t="s">
        <v>362</v>
      </c>
      <c r="AC745" s="173">
        <v>3830114</v>
      </c>
      <c r="AD745" s="174" t="s">
        <v>1584</v>
      </c>
      <c r="AE745" s="149">
        <v>801379.24</v>
      </c>
      <c r="AF745" s="17">
        <v>563468.14</v>
      </c>
      <c r="AG745" s="17">
        <v>636242.52</v>
      </c>
      <c r="AH745" s="151">
        <v>638698.30574901588</v>
      </c>
      <c r="AI745" s="150">
        <v>298571.75</v>
      </c>
      <c r="AJ745" s="266">
        <v>895715.25</v>
      </c>
      <c r="AK745" s="138">
        <v>487438.1</v>
      </c>
      <c r="AL745" s="266">
        <v>584925.72</v>
      </c>
      <c r="AM745" s="175">
        <v>525935.32714113232</v>
      </c>
      <c r="AN745" s="150">
        <v>600201.07860788354</v>
      </c>
      <c r="AO745" s="151">
        <v>646700.60571428586</v>
      </c>
      <c r="AP745" s="151">
        <v>1037950.7601106133</v>
      </c>
      <c r="AQ745" s="151">
        <v>1105619.2787239403</v>
      </c>
      <c r="AR745" s="266">
        <v>-209904.02872394025</v>
      </c>
      <c r="AS745" s="267">
        <v>-0.23434236351780352</v>
      </c>
      <c r="AT745" s="266">
        <v>-466920.97297492437</v>
      </c>
      <c r="AU745" s="267">
        <v>-0.73105090270649087</v>
      </c>
      <c r="AV745" s="266">
        <v>-469376.75872394023</v>
      </c>
      <c r="AW745" s="267">
        <v>-0.73773245888052286</v>
      </c>
      <c r="AX745" s="266">
        <v>-142235.51011061331</v>
      </c>
      <c r="AY745" s="267">
        <v>-0.15879545437080958</v>
      </c>
      <c r="AZ745" s="266">
        <v>-399252.45436159743</v>
      </c>
      <c r="BA745" s="267">
        <v>-0.62510335594735156</v>
      </c>
      <c r="BB745" s="266">
        <v>-67668.518613326945</v>
      </c>
      <c r="BC745" s="267">
        <v>-6.5194343714450945E-2</v>
      </c>
      <c r="BE745" s="149">
        <v>91135.042569167665</v>
      </c>
      <c r="BF745" s="149">
        <v>88891.804931149862</v>
      </c>
      <c r="BG745" s="149">
        <v>87257.392838666317</v>
      </c>
      <c r="BH745" s="149">
        <v>84943.526771725257</v>
      </c>
      <c r="BI745" s="149">
        <v>84536.1464873035</v>
      </c>
      <c r="BJ745" s="149">
        <v>97096.350819376123</v>
      </c>
      <c r="BK745" s="149">
        <v>92592.985141543701</v>
      </c>
      <c r="BL745" s="149">
        <v>95502.801612755589</v>
      </c>
      <c r="BM745" s="149">
        <v>94168.867925790066</v>
      </c>
      <c r="BN745" s="149">
        <v>90498.829533279102</v>
      </c>
      <c r="BO745" s="149">
        <v>100682.37683506816</v>
      </c>
      <c r="BP745" s="149">
        <v>98313.153258115053</v>
      </c>
      <c r="BQ745" s="268">
        <v>1105619.2787239403</v>
      </c>
    </row>
    <row r="746" spans="11:69" x14ac:dyDescent="0.25">
      <c r="K746" s="145" t="s">
        <v>316</v>
      </c>
      <c r="N746" s="37" t="s">
        <v>1585</v>
      </c>
      <c r="V746" s="37" t="s">
        <v>357</v>
      </c>
      <c r="W746" s="37" t="s">
        <v>361</v>
      </c>
      <c r="X746" s="37">
        <v>150</v>
      </c>
      <c r="AB746" s="206" t="s">
        <v>362</v>
      </c>
      <c r="AC746" s="173">
        <v>3830115</v>
      </c>
      <c r="AD746" s="174" t="s">
        <v>1586</v>
      </c>
      <c r="AE746" s="149">
        <v>246100.33</v>
      </c>
      <c r="AF746" s="17">
        <v>132955.95000000001</v>
      </c>
      <c r="AG746" s="17">
        <v>105787.94</v>
      </c>
      <c r="AH746" s="151">
        <v>112990.77589105842</v>
      </c>
      <c r="AI746" s="150">
        <v>41518.81</v>
      </c>
      <c r="AJ746" s="266">
        <v>124556.43</v>
      </c>
      <c r="AK746" s="138">
        <v>93353.18</v>
      </c>
      <c r="AL746" s="266">
        <v>112023.81599999999</v>
      </c>
      <c r="AM746" s="175">
        <v>93065.413702339982</v>
      </c>
      <c r="AN746" s="150">
        <v>113278.54218871843</v>
      </c>
      <c r="AO746" s="151">
        <v>101111.65714285721</v>
      </c>
      <c r="AP746" s="151">
        <v>217826.05460890627</v>
      </c>
      <c r="AQ746" s="151">
        <v>232074.5155691753</v>
      </c>
      <c r="AR746" s="266">
        <v>-107518.08556917531</v>
      </c>
      <c r="AS746" s="267">
        <v>-0.86320782932824358</v>
      </c>
      <c r="AT746" s="266">
        <v>-119083.73967811688</v>
      </c>
      <c r="AU746" s="267">
        <v>-1.0539244353267656</v>
      </c>
      <c r="AV746" s="266">
        <v>-126286.5755691753</v>
      </c>
      <c r="AW746" s="267">
        <v>-1.1937710061201239</v>
      </c>
      <c r="AX746" s="266">
        <v>-93269.624608906277</v>
      </c>
      <c r="AY746" s="267">
        <v>-0.74881420902081319</v>
      </c>
      <c r="AZ746" s="266">
        <v>-104835.27871784785</v>
      </c>
      <c r="BA746" s="267">
        <v>-0.92782156677042549</v>
      </c>
      <c r="BB746" s="266">
        <v>-14248.460960269033</v>
      </c>
      <c r="BC746" s="267">
        <v>-6.5412105938618306E-2</v>
      </c>
      <c r="BE746" s="149">
        <v>19125.48976537284</v>
      </c>
      <c r="BF746" s="149">
        <v>18655.402332961592</v>
      </c>
      <c r="BG746" s="149">
        <v>18312.537642558869</v>
      </c>
      <c r="BH746" s="149">
        <v>17826.807489745348</v>
      </c>
      <c r="BI746" s="149">
        <v>17744.739860272024</v>
      </c>
      <c r="BJ746" s="149">
        <v>20379.885545111265</v>
      </c>
      <c r="BK746" s="149">
        <v>19438.197655389926</v>
      </c>
      <c r="BL746" s="149">
        <v>20048.9888707473</v>
      </c>
      <c r="BM746" s="149">
        <v>19769.062733077655</v>
      </c>
      <c r="BN746" s="149">
        <v>18998.738860077432</v>
      </c>
      <c r="BO746" s="149">
        <v>21135.923327023807</v>
      </c>
      <c r="BP746" s="149">
        <v>20638.741486837236</v>
      </c>
      <c r="BQ746" s="268">
        <v>232074.51556917527</v>
      </c>
    </row>
    <row r="747" spans="11:69" x14ac:dyDescent="0.25">
      <c r="K747" s="145" t="s">
        <v>316</v>
      </c>
      <c r="N747" s="37" t="s">
        <v>1587</v>
      </c>
      <c r="V747" s="37" t="s">
        <v>357</v>
      </c>
      <c r="W747" s="37" t="s">
        <v>361</v>
      </c>
      <c r="X747" s="37">
        <v>150</v>
      </c>
      <c r="AB747" s="206" t="s">
        <v>362</v>
      </c>
      <c r="AC747" s="173">
        <v>3830120</v>
      </c>
      <c r="AD747" s="174" t="s">
        <v>1588</v>
      </c>
      <c r="AE747" s="149">
        <v>22684.42</v>
      </c>
      <c r="AF747" s="17">
        <v>23368.400000000001</v>
      </c>
      <c r="AG747" s="17">
        <v>11925.860000000004</v>
      </c>
      <c r="AH747" s="151">
        <v>33757.438886130294</v>
      </c>
      <c r="AI747" s="150">
        <v>22538.41</v>
      </c>
      <c r="AJ747" s="266">
        <v>67615.23</v>
      </c>
      <c r="AK747" s="138">
        <v>31978.999999999996</v>
      </c>
      <c r="AL747" s="266">
        <v>38374.799999999996</v>
      </c>
      <c r="AM747" s="175">
        <v>27776.530988164322</v>
      </c>
      <c r="AN747" s="150">
        <v>37959.907897965968</v>
      </c>
      <c r="AO747" s="151">
        <v>13404.977142857168</v>
      </c>
      <c r="AP747" s="151">
        <v>124209.03023006843</v>
      </c>
      <c r="AQ747" s="151">
        <v>132364.88105887512</v>
      </c>
      <c r="AR747" s="266">
        <v>-64749.651058875126</v>
      </c>
      <c r="AS747" s="267">
        <v>-0.95761932716749065</v>
      </c>
      <c r="AT747" s="266">
        <v>-98607.442172744835</v>
      </c>
      <c r="AU747" s="267">
        <v>-2.9210581556665147</v>
      </c>
      <c r="AV747" s="266">
        <v>-120439.02105887512</v>
      </c>
      <c r="AW747" s="267">
        <v>-10.098979952714108</v>
      </c>
      <c r="AX747" s="266">
        <v>-56593.800230068431</v>
      </c>
      <c r="AY747" s="267">
        <v>-0.83699782179352844</v>
      </c>
      <c r="AZ747" s="266">
        <v>-90451.59134393814</v>
      </c>
      <c r="BA747" s="267">
        <v>-2.6794565680485145</v>
      </c>
      <c r="BB747" s="266">
        <v>-8155.8508288066951</v>
      </c>
      <c r="BC747" s="267">
        <v>-6.566230179641426E-2</v>
      </c>
      <c r="BE747" s="149">
        <v>10905.625617959529</v>
      </c>
      <c r="BF747" s="149">
        <v>10637.346902239891</v>
      </c>
      <c r="BG747" s="149">
        <v>10441.674156140216</v>
      </c>
      <c r="BH747" s="149">
        <v>10164.468145969284</v>
      </c>
      <c r="BI747" s="149">
        <v>10119.641756955629</v>
      </c>
      <c r="BJ747" s="149">
        <v>11623.812832201187</v>
      </c>
      <c r="BK747" s="149">
        <v>11088.484447773671</v>
      </c>
      <c r="BL747" s="149">
        <v>11437.199225833321</v>
      </c>
      <c r="BM747" s="149">
        <v>11277.382944072539</v>
      </c>
      <c r="BN747" s="149">
        <v>10837.587295980014</v>
      </c>
      <c r="BO747" s="149">
        <v>12057.75515092806</v>
      </c>
      <c r="BP747" s="149">
        <v>11773.902582821785</v>
      </c>
      <c r="BQ747" s="268">
        <v>132364.88105887512</v>
      </c>
    </row>
    <row r="748" spans="11:69" x14ac:dyDescent="0.25">
      <c r="K748" s="145" t="s">
        <v>316</v>
      </c>
      <c r="N748" s="37" t="s">
        <v>1589</v>
      </c>
      <c r="V748" s="37" t="s">
        <v>357</v>
      </c>
      <c r="W748" s="37" t="s">
        <v>361</v>
      </c>
      <c r="X748" s="37">
        <v>150</v>
      </c>
      <c r="AB748" s="206" t="s">
        <v>362</v>
      </c>
      <c r="AC748" s="173">
        <v>3830125</v>
      </c>
      <c r="AD748" s="174" t="s">
        <v>1590</v>
      </c>
      <c r="AE748" s="149">
        <v>69278.850000000006</v>
      </c>
      <c r="AF748" s="17">
        <v>76983.399999999994</v>
      </c>
      <c r="AG748" s="17">
        <v>77291.86</v>
      </c>
      <c r="AH748" s="151">
        <v>177280.84253392581</v>
      </c>
      <c r="AI748" s="150">
        <v>3721.0299999999993</v>
      </c>
      <c r="AJ748" s="266">
        <v>11163.089999999998</v>
      </c>
      <c r="AK748" s="138">
        <v>88804.85</v>
      </c>
      <c r="AL748" s="266">
        <v>106565.82</v>
      </c>
      <c r="AM748" s="175">
        <v>145988.26553248573</v>
      </c>
      <c r="AN748" s="150">
        <v>120097.42700144008</v>
      </c>
      <c r="AO748" s="151">
        <v>110043.77142857145</v>
      </c>
      <c r="AP748" s="151">
        <v>94046.788828182005</v>
      </c>
      <c r="AQ748" s="151">
        <v>100222.36489719451</v>
      </c>
      <c r="AR748" s="266">
        <v>-89059.274897194511</v>
      </c>
      <c r="AS748" s="267">
        <v>-7.9780127990721681</v>
      </c>
      <c r="AT748" s="266">
        <v>77058.477636731302</v>
      </c>
      <c r="AU748" s="267">
        <v>0.43466894975967191</v>
      </c>
      <c r="AV748" s="266">
        <v>-22930.504897194507</v>
      </c>
      <c r="AW748" s="267">
        <v>-0.29667425388901891</v>
      </c>
      <c r="AX748" s="266">
        <v>-82883.698828182009</v>
      </c>
      <c r="AY748" s="267">
        <v>-7.4247989426029912</v>
      </c>
      <c r="AZ748" s="266">
        <v>83234.053705743805</v>
      </c>
      <c r="BA748" s="267">
        <v>0.46950393802317081</v>
      </c>
      <c r="BB748" s="266">
        <v>-6175.5760690125026</v>
      </c>
      <c r="BC748" s="267">
        <v>-6.5664932805892182E-2</v>
      </c>
      <c r="BE748" s="149">
        <v>8257.5369683166336</v>
      </c>
      <c r="BF748" s="149">
        <v>8054.7981632674664</v>
      </c>
      <c r="BG748" s="149">
        <v>7906.9278463154742</v>
      </c>
      <c r="BH748" s="149">
        <v>7697.4426655444659</v>
      </c>
      <c r="BI748" s="149">
        <v>7663.590256606084</v>
      </c>
      <c r="BJ748" s="149">
        <v>8800.2983310582786</v>
      </c>
      <c r="BK748" s="149">
        <v>8395.7732774369688</v>
      </c>
      <c r="BL748" s="149">
        <v>8659.2990600010689</v>
      </c>
      <c r="BM748" s="149">
        <v>8538.5249679140161</v>
      </c>
      <c r="BN748" s="149">
        <v>8206.1688430122904</v>
      </c>
      <c r="BO748" s="149">
        <v>9128.2567758034365</v>
      </c>
      <c r="BP748" s="149">
        <v>8913.7477419183324</v>
      </c>
      <c r="BQ748" s="268">
        <v>100222.36489719451</v>
      </c>
    </row>
    <row r="749" spans="11:69" x14ac:dyDescent="0.25">
      <c r="K749" s="145" t="s">
        <v>316</v>
      </c>
      <c r="N749" s="37" t="s">
        <v>1591</v>
      </c>
      <c r="V749" s="37" t="s">
        <v>357</v>
      </c>
      <c r="W749" s="37" t="s">
        <v>361</v>
      </c>
      <c r="X749" s="37">
        <v>150</v>
      </c>
      <c r="AB749" s="206" t="s">
        <v>362</v>
      </c>
      <c r="AC749" s="173">
        <v>3830130</v>
      </c>
      <c r="AD749" s="174" t="s">
        <v>1592</v>
      </c>
      <c r="AE749" s="149">
        <v>114441.24</v>
      </c>
      <c r="AF749" s="17">
        <v>-79104.490000000005</v>
      </c>
      <c r="AG749" s="17">
        <v>-16526.420000000002</v>
      </c>
      <c r="AH749" s="151">
        <v>106960.53425180489</v>
      </c>
      <c r="AI749" s="150">
        <v>11023.75</v>
      </c>
      <c r="AJ749" s="266">
        <v>33071.25</v>
      </c>
      <c r="AK749" s="138">
        <v>84745.249999999985</v>
      </c>
      <c r="AL749" s="266">
        <v>101694.29999999997</v>
      </c>
      <c r="AM749" s="175">
        <v>88081.909519445151</v>
      </c>
      <c r="AN749" s="150">
        <v>103623.87473235972</v>
      </c>
      <c r="AO749" s="151">
        <v>56828.00571428574</v>
      </c>
      <c r="AP749" s="151">
        <v>94542.981105543222</v>
      </c>
      <c r="AQ749" s="151">
        <v>100766.67999301651</v>
      </c>
      <c r="AR749" s="266">
        <v>-67695.429993016514</v>
      </c>
      <c r="AS749" s="267">
        <v>-2.0469570999891604</v>
      </c>
      <c r="AT749" s="266">
        <v>6193.8542587883712</v>
      </c>
      <c r="AU749" s="267">
        <v>5.7907847058868388E-2</v>
      </c>
      <c r="AV749" s="266">
        <v>-117293.09999301651</v>
      </c>
      <c r="AW749" s="267">
        <v>-7.0973084305624869</v>
      </c>
      <c r="AX749" s="266">
        <v>-61471.731105543222</v>
      </c>
      <c r="AY749" s="267">
        <v>-1.8587664846518721</v>
      </c>
      <c r="AZ749" s="266">
        <v>12417.553146261664</v>
      </c>
      <c r="BA749" s="267">
        <v>0.11609471879626598</v>
      </c>
      <c r="BB749" s="266">
        <v>-6223.6988874732924</v>
      </c>
      <c r="BC749" s="267">
        <v>-6.5829306572483204E-2</v>
      </c>
      <c r="BE749" s="149">
        <v>8301.4098626077539</v>
      </c>
      <c r="BF749" s="149">
        <v>8096.4111278745704</v>
      </c>
      <c r="BG749" s="149">
        <v>7947.50296472635</v>
      </c>
      <c r="BH749" s="149">
        <v>7737.1054743320119</v>
      </c>
      <c r="BI749" s="149">
        <v>7703.4824675026866</v>
      </c>
      <c r="BJ749" s="149">
        <v>8848.5965313083307</v>
      </c>
      <c r="BK749" s="149">
        <v>8442.5810571593138</v>
      </c>
      <c r="BL749" s="149">
        <v>8707.7438303021154</v>
      </c>
      <c r="BM749" s="149">
        <v>8586.0906738787253</v>
      </c>
      <c r="BN749" s="149">
        <v>8251.5965709901611</v>
      </c>
      <c r="BO749" s="149">
        <v>9180.1148940880284</v>
      </c>
      <c r="BP749" s="149">
        <v>8964.0445382464677</v>
      </c>
      <c r="BQ749" s="268">
        <v>100766.67999301653</v>
      </c>
    </row>
    <row r="750" spans="11:69" x14ac:dyDescent="0.25">
      <c r="K750" s="145" t="s">
        <v>316</v>
      </c>
      <c r="N750" s="37" t="s">
        <v>1593</v>
      </c>
      <c r="V750" s="37" t="s">
        <v>357</v>
      </c>
      <c r="W750" s="37" t="s">
        <v>361</v>
      </c>
      <c r="X750" s="37">
        <v>150</v>
      </c>
      <c r="AB750" s="206" t="s">
        <v>362</v>
      </c>
      <c r="AC750" s="173">
        <v>3830131</v>
      </c>
      <c r="AD750" s="174" t="s">
        <v>1594</v>
      </c>
      <c r="AE750" s="149">
        <v>127511.12</v>
      </c>
      <c r="AF750" s="17">
        <v>89877.56</v>
      </c>
      <c r="AG750" s="17">
        <v>158948.55000000002</v>
      </c>
      <c r="AH750" s="151">
        <v>142195.9474919099</v>
      </c>
      <c r="AI750" s="150">
        <v>42349.64</v>
      </c>
      <c r="AJ750" s="266">
        <v>127048.92</v>
      </c>
      <c r="AK750" s="138">
        <v>74095.069999999992</v>
      </c>
      <c r="AL750" s="266">
        <v>88914.084000000003</v>
      </c>
      <c r="AM750" s="175">
        <v>117083.74487017874</v>
      </c>
      <c r="AN750" s="150">
        <v>99207.272621731157</v>
      </c>
      <c r="AO750" s="151">
        <v>172219.50857142863</v>
      </c>
      <c r="AP750" s="151">
        <v>329304.81734492193</v>
      </c>
      <c r="AQ750" s="151">
        <v>350786.34058488242</v>
      </c>
      <c r="AR750" s="266">
        <v>-223737.42058488243</v>
      </c>
      <c r="AS750" s="267">
        <v>-1.7610336285021742</v>
      </c>
      <c r="AT750" s="266">
        <v>-208590.39309297252</v>
      </c>
      <c r="AU750" s="267">
        <v>-1.4669222068008658</v>
      </c>
      <c r="AV750" s="266">
        <v>-191837.7905848824</v>
      </c>
      <c r="AW750" s="267">
        <v>-1.2069175251040816</v>
      </c>
      <c r="AX750" s="266">
        <v>-202255.89734492195</v>
      </c>
      <c r="AY750" s="267">
        <v>-1.5919529055809523</v>
      </c>
      <c r="AZ750" s="266">
        <v>-187108.86985301203</v>
      </c>
      <c r="BA750" s="267">
        <v>-1.3158523372380735</v>
      </c>
      <c r="BB750" s="266">
        <v>-21481.523239960487</v>
      </c>
      <c r="BC750" s="267">
        <v>-6.5232945613000901E-2</v>
      </c>
      <c r="BE750" s="149">
        <v>28934.770019294076</v>
      </c>
      <c r="BF750" s="149">
        <v>28195.989517306236</v>
      </c>
      <c r="BG750" s="149">
        <v>27681.274453717258</v>
      </c>
      <c r="BH750" s="149">
        <v>26974.137820306227</v>
      </c>
      <c r="BI750" s="149">
        <v>26826.048411246862</v>
      </c>
      <c r="BJ750" s="149">
        <v>30792.586410879652</v>
      </c>
      <c r="BK750" s="149">
        <v>29386.981027366142</v>
      </c>
      <c r="BL750" s="149">
        <v>30292.689210413049</v>
      </c>
      <c r="BM750" s="149">
        <v>29872.54799004738</v>
      </c>
      <c r="BN750" s="149">
        <v>28727.397195360354</v>
      </c>
      <c r="BO750" s="149">
        <v>31924.069447786045</v>
      </c>
      <c r="BP750" s="149">
        <v>31177.84908115918</v>
      </c>
      <c r="BQ750" s="268">
        <v>350786.34058488242</v>
      </c>
    </row>
    <row r="751" spans="11:69" x14ac:dyDescent="0.25">
      <c r="K751" s="145" t="s">
        <v>316</v>
      </c>
      <c r="N751" s="37" t="s">
        <v>1595</v>
      </c>
      <c r="V751" s="37" t="s">
        <v>357</v>
      </c>
      <c r="W751" s="37" t="s">
        <v>361</v>
      </c>
      <c r="X751" s="37">
        <v>150</v>
      </c>
      <c r="AB751" s="206" t="s">
        <v>362</v>
      </c>
      <c r="AC751" s="173">
        <v>3830135</v>
      </c>
      <c r="AD751" s="174" t="s">
        <v>1596</v>
      </c>
      <c r="AE751" s="149">
        <v>49091.490000000005</v>
      </c>
      <c r="AF751" s="17">
        <v>70237.219999999987</v>
      </c>
      <c r="AG751" s="17">
        <v>-147439.16999999998</v>
      </c>
      <c r="AH751" s="151">
        <v>48337.185719256035</v>
      </c>
      <c r="AI751" s="150">
        <v>10715.749999999998</v>
      </c>
      <c r="AJ751" s="266">
        <v>32147.249999999993</v>
      </c>
      <c r="AK751" s="138">
        <v>31886.639999999999</v>
      </c>
      <c r="AL751" s="266">
        <v>38263.967999999993</v>
      </c>
      <c r="AM751" s="175">
        <v>39805.621097762894</v>
      </c>
      <c r="AN751" s="150">
        <v>40418.20462149314</v>
      </c>
      <c r="AO751" s="151">
        <v>26802.994285714358</v>
      </c>
      <c r="AP751" s="151">
        <v>76681.668514172037</v>
      </c>
      <c r="AQ751" s="151">
        <v>81702.593535138236</v>
      </c>
      <c r="AR751" s="266">
        <v>-49555.343535138243</v>
      </c>
      <c r="AS751" s="267">
        <v>-1.5415111256837912</v>
      </c>
      <c r="AT751" s="266">
        <v>-33365.407815882201</v>
      </c>
      <c r="AU751" s="267">
        <v>-0.69026376524420741</v>
      </c>
      <c r="AV751" s="266">
        <v>-229141.76353513822</v>
      </c>
      <c r="AW751" s="267">
        <v>-1.5541444212900699</v>
      </c>
      <c r="AX751" s="266">
        <v>-44534.418514172045</v>
      </c>
      <c r="AY751" s="267">
        <v>-1.3853259147881096</v>
      </c>
      <c r="AZ751" s="266">
        <v>-28344.482794916003</v>
      </c>
      <c r="BA751" s="267">
        <v>-0.58639083705745076</v>
      </c>
      <c r="BB751" s="266">
        <v>-5020.9250209661986</v>
      </c>
      <c r="BC751" s="267">
        <v>-6.5477513964608755E-2</v>
      </c>
      <c r="BE751" s="149">
        <v>6732.6349023490047</v>
      </c>
      <c r="BF751" s="149">
        <v>6566.8389487045388</v>
      </c>
      <c r="BG751" s="149">
        <v>6445.913405077984</v>
      </c>
      <c r="BH751" s="149">
        <v>6274.6003931759833</v>
      </c>
      <c r="BI751" s="149">
        <v>6245.9775096604881</v>
      </c>
      <c r="BJ751" s="149">
        <v>7175.4189565041388</v>
      </c>
      <c r="BK751" s="149">
        <v>6843.6284445211249</v>
      </c>
      <c r="BL751" s="149">
        <v>7059.0713978669164</v>
      </c>
      <c r="BM751" s="149">
        <v>6960.3337076351681</v>
      </c>
      <c r="BN751" s="149">
        <v>6688.6191739956521</v>
      </c>
      <c r="BO751" s="149">
        <v>7442.4632402274974</v>
      </c>
      <c r="BP751" s="149">
        <v>7267.093455419732</v>
      </c>
      <c r="BQ751" s="268">
        <v>81702.593535138236</v>
      </c>
    </row>
    <row r="752" spans="11:69" x14ac:dyDescent="0.25">
      <c r="K752" s="145" t="s">
        <v>316</v>
      </c>
      <c r="N752" s="37" t="s">
        <v>1597</v>
      </c>
      <c r="V752" s="37" t="s">
        <v>357</v>
      </c>
      <c r="W752" s="37" t="s">
        <v>361</v>
      </c>
      <c r="X752" s="37">
        <v>150</v>
      </c>
      <c r="AB752" s="206" t="s">
        <v>362</v>
      </c>
      <c r="AC752" s="173">
        <v>3830140</v>
      </c>
      <c r="AD752" s="174" t="s">
        <v>1598</v>
      </c>
      <c r="AE752" s="149">
        <v>792383.27999999991</v>
      </c>
      <c r="AF752" s="17">
        <v>796023.88000000012</v>
      </c>
      <c r="AG752" s="17">
        <v>1100959.31</v>
      </c>
      <c r="AH752" s="151">
        <v>1139052.4553359724</v>
      </c>
      <c r="AI752" s="150">
        <v>234279.21</v>
      </c>
      <c r="AJ752" s="266">
        <v>702837.63</v>
      </c>
      <c r="AK752" s="138">
        <v>980884.8</v>
      </c>
      <c r="AL752" s="266">
        <v>1177061.7600000002</v>
      </c>
      <c r="AM752" s="175">
        <v>938043.30273537722</v>
      </c>
      <c r="AN752" s="150">
        <v>1181893.9526005951</v>
      </c>
      <c r="AO752" s="151">
        <v>732640.76571428508</v>
      </c>
      <c r="AP752" s="151">
        <v>1044657.1521348276</v>
      </c>
      <c r="AQ752" s="151">
        <v>1112749.4510778587</v>
      </c>
      <c r="AR752" s="266">
        <v>-409911.82107785868</v>
      </c>
      <c r="AS752" s="267">
        <v>-0.5832240670976292</v>
      </c>
      <c r="AT752" s="266">
        <v>26303.00425811368</v>
      </c>
      <c r="AU752" s="267">
        <v>2.3092004354053567E-2</v>
      </c>
      <c r="AV752" s="266">
        <v>-11790.141077858629</v>
      </c>
      <c r="AW752" s="267">
        <v>-1.070897077736563E-2</v>
      </c>
      <c r="AX752" s="266">
        <v>-341819.52213482757</v>
      </c>
      <c r="AY752" s="267">
        <v>-0.48634209032721765</v>
      </c>
      <c r="AZ752" s="266">
        <v>94395.303201144794</v>
      </c>
      <c r="BA752" s="267">
        <v>8.2871778871063645E-2</v>
      </c>
      <c r="BB752" s="266">
        <v>-68092.298943031114</v>
      </c>
      <c r="BC752" s="267">
        <v>-6.518147968822105E-2</v>
      </c>
      <c r="BE752" s="149">
        <v>91721.83023379893</v>
      </c>
      <c r="BF752" s="149">
        <v>89464.960634061368</v>
      </c>
      <c r="BG752" s="149">
        <v>87818.881961793537</v>
      </c>
      <c r="BH752" s="149">
        <v>85486.912332292675</v>
      </c>
      <c r="BI752" s="149">
        <v>85077.290498945062</v>
      </c>
      <c r="BJ752" s="149">
        <v>97726.225142332085</v>
      </c>
      <c r="BK752" s="149">
        <v>93188.959075885112</v>
      </c>
      <c r="BL752" s="149">
        <v>96120.281674293161</v>
      </c>
      <c r="BM752" s="149">
        <v>94776.854014227691</v>
      </c>
      <c r="BN752" s="149">
        <v>91079.898785921803</v>
      </c>
      <c r="BO752" s="149">
        <v>101336.72135869072</v>
      </c>
      <c r="BP752" s="149">
        <v>98950.635365616603</v>
      </c>
      <c r="BQ752" s="268">
        <v>1112749.4510778587</v>
      </c>
    </row>
    <row r="753" spans="2:96" x14ac:dyDescent="0.25">
      <c r="K753" s="145" t="s">
        <v>316</v>
      </c>
      <c r="N753" s="37" t="s">
        <v>1599</v>
      </c>
      <c r="V753" s="37" t="s">
        <v>357</v>
      </c>
      <c r="W753" s="37" t="s">
        <v>361</v>
      </c>
      <c r="X753" s="37">
        <v>150</v>
      </c>
      <c r="AB753" s="206" t="s">
        <v>362</v>
      </c>
      <c r="AC753" s="173">
        <v>3830147</v>
      </c>
      <c r="AD753" s="174" t="s">
        <v>1600</v>
      </c>
      <c r="AE753" s="149">
        <v>12455.429999999998</v>
      </c>
      <c r="AF753" s="17">
        <v>9201.2899999999991</v>
      </c>
      <c r="AG753" s="17">
        <v>-10183.619999999995</v>
      </c>
      <c r="AH753" s="151">
        <v>3724.2611300947519</v>
      </c>
      <c r="AI753" s="150">
        <v>35503.040000000001</v>
      </c>
      <c r="AJ753" s="266">
        <v>106509.12</v>
      </c>
      <c r="AK753" s="138">
        <v>23890.61</v>
      </c>
      <c r="AL753" s="266">
        <v>28668.732000000004</v>
      </c>
      <c r="AM753" s="175">
        <v>3065.3087507759606</v>
      </c>
      <c r="AN753" s="150">
        <v>24549.562379318791</v>
      </c>
      <c r="AO753" s="151">
        <v>13607.742857142854</v>
      </c>
      <c r="AP753" s="151">
        <v>124367.46383767054</v>
      </c>
      <c r="AQ753" s="151">
        <v>132496.38977353071</v>
      </c>
      <c r="AR753" s="266">
        <v>-25987.269773530716</v>
      </c>
      <c r="AS753" s="267">
        <v>-0.24399102887650106</v>
      </c>
      <c r="AT753" s="266">
        <v>-128772.12864343596</v>
      </c>
      <c r="AU753" s="267">
        <v>-34.5765573747939</v>
      </c>
      <c r="AV753" s="266">
        <v>-142680.00977353071</v>
      </c>
      <c r="AW753" s="267">
        <v>-14.010735845753354</v>
      </c>
      <c r="AX753" s="266">
        <v>-17858.343837670545</v>
      </c>
      <c r="AY753" s="267">
        <v>-0.16766962150913037</v>
      </c>
      <c r="AZ753" s="266">
        <v>-120643.20270757579</v>
      </c>
      <c r="BA753" s="267">
        <v>-32.393862431581539</v>
      </c>
      <c r="BB753" s="266">
        <v>-8128.9259358601703</v>
      </c>
      <c r="BC753" s="267">
        <v>-6.5362158920200975E-2</v>
      </c>
      <c r="BE753" s="149">
        <v>10920.551794080178</v>
      </c>
      <c r="BF753" s="149">
        <v>10654.128999116776</v>
      </c>
      <c r="BG753" s="149">
        <v>10459.809894173257</v>
      </c>
      <c r="BH753" s="149">
        <v>10184.521562720662</v>
      </c>
      <c r="BI753" s="149">
        <v>10137.62585935579</v>
      </c>
      <c r="BJ753" s="149">
        <v>11631.042125989581</v>
      </c>
      <c r="BK753" s="149">
        <v>11096.939304539907</v>
      </c>
      <c r="BL753" s="149">
        <v>11443.079906302759</v>
      </c>
      <c r="BM753" s="149">
        <v>11284.443371745821</v>
      </c>
      <c r="BN753" s="149">
        <v>10847.894249478939</v>
      </c>
      <c r="BO753" s="149">
        <v>12059.054951969001</v>
      </c>
      <c r="BP753" s="149">
        <v>11777.297754058041</v>
      </c>
      <c r="BQ753" s="268">
        <v>132496.38977353071</v>
      </c>
    </row>
    <row r="754" spans="2:96" x14ac:dyDescent="0.25">
      <c r="K754" s="145" t="s">
        <v>316</v>
      </c>
      <c r="N754" s="37" t="s">
        <v>1601</v>
      </c>
      <c r="V754" s="37" t="s">
        <v>357</v>
      </c>
      <c r="W754" s="37" t="s">
        <v>361</v>
      </c>
      <c r="X754" s="37">
        <v>150</v>
      </c>
      <c r="AB754" s="206" t="s">
        <v>362</v>
      </c>
      <c r="AC754" s="173">
        <v>3830150</v>
      </c>
      <c r="AD754" s="174" t="s">
        <v>1602</v>
      </c>
      <c r="AE754" s="149">
        <v>1593645.03</v>
      </c>
      <c r="AF754" s="17">
        <v>3073902.5</v>
      </c>
      <c r="AG754" s="17">
        <v>1718599.47</v>
      </c>
      <c r="AH754" s="151">
        <v>2246498.395976773</v>
      </c>
      <c r="AI754" s="150">
        <v>1020486.6399999999</v>
      </c>
      <c r="AJ754" s="266">
        <v>3061459.92</v>
      </c>
      <c r="AK754" s="138">
        <v>3235480.36</v>
      </c>
      <c r="AL754" s="266">
        <v>3882576.4319999996</v>
      </c>
      <c r="AM754" s="175">
        <v>1849735.2944204316</v>
      </c>
      <c r="AN754" s="150">
        <v>3632243.4615563415</v>
      </c>
      <c r="AO754" s="151">
        <v>4304132.8285714285</v>
      </c>
      <c r="AP754" s="151">
        <v>3589849.1019377303</v>
      </c>
      <c r="AQ754" s="151">
        <v>3823668.7193264528</v>
      </c>
      <c r="AR754" s="266">
        <v>-762208.79932645289</v>
      </c>
      <c r="AS754" s="267">
        <v>-0.24896906026666288</v>
      </c>
      <c r="AT754" s="266">
        <v>-1577170.3233496798</v>
      </c>
      <c r="AU754" s="267">
        <v>-0.70205717759434649</v>
      </c>
      <c r="AV754" s="266">
        <v>-2105069.2493264526</v>
      </c>
      <c r="AW754" s="267">
        <v>-1.2248748391191187</v>
      </c>
      <c r="AX754" s="266">
        <v>-528389.18193773041</v>
      </c>
      <c r="AY754" s="267">
        <v>-0.17259385905588809</v>
      </c>
      <c r="AZ754" s="266">
        <v>-1343350.7059609573</v>
      </c>
      <c r="BA754" s="267">
        <v>-0.59797536840745047</v>
      </c>
      <c r="BB754" s="266">
        <v>-233819.61738872249</v>
      </c>
      <c r="BC754" s="267">
        <v>-6.5133550394224429E-2</v>
      </c>
      <c r="BE754" s="149">
        <v>315214.44425657723</v>
      </c>
      <c r="BF754" s="149">
        <v>307458.6354810698</v>
      </c>
      <c r="BG754" s="149">
        <v>301817.35426556319</v>
      </c>
      <c r="BH754" s="149">
        <v>293839.64348000591</v>
      </c>
      <c r="BI754" s="149">
        <v>292410.54750848643</v>
      </c>
      <c r="BJ754" s="149">
        <v>335765.2180582665</v>
      </c>
      <c r="BK754" s="149">
        <v>320211.08590375166</v>
      </c>
      <c r="BL754" s="149">
        <v>330249.18196369009</v>
      </c>
      <c r="BM754" s="149">
        <v>325645.46242325928</v>
      </c>
      <c r="BN754" s="149">
        <v>312983.6613408408</v>
      </c>
      <c r="BO754" s="149">
        <v>348125.11679844721</v>
      </c>
      <c r="BP754" s="149">
        <v>339948.36784649495</v>
      </c>
      <c r="BQ754" s="268">
        <v>3823668.7193264528</v>
      </c>
    </row>
    <row r="755" spans="2:96" x14ac:dyDescent="0.25">
      <c r="K755" s="145" t="s">
        <v>316</v>
      </c>
      <c r="N755" s="37" t="s">
        <v>1603</v>
      </c>
      <c r="V755" s="37" t="s">
        <v>357</v>
      </c>
      <c r="W755" s="37" t="s">
        <v>361</v>
      </c>
      <c r="X755" s="37">
        <v>150</v>
      </c>
      <c r="AB755" s="206" t="s">
        <v>362</v>
      </c>
      <c r="AC755" s="173">
        <v>3830155</v>
      </c>
      <c r="AD755" s="174" t="s">
        <v>1604</v>
      </c>
      <c r="AE755" s="149">
        <v>20836.55</v>
      </c>
      <c r="AF755" s="17">
        <v>2441.36</v>
      </c>
      <c r="AG755" s="17">
        <v>2851.83</v>
      </c>
      <c r="AH755" s="151">
        <v>11015.066354868994</v>
      </c>
      <c r="AI755" s="150">
        <v>2898.75</v>
      </c>
      <c r="AJ755" s="266">
        <v>8696.25</v>
      </c>
      <c r="AK755" s="138">
        <v>9907.5</v>
      </c>
      <c r="AL755" s="266">
        <v>11889</v>
      </c>
      <c r="AM755" s="175">
        <v>9069.9932140521323</v>
      </c>
      <c r="AN755" s="150">
        <v>11852.573140816861</v>
      </c>
      <c r="AO755" s="151">
        <v>13572.857142857138</v>
      </c>
      <c r="AP755" s="151">
        <v>9602.631420373471</v>
      </c>
      <c r="AQ755" s="151">
        <v>10245.391624249463</v>
      </c>
      <c r="AR755" s="266">
        <v>-1549.1416242494633</v>
      </c>
      <c r="AS755" s="267">
        <v>-0.17813903972970688</v>
      </c>
      <c r="AT755" s="266">
        <v>769.67473061953024</v>
      </c>
      <c r="AU755" s="267">
        <v>6.9874724838067878E-2</v>
      </c>
      <c r="AV755" s="266">
        <v>-7393.5616242494634</v>
      </c>
      <c r="AW755" s="267">
        <v>-2.5925674476562288</v>
      </c>
      <c r="AX755" s="266">
        <v>-906.38142037347097</v>
      </c>
      <c r="AY755" s="267">
        <v>-0.10422669775747834</v>
      </c>
      <c r="AZ755" s="266">
        <v>1412.4349344955226</v>
      </c>
      <c r="BA755" s="267">
        <v>0.12822754661583891</v>
      </c>
      <c r="BB755" s="266">
        <v>-642.76020387599237</v>
      </c>
      <c r="BC755" s="267">
        <v>-6.6935840368951061E-2</v>
      </c>
      <c r="BE755" s="149">
        <v>843.12641297364019</v>
      </c>
      <c r="BF755" s="149">
        <v>822.43789270031641</v>
      </c>
      <c r="BG755" s="149">
        <v>807.3484378258911</v>
      </c>
      <c r="BH755" s="149">
        <v>785.9714823502195</v>
      </c>
      <c r="BI755" s="149">
        <v>783.30730209192689</v>
      </c>
      <c r="BJ755" s="149">
        <v>899.41854279546919</v>
      </c>
      <c r="BK755" s="149">
        <v>858.96158191244911</v>
      </c>
      <c r="BL755" s="149">
        <v>885.90671905628972</v>
      </c>
      <c r="BM755" s="149">
        <v>873.55773960143529</v>
      </c>
      <c r="BN755" s="149">
        <v>839.57479767090888</v>
      </c>
      <c r="BO755" s="149">
        <v>933.85697972531136</v>
      </c>
      <c r="BP755" s="149">
        <v>911.9237355456055</v>
      </c>
      <c r="BQ755" s="268">
        <v>10245.391624249463</v>
      </c>
    </row>
    <row r="756" spans="2:96" x14ac:dyDescent="0.25">
      <c r="K756" s="145" t="s">
        <v>316</v>
      </c>
      <c r="N756" s="37" t="s">
        <v>1605</v>
      </c>
      <c r="V756" s="37" t="s">
        <v>357</v>
      </c>
      <c r="W756" s="37" t="s">
        <v>361</v>
      </c>
      <c r="X756" s="37">
        <v>150</v>
      </c>
      <c r="AB756" s="206" t="s">
        <v>362</v>
      </c>
      <c r="AC756" s="173">
        <v>3830160</v>
      </c>
      <c r="AD756" s="174" t="s">
        <v>1606</v>
      </c>
      <c r="AE756" s="149">
        <v>102640.38</v>
      </c>
      <c r="AF756" s="17">
        <v>114838.54999999999</v>
      </c>
      <c r="AG756" s="17">
        <v>90683.030000000013</v>
      </c>
      <c r="AH756" s="151">
        <v>161932.82412076957</v>
      </c>
      <c r="AI756" s="150">
        <v>41911.910000000003</v>
      </c>
      <c r="AJ756" s="266">
        <v>125735.73000000001</v>
      </c>
      <c r="AK756" s="138">
        <v>116742.53</v>
      </c>
      <c r="AL756" s="266">
        <v>140091.03600000002</v>
      </c>
      <c r="AM756" s="175">
        <v>133363.43819768782</v>
      </c>
      <c r="AN756" s="150">
        <v>145311.91592308175</v>
      </c>
      <c r="AO756" s="151">
        <v>122160.77142857142</v>
      </c>
      <c r="AP756" s="151">
        <v>188008.22407629312</v>
      </c>
      <c r="AQ756" s="151">
        <v>200307.1895700272</v>
      </c>
      <c r="AR756" s="266">
        <v>-74571.459570027189</v>
      </c>
      <c r="AS756" s="267">
        <v>-0.5930808972917021</v>
      </c>
      <c r="AT756" s="266">
        <v>-38374.365449257632</v>
      </c>
      <c r="AU756" s="267">
        <v>-0.23697706538260591</v>
      </c>
      <c r="AV756" s="266">
        <v>-109624.15957002719</v>
      </c>
      <c r="AW756" s="267">
        <v>-1.2088718205603317</v>
      </c>
      <c r="AX756" s="266">
        <v>-62272.494076293107</v>
      </c>
      <c r="AY756" s="267">
        <v>-0.49526490263581485</v>
      </c>
      <c r="AZ756" s="266">
        <v>-26075.39995552355</v>
      </c>
      <c r="BA756" s="267">
        <v>-0.16102603099218787</v>
      </c>
      <c r="BB756" s="266">
        <v>-12298.965493734082</v>
      </c>
      <c r="BC756" s="267">
        <v>-6.5417167542326252E-2</v>
      </c>
      <c r="BE756" s="149">
        <v>16522.784195948512</v>
      </c>
      <c r="BF756" s="149">
        <v>16096.508984337654</v>
      </c>
      <c r="BG756" s="149">
        <v>15803.134241653941</v>
      </c>
      <c r="BH756" s="149">
        <v>15403.543179046623</v>
      </c>
      <c r="BI756" s="149">
        <v>15318.075182283092</v>
      </c>
      <c r="BJ756" s="149">
        <v>17580.983030168587</v>
      </c>
      <c r="BK756" s="149">
        <v>16784.051040583858</v>
      </c>
      <c r="BL756" s="149">
        <v>17298.71390309761</v>
      </c>
      <c r="BM756" s="149">
        <v>17059.16952106087</v>
      </c>
      <c r="BN756" s="149">
        <v>16407.987960406183</v>
      </c>
      <c r="BO756" s="149">
        <v>18228.848705125023</v>
      </c>
      <c r="BP756" s="149">
        <v>17803.389626315249</v>
      </c>
      <c r="BQ756" s="268">
        <v>200307.18957002717</v>
      </c>
    </row>
    <row r="757" spans="2:96" x14ac:dyDescent="0.25">
      <c r="K757" s="145" t="s">
        <v>316</v>
      </c>
      <c r="N757" s="37" t="s">
        <v>1607</v>
      </c>
      <c r="V757" s="37" t="s">
        <v>357</v>
      </c>
      <c r="W757" s="37" t="s">
        <v>361</v>
      </c>
      <c r="X757" s="37">
        <v>150</v>
      </c>
      <c r="AB757" s="206" t="s">
        <v>362</v>
      </c>
      <c r="AC757" s="173">
        <v>3830165</v>
      </c>
      <c r="AD757" s="174" t="s">
        <v>1608</v>
      </c>
      <c r="AE757" s="149">
        <v>0</v>
      </c>
      <c r="AF757" s="17">
        <v>11233.26</v>
      </c>
      <c r="AG757" s="17">
        <v>20069.939999999995</v>
      </c>
      <c r="AH757" s="151">
        <v>31715.091696359155</v>
      </c>
      <c r="AI757" s="150">
        <v>10688.08</v>
      </c>
      <c r="AJ757" s="266">
        <v>32064.239999999998</v>
      </c>
      <c r="AK757" s="138">
        <v>11780.74</v>
      </c>
      <c r="AL757" s="266">
        <v>14136.888000000001</v>
      </c>
      <c r="AM757" s="175">
        <v>26111.081193683574</v>
      </c>
      <c r="AN757" s="150">
        <v>17384.750502675583</v>
      </c>
      <c r="AO757" s="151">
        <v>21317.331428571422</v>
      </c>
      <c r="AP757" s="151">
        <v>47771.803371141519</v>
      </c>
      <c r="AQ757" s="151">
        <v>50936.700765197093</v>
      </c>
      <c r="AR757" s="266">
        <v>-18872.460765197095</v>
      </c>
      <c r="AS757" s="267">
        <v>-0.58858281890346054</v>
      </c>
      <c r="AT757" s="266">
        <v>-19221.609068837937</v>
      </c>
      <c r="AU757" s="267">
        <v>-0.60607136983446119</v>
      </c>
      <c r="AV757" s="266">
        <v>-30866.760765197097</v>
      </c>
      <c r="AW757" s="267">
        <v>-1.537959792864209</v>
      </c>
      <c r="AX757" s="266">
        <v>-15707.563371141521</v>
      </c>
      <c r="AY757" s="267">
        <v>-0.48987792541290615</v>
      </c>
      <c r="AZ757" s="266">
        <v>-16056.711674782364</v>
      </c>
      <c r="BA757" s="267">
        <v>-0.50627984394652248</v>
      </c>
      <c r="BB757" s="266">
        <v>-3164.8973940555734</v>
      </c>
      <c r="BC757" s="267">
        <v>-6.6250322799567093E-2</v>
      </c>
      <c r="BE757" s="149">
        <v>4194.4417318052965</v>
      </c>
      <c r="BF757" s="149">
        <v>4091.0167855766013</v>
      </c>
      <c r="BG757" s="149">
        <v>4015.7171443099105</v>
      </c>
      <c r="BH757" s="149">
        <v>3909.16468838831</v>
      </c>
      <c r="BI757" s="149">
        <v>3893.6152759324068</v>
      </c>
      <c r="BJ757" s="149">
        <v>4472.7835136528247</v>
      </c>
      <c r="BK757" s="149">
        <v>4268.7392527779093</v>
      </c>
      <c r="BL757" s="149">
        <v>4402.991814002813</v>
      </c>
      <c r="BM757" s="149">
        <v>4341.4345581543948</v>
      </c>
      <c r="BN757" s="149">
        <v>4172.0999116890198</v>
      </c>
      <c r="BO757" s="149">
        <v>4642.0145182500446</v>
      </c>
      <c r="BP757" s="149">
        <v>4532.6815706575571</v>
      </c>
      <c r="BQ757" s="268">
        <v>50936.700765197093</v>
      </c>
    </row>
    <row r="758" spans="2:96" x14ac:dyDescent="0.25">
      <c r="K758" s="145" t="s">
        <v>316</v>
      </c>
      <c r="N758" s="37" t="s">
        <v>1609</v>
      </c>
      <c r="V758" s="37" t="s">
        <v>357</v>
      </c>
      <c r="W758" s="37" t="s">
        <v>361</v>
      </c>
      <c r="X758" s="37">
        <v>150</v>
      </c>
      <c r="AB758" s="206" t="s">
        <v>362</v>
      </c>
      <c r="AC758" s="173">
        <v>3830170</v>
      </c>
      <c r="AD758" s="174" t="s">
        <v>1610</v>
      </c>
      <c r="AE758" s="149">
        <v>306534.67</v>
      </c>
      <c r="AF758" s="17">
        <v>176941.75</v>
      </c>
      <c r="AG758" s="17">
        <v>191115.05</v>
      </c>
      <c r="AH758" s="151">
        <v>218431.96790356404</v>
      </c>
      <c r="AI758" s="150">
        <v>78017.27</v>
      </c>
      <c r="AJ758" s="266">
        <v>234051.81</v>
      </c>
      <c r="AK758" s="138">
        <v>158197.71000000002</v>
      </c>
      <c r="AL758" s="266">
        <v>189837.25200000004</v>
      </c>
      <c r="AM758" s="175">
        <v>179850.91337382499</v>
      </c>
      <c r="AN758" s="150">
        <v>196778.76452973907</v>
      </c>
      <c r="AO758" s="151">
        <v>112527.94285714283</v>
      </c>
      <c r="AP758" s="151">
        <v>334583.10268193239</v>
      </c>
      <c r="AQ758" s="151">
        <v>356444.64165989769</v>
      </c>
      <c r="AR758" s="266">
        <v>-122392.8316598977</v>
      </c>
      <c r="AS758" s="267">
        <v>-0.52293050696722965</v>
      </c>
      <c r="AT758" s="266">
        <v>-138012.67375633365</v>
      </c>
      <c r="AU758" s="267">
        <v>-0.63183367838019544</v>
      </c>
      <c r="AV758" s="266">
        <v>-165329.59165989771</v>
      </c>
      <c r="AW758" s="267">
        <v>-0.86507887086808555</v>
      </c>
      <c r="AX758" s="266">
        <v>-100531.29268193239</v>
      </c>
      <c r="AY758" s="267">
        <v>-0.42952580747797847</v>
      </c>
      <c r="AZ758" s="266">
        <v>-116151.13477836834</v>
      </c>
      <c r="BA758" s="267">
        <v>-0.53174970629595819</v>
      </c>
      <c r="BB758" s="266">
        <v>-21861.538977965305</v>
      </c>
      <c r="BC758" s="267">
        <v>-6.5339638501552569E-2</v>
      </c>
      <c r="BE758" s="149">
        <v>29378.273704923446</v>
      </c>
      <c r="BF758" s="149">
        <v>28653.847785842474</v>
      </c>
      <c r="BG758" s="149">
        <v>28127.159592063592</v>
      </c>
      <c r="BH758" s="149">
        <v>27382.547216354393</v>
      </c>
      <c r="BI758" s="149">
        <v>27253.441005099932</v>
      </c>
      <c r="BJ758" s="149">
        <v>31301.940239927993</v>
      </c>
      <c r="BK758" s="149">
        <v>29854.582913046379</v>
      </c>
      <c r="BL758" s="149">
        <v>30791.969580055375</v>
      </c>
      <c r="BM758" s="149">
        <v>30362.011254246867</v>
      </c>
      <c r="BN758" s="149">
        <v>29179.587110697837</v>
      </c>
      <c r="BO758" s="149">
        <v>32461.46898077062</v>
      </c>
      <c r="BP758" s="149">
        <v>31697.812276868826</v>
      </c>
      <c r="BQ758" s="268">
        <v>356444.64165989775</v>
      </c>
    </row>
    <row r="759" spans="2:96" x14ac:dyDescent="0.25">
      <c r="K759" s="145" t="s">
        <v>316</v>
      </c>
      <c r="N759" s="37" t="s">
        <v>1611</v>
      </c>
      <c r="V759" s="37" t="s">
        <v>357</v>
      </c>
      <c r="W759" s="37" t="s">
        <v>361</v>
      </c>
      <c r="X759" s="37">
        <v>150</v>
      </c>
      <c r="AB759" s="206" t="s">
        <v>362</v>
      </c>
      <c r="AC759" s="173">
        <v>3830300</v>
      </c>
      <c r="AD759" s="174" t="s">
        <v>1612</v>
      </c>
      <c r="AE759" s="149">
        <v>-1071126.58</v>
      </c>
      <c r="AF759" s="17">
        <v>0</v>
      </c>
      <c r="AG759" s="17">
        <v>0</v>
      </c>
      <c r="AH759" s="151">
        <v>0</v>
      </c>
      <c r="AI759" s="150">
        <v>0</v>
      </c>
      <c r="AJ759" s="266">
        <v>0</v>
      </c>
      <c r="AK759" s="138">
        <v>0</v>
      </c>
      <c r="AL759" s="266">
        <v>0</v>
      </c>
      <c r="AM759" s="175">
        <v>0</v>
      </c>
      <c r="AN759" s="150">
        <v>0</v>
      </c>
      <c r="AO759" s="151">
        <v>0</v>
      </c>
      <c r="AP759" s="151">
        <v>0</v>
      </c>
      <c r="AQ759" s="151">
        <v>0</v>
      </c>
      <c r="AR759" s="266">
        <v>0</v>
      </c>
      <c r="AS759" s="267">
        <v>0</v>
      </c>
      <c r="AT759" s="266">
        <v>0</v>
      </c>
      <c r="AU759" s="267">
        <v>0</v>
      </c>
      <c r="AV759" s="266">
        <v>0</v>
      </c>
      <c r="AW759" s="267">
        <v>0</v>
      </c>
      <c r="AX759" s="266">
        <v>0</v>
      </c>
      <c r="AY759" s="267">
        <v>0</v>
      </c>
      <c r="AZ759" s="266">
        <v>0</v>
      </c>
      <c r="BA759" s="267">
        <v>0</v>
      </c>
      <c r="BB759" s="266">
        <v>0</v>
      </c>
      <c r="BC759" s="267">
        <v>0</v>
      </c>
      <c r="BE759" s="149">
        <v>0</v>
      </c>
      <c r="BF759" s="149">
        <v>0</v>
      </c>
      <c r="BG759" s="149">
        <v>0</v>
      </c>
      <c r="BH759" s="149">
        <v>0</v>
      </c>
      <c r="BI759" s="149">
        <v>0</v>
      </c>
      <c r="BJ759" s="149">
        <v>0</v>
      </c>
      <c r="BK759" s="149">
        <v>0</v>
      </c>
      <c r="BL759" s="149">
        <v>0</v>
      </c>
      <c r="BM759" s="149">
        <v>0</v>
      </c>
      <c r="BN759" s="149">
        <v>0</v>
      </c>
      <c r="BO759" s="149">
        <v>0</v>
      </c>
      <c r="BP759" s="149">
        <v>0</v>
      </c>
      <c r="BQ759" s="268">
        <v>0</v>
      </c>
    </row>
    <row r="760" spans="2:96" ht="18.75" hidden="1" x14ac:dyDescent="0.3">
      <c r="B760" s="137" t="s">
        <v>306</v>
      </c>
      <c r="C760" s="137" t="s">
        <v>306</v>
      </c>
      <c r="J760" s="137" t="s">
        <v>306</v>
      </c>
      <c r="K760" s="145" t="s">
        <v>309</v>
      </c>
      <c r="N760" s="37" t="s">
        <v>311</v>
      </c>
      <c r="AC760" s="152"/>
      <c r="AD760" s="163"/>
      <c r="AE760" s="17"/>
      <c r="AI760" s="180"/>
      <c r="AS760" s="37"/>
      <c r="AU760" s="37"/>
      <c r="AW760" s="37"/>
      <c r="AY760" s="37"/>
      <c r="BA760" s="37"/>
      <c r="BB760" s="37"/>
      <c r="BC760" s="3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278"/>
    </row>
    <row r="761" spans="2:96" ht="17.25" x14ac:dyDescent="0.3">
      <c r="K761" s="145" t="s">
        <v>313</v>
      </c>
      <c r="V761" s="37" t="s">
        <v>357</v>
      </c>
      <c r="W761" s="37" t="s">
        <v>361</v>
      </c>
      <c r="AB761" s="206" t="s">
        <v>362</v>
      </c>
      <c r="AC761" s="164" t="s">
        <v>1613</v>
      </c>
      <c r="AD761" s="148"/>
      <c r="AE761" s="165">
        <v>25406329.709999993</v>
      </c>
      <c r="AF761" s="165">
        <v>36636904.329999998</v>
      </c>
      <c r="AG761" s="165">
        <v>18135040.330000002</v>
      </c>
      <c r="AH761" s="167">
        <v>32361190.243496239</v>
      </c>
      <c r="AI761" s="166">
        <v>17504760.839999996</v>
      </c>
      <c r="AJ761" s="167">
        <v>52514282.519999988</v>
      </c>
      <c r="AK761" s="166">
        <v>39349502.579999998</v>
      </c>
      <c r="AL761" s="167">
        <v>47219403.096000001</v>
      </c>
      <c r="AM761" s="166">
        <v>26900428.681205798</v>
      </c>
      <c r="AN761" s="166">
        <v>44810264.142290443</v>
      </c>
      <c r="AO761" s="167">
        <v>51997047.600000061</v>
      </c>
      <c r="AP761" s="167">
        <v>48331212.445085347</v>
      </c>
      <c r="AQ761" s="167">
        <v>51479273.728108123</v>
      </c>
      <c r="AR761" s="167">
        <v>1035008.7918918654</v>
      </c>
      <c r="AS761" s="279">
        <v>1.9709091360006373E-2</v>
      </c>
      <c r="AT761" s="167">
        <v>-19118083.484611884</v>
      </c>
      <c r="AU761" s="279">
        <v>-0.59077195062237009</v>
      </c>
      <c r="AV761" s="167">
        <v>-33344233.398108121</v>
      </c>
      <c r="AW761" s="279">
        <v>-1.8386633165049111</v>
      </c>
      <c r="AX761" s="167">
        <v>4183070.0749146417</v>
      </c>
      <c r="AY761" s="279">
        <v>7.9655855020422786E-2</v>
      </c>
      <c r="AZ761" s="167">
        <v>-15970022.201589108</v>
      </c>
      <c r="BA761" s="279">
        <v>-0.49349304155457224</v>
      </c>
      <c r="BB761" s="167">
        <v>-3148061.2830227762</v>
      </c>
      <c r="BC761" s="279">
        <v>-6.5135160567296985E-2</v>
      </c>
      <c r="BE761" s="165">
        <v>4418137.4723680541</v>
      </c>
      <c r="BF761" s="165">
        <v>4199003.0218111705</v>
      </c>
      <c r="BG761" s="165">
        <v>4173520.2422740054</v>
      </c>
      <c r="BH761" s="165">
        <v>4313853.5468432503</v>
      </c>
      <c r="BI761" s="165">
        <v>4018810.9928171653</v>
      </c>
      <c r="BJ761" s="165">
        <v>4416701.3506327085</v>
      </c>
      <c r="BK761" s="165">
        <v>4324049.5616478911</v>
      </c>
      <c r="BL761" s="165">
        <v>4351138.0725365747</v>
      </c>
      <c r="BM761" s="165">
        <v>4259602.9754725881</v>
      </c>
      <c r="BN761" s="165">
        <v>4303820.9757163581</v>
      </c>
      <c r="BO761" s="165">
        <v>4403488.7929732082</v>
      </c>
      <c r="BP761" s="165">
        <v>4297146.7230151519</v>
      </c>
      <c r="BQ761" s="280">
        <v>51479273.72810813</v>
      </c>
    </row>
    <row r="762" spans="2:96" ht="18.75" x14ac:dyDescent="0.3">
      <c r="K762" s="145" t="s">
        <v>313</v>
      </c>
      <c r="AC762" s="152"/>
      <c r="AD762" s="168"/>
      <c r="AE762" s="169"/>
      <c r="AI762" s="281"/>
      <c r="AS762" s="37"/>
      <c r="AU762" s="37"/>
      <c r="AW762" s="37"/>
      <c r="AY762" s="37"/>
      <c r="BA762" s="37"/>
      <c r="BB762" s="37"/>
      <c r="BC762" s="37"/>
      <c r="BE762" s="169"/>
      <c r="BF762" s="169"/>
      <c r="BG762" s="169"/>
      <c r="BH762" s="169"/>
      <c r="BI762" s="169"/>
      <c r="BJ762" s="169"/>
      <c r="BK762" s="169"/>
      <c r="BL762" s="169"/>
      <c r="BM762" s="169"/>
      <c r="BN762" s="169"/>
      <c r="BO762" s="169"/>
      <c r="BP762" s="169"/>
      <c r="BQ762" s="282"/>
    </row>
    <row r="763" spans="2:96" ht="18.75" x14ac:dyDescent="0.3">
      <c r="K763" s="145" t="s">
        <v>313</v>
      </c>
      <c r="M763" s="37" t="s">
        <v>364</v>
      </c>
      <c r="N763" s="37" t="s">
        <v>1614</v>
      </c>
      <c r="V763" s="37" t="s">
        <v>357</v>
      </c>
      <c r="W763" s="37" t="s">
        <v>365</v>
      </c>
      <c r="X763" s="37">
        <v>151</v>
      </c>
      <c r="AB763" s="206" t="s">
        <v>362</v>
      </c>
      <c r="AC763" s="276" t="s">
        <v>366</v>
      </c>
      <c r="AD763" s="148"/>
      <c r="AE763" s="38"/>
      <c r="AI763" s="180"/>
      <c r="AS763" s="37"/>
      <c r="AU763" s="37"/>
      <c r="AW763" s="37"/>
      <c r="AY763" s="37"/>
      <c r="BA763" s="37"/>
      <c r="BB763" s="37"/>
      <c r="BC763" s="37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277"/>
      <c r="BS763" s="37">
        <v>13208601.639999999</v>
      </c>
      <c r="BT763" s="37">
        <v>18101440.5</v>
      </c>
      <c r="BU763" s="37">
        <v>18202116.120000001</v>
      </c>
      <c r="BV763" s="37">
        <v>17098252.73730718</v>
      </c>
      <c r="BW763" s="37">
        <v>9675759.7199999988</v>
      </c>
      <c r="BX763" s="37">
        <v>29027279.159999996</v>
      </c>
      <c r="BY763" s="37">
        <v>26830487.650000002</v>
      </c>
      <c r="BZ763" s="37">
        <v>32196585.18</v>
      </c>
      <c r="CA763" s="37">
        <v>14217610.260228395</v>
      </c>
      <c r="CB763" s="37">
        <v>29711130.127078786</v>
      </c>
      <c r="CC763" s="37">
        <v>32094878.314285707</v>
      </c>
      <c r="CD763" s="37">
        <v>37490892.726294383</v>
      </c>
      <c r="CE763" s="37">
        <v>39932391.38416902</v>
      </c>
      <c r="CG763" s="37">
        <v>3445080.7020419938</v>
      </c>
      <c r="CH763" s="37">
        <v>3261107.9428327656</v>
      </c>
      <c r="CI763" s="37">
        <v>3246999.0199166536</v>
      </c>
      <c r="CJ763" s="37">
        <v>3380194.647970852</v>
      </c>
      <c r="CK763" s="37">
        <v>3125082.9046398886</v>
      </c>
      <c r="CL763" s="37">
        <v>3414602.6014371114</v>
      </c>
      <c r="CM763" s="37">
        <v>3356828.0119716325</v>
      </c>
      <c r="CN763" s="37">
        <v>3365840.3877864126</v>
      </c>
      <c r="CO763" s="37">
        <v>3293360.7811419349</v>
      </c>
      <c r="CP763" s="37">
        <v>3347861.8124614567</v>
      </c>
      <c r="CQ763" s="37">
        <v>3388118.4897921137</v>
      </c>
      <c r="CR763" s="37">
        <v>3307314.0821762029</v>
      </c>
    </row>
    <row r="764" spans="2:96" x14ac:dyDescent="0.25">
      <c r="K764" s="145" t="s">
        <v>316</v>
      </c>
      <c r="N764" s="37" t="s">
        <v>1615</v>
      </c>
      <c r="V764" s="37" t="s">
        <v>357</v>
      </c>
      <c r="W764" s="37" t="s">
        <v>365</v>
      </c>
      <c r="X764" s="37">
        <v>151</v>
      </c>
      <c r="AB764" s="206" t="s">
        <v>362</v>
      </c>
      <c r="AC764" s="173">
        <v>3900110</v>
      </c>
      <c r="AD764" s="174" t="s">
        <v>1616</v>
      </c>
      <c r="AE764" s="149">
        <v>-35373.880000000005</v>
      </c>
      <c r="AF764" s="17">
        <v>-40400.720000000001</v>
      </c>
      <c r="AG764" s="17">
        <v>-334.17</v>
      </c>
      <c r="AH764" s="151">
        <v>15.149479241724768</v>
      </c>
      <c r="AI764" s="150">
        <v>0</v>
      </c>
      <c r="AJ764" s="266">
        <v>0</v>
      </c>
      <c r="AK764" s="138">
        <v>0</v>
      </c>
      <c r="AL764" s="266">
        <v>0</v>
      </c>
      <c r="AM764" s="175">
        <v>12.365502845969161</v>
      </c>
      <c r="AN764" s="150">
        <v>2.783976395755607</v>
      </c>
      <c r="AO764" s="151">
        <v>0</v>
      </c>
      <c r="AP764" s="151">
        <v>0</v>
      </c>
      <c r="AQ764" s="151">
        <v>0</v>
      </c>
      <c r="AR764" s="266">
        <v>0</v>
      </c>
      <c r="AS764" s="267">
        <v>0</v>
      </c>
      <c r="AT764" s="266">
        <v>15.149479241724768</v>
      </c>
      <c r="AU764" s="267">
        <v>1</v>
      </c>
      <c r="AV764" s="266">
        <v>-334.17</v>
      </c>
      <c r="AW764" s="267">
        <v>-1</v>
      </c>
      <c r="AX764" s="266">
        <v>0</v>
      </c>
      <c r="AY764" s="267">
        <v>0</v>
      </c>
      <c r="AZ764" s="266">
        <v>15.149479241724768</v>
      </c>
      <c r="BA764" s="267">
        <v>1</v>
      </c>
      <c r="BB764" s="266">
        <v>0</v>
      </c>
      <c r="BC764" s="267">
        <v>0</v>
      </c>
      <c r="BE764" s="149">
        <v>0</v>
      </c>
      <c r="BF764" s="149">
        <v>0</v>
      </c>
      <c r="BG764" s="149">
        <v>0</v>
      </c>
      <c r="BH764" s="149">
        <v>0</v>
      </c>
      <c r="BI764" s="149">
        <v>0</v>
      </c>
      <c r="BJ764" s="149">
        <v>0</v>
      </c>
      <c r="BK764" s="149">
        <v>0</v>
      </c>
      <c r="BL764" s="149">
        <v>0</v>
      </c>
      <c r="BM764" s="149">
        <v>0</v>
      </c>
      <c r="BN764" s="149">
        <v>0</v>
      </c>
      <c r="BO764" s="149">
        <v>0</v>
      </c>
      <c r="BP764" s="149">
        <v>0</v>
      </c>
      <c r="BQ764" s="268">
        <v>0</v>
      </c>
    </row>
    <row r="765" spans="2:96" x14ac:dyDescent="0.25">
      <c r="K765" s="145" t="s">
        <v>316</v>
      </c>
      <c r="N765" s="37" t="s">
        <v>1617</v>
      </c>
      <c r="V765" s="37" t="s">
        <v>357</v>
      </c>
      <c r="W765" s="37" t="s">
        <v>365</v>
      </c>
      <c r="X765" s="37">
        <v>151</v>
      </c>
      <c r="AB765" s="206" t="s">
        <v>362</v>
      </c>
      <c r="AC765" s="173">
        <v>3900199</v>
      </c>
      <c r="AD765" s="174" t="s">
        <v>1618</v>
      </c>
      <c r="AE765" s="149">
        <v>-24666.49</v>
      </c>
      <c r="AF765" s="17">
        <v>-24420.92</v>
      </c>
      <c r="AG765" s="17">
        <v>-2456.04</v>
      </c>
      <c r="AH765" s="151">
        <v>-129.13500422972237</v>
      </c>
      <c r="AI765" s="150">
        <v>0</v>
      </c>
      <c r="AJ765" s="266">
        <v>0</v>
      </c>
      <c r="AK765" s="138">
        <v>0</v>
      </c>
      <c r="AL765" s="266">
        <v>0</v>
      </c>
      <c r="AM765" s="175">
        <v>-107.68680098347937</v>
      </c>
      <c r="AN765" s="150">
        <v>-21.448203246242997</v>
      </c>
      <c r="AO765" s="151">
        <v>0</v>
      </c>
      <c r="AP765" s="151">
        <v>0</v>
      </c>
      <c r="AQ765" s="151">
        <v>0</v>
      </c>
      <c r="AR765" s="266">
        <v>0</v>
      </c>
      <c r="AS765" s="267">
        <v>0</v>
      </c>
      <c r="AT765" s="266">
        <v>-129.13500422972237</v>
      </c>
      <c r="AU765" s="267">
        <v>-1</v>
      </c>
      <c r="AV765" s="266">
        <v>-2456.04</v>
      </c>
      <c r="AW765" s="267">
        <v>-1</v>
      </c>
      <c r="AX765" s="266">
        <v>0</v>
      </c>
      <c r="AY765" s="267">
        <v>0</v>
      </c>
      <c r="AZ765" s="266">
        <v>-129.13500422972237</v>
      </c>
      <c r="BA765" s="267">
        <v>-1</v>
      </c>
      <c r="BB765" s="266">
        <v>0</v>
      </c>
      <c r="BC765" s="267">
        <v>0</v>
      </c>
      <c r="BE765" s="149">
        <v>0</v>
      </c>
      <c r="BF765" s="149">
        <v>0</v>
      </c>
      <c r="BG765" s="149">
        <v>0</v>
      </c>
      <c r="BH765" s="149">
        <v>0</v>
      </c>
      <c r="BI765" s="149">
        <v>0</v>
      </c>
      <c r="BJ765" s="149">
        <v>0</v>
      </c>
      <c r="BK765" s="149">
        <v>0</v>
      </c>
      <c r="BL765" s="149">
        <v>0</v>
      </c>
      <c r="BM765" s="149">
        <v>0</v>
      </c>
      <c r="BN765" s="149">
        <v>0</v>
      </c>
      <c r="BO765" s="149">
        <v>0</v>
      </c>
      <c r="BP765" s="149">
        <v>0</v>
      </c>
      <c r="BQ765" s="268">
        <v>0</v>
      </c>
    </row>
    <row r="766" spans="2:96" x14ac:dyDescent="0.25">
      <c r="K766" s="145" t="s">
        <v>316</v>
      </c>
      <c r="N766" s="37" t="s">
        <v>1619</v>
      </c>
      <c r="V766" s="37" t="s">
        <v>357</v>
      </c>
      <c r="W766" s="37" t="s">
        <v>365</v>
      </c>
      <c r="X766" s="37">
        <v>151</v>
      </c>
      <c r="AB766" s="206" t="s">
        <v>362</v>
      </c>
      <c r="AC766" s="173">
        <v>3900201</v>
      </c>
      <c r="AD766" s="174" t="s">
        <v>1620</v>
      </c>
      <c r="AE766" s="149">
        <v>-117741.25000000001</v>
      </c>
      <c r="AF766" s="17">
        <v>-53955.539999999994</v>
      </c>
      <c r="AG766" s="17">
        <v>-3920.36</v>
      </c>
      <c r="AH766" s="151">
        <v>169.19379021582182</v>
      </c>
      <c r="AI766" s="150">
        <v>0</v>
      </c>
      <c r="AJ766" s="266">
        <v>0</v>
      </c>
      <c r="AK766" s="138">
        <v>0</v>
      </c>
      <c r="AL766" s="266">
        <v>0</v>
      </c>
      <c r="AM766" s="175">
        <v>141.09783058501921</v>
      </c>
      <c r="AN766" s="150">
        <v>28.095959630802611</v>
      </c>
      <c r="AO766" s="151">
        <v>0</v>
      </c>
      <c r="AP766" s="151">
        <v>0</v>
      </c>
      <c r="AQ766" s="151">
        <v>0</v>
      </c>
      <c r="AR766" s="266">
        <v>0</v>
      </c>
      <c r="AS766" s="267">
        <v>0</v>
      </c>
      <c r="AT766" s="266">
        <v>169.19379021582182</v>
      </c>
      <c r="AU766" s="267">
        <v>1</v>
      </c>
      <c r="AV766" s="266">
        <v>-3920.36</v>
      </c>
      <c r="AW766" s="267">
        <v>-1</v>
      </c>
      <c r="AX766" s="266">
        <v>0</v>
      </c>
      <c r="AY766" s="267">
        <v>0</v>
      </c>
      <c r="AZ766" s="266">
        <v>169.19379021582182</v>
      </c>
      <c r="BA766" s="267">
        <v>1</v>
      </c>
      <c r="BB766" s="266">
        <v>0</v>
      </c>
      <c r="BC766" s="267">
        <v>0</v>
      </c>
      <c r="BE766" s="149">
        <v>0</v>
      </c>
      <c r="BF766" s="149">
        <v>0</v>
      </c>
      <c r="BG766" s="149">
        <v>0</v>
      </c>
      <c r="BH766" s="149">
        <v>0</v>
      </c>
      <c r="BI766" s="149">
        <v>0</v>
      </c>
      <c r="BJ766" s="149">
        <v>0</v>
      </c>
      <c r="BK766" s="149">
        <v>0</v>
      </c>
      <c r="BL766" s="149">
        <v>0</v>
      </c>
      <c r="BM766" s="149">
        <v>0</v>
      </c>
      <c r="BN766" s="149">
        <v>0</v>
      </c>
      <c r="BO766" s="149">
        <v>0</v>
      </c>
      <c r="BP766" s="149">
        <v>0</v>
      </c>
      <c r="BQ766" s="268">
        <v>0</v>
      </c>
    </row>
    <row r="767" spans="2:96" x14ac:dyDescent="0.25">
      <c r="K767" s="145" t="s">
        <v>316</v>
      </c>
      <c r="N767" s="37" t="s">
        <v>1621</v>
      </c>
      <c r="V767" s="37" t="s">
        <v>357</v>
      </c>
      <c r="W767" s="37" t="s">
        <v>365</v>
      </c>
      <c r="X767" s="37">
        <v>151</v>
      </c>
      <c r="AB767" s="206" t="s">
        <v>362</v>
      </c>
      <c r="AC767" s="173">
        <v>3900501</v>
      </c>
      <c r="AD767" s="174" t="s">
        <v>1622</v>
      </c>
      <c r="AE767" s="149">
        <v>-349044.87999999995</v>
      </c>
      <c r="AF767" s="17">
        <v>-245694.61000000002</v>
      </c>
      <c r="AG767" s="17">
        <v>-147431.98000000001</v>
      </c>
      <c r="AH767" s="151">
        <v>-206181.88928965753</v>
      </c>
      <c r="AI767" s="150">
        <v>-59808.009999999995</v>
      </c>
      <c r="AJ767" s="266">
        <v>-179424.02999999997</v>
      </c>
      <c r="AK767" s="138">
        <v>-155618.91</v>
      </c>
      <c r="AL767" s="266">
        <v>-186742.69199999998</v>
      </c>
      <c r="AM767" s="175">
        <v>-171936.86724039112</v>
      </c>
      <c r="AN767" s="150">
        <v>-189863.93204926641</v>
      </c>
      <c r="AO767" s="151">
        <v>-185894.91428571401</v>
      </c>
      <c r="AP767" s="151">
        <v>-233925.893967154</v>
      </c>
      <c r="AQ767" s="151">
        <v>-249156.3152556828</v>
      </c>
      <c r="AR767" s="266">
        <v>69732.285255682829</v>
      </c>
      <c r="AS767" s="267">
        <v>0.38864518457022085</v>
      </c>
      <c r="AT767" s="266">
        <v>42974.425966025272</v>
      </c>
      <c r="AU767" s="267">
        <v>0.20842968368406037</v>
      </c>
      <c r="AV767" s="266">
        <v>101724.33525568279</v>
      </c>
      <c r="AW767" s="267">
        <v>0.68997469379223408</v>
      </c>
      <c r="AX767" s="266">
        <v>54501.86396715403</v>
      </c>
      <c r="AY767" s="267">
        <v>0.30376011489182381</v>
      </c>
      <c r="AZ767" s="266">
        <v>27744.004677496472</v>
      </c>
      <c r="BA767" s="267">
        <v>0.13456082283987569</v>
      </c>
      <c r="BB767" s="266">
        <v>15230.4212885288</v>
      </c>
      <c r="BC767" s="267">
        <v>6.510788964075663E-2</v>
      </c>
      <c r="BE767" s="149">
        <v>-21287.644911047642</v>
      </c>
      <c r="BF767" s="149">
        <v>-20685.542104922843</v>
      </c>
      <c r="BG767" s="149">
        <v>-20404.536511791943</v>
      </c>
      <c r="BH767" s="149">
        <v>-21180.345876340343</v>
      </c>
      <c r="BI767" s="149">
        <v>-19540.603468679448</v>
      </c>
      <c r="BJ767" s="149">
        <v>-21596.880185693448</v>
      </c>
      <c r="BK767" s="149">
        <v>-20668.284157162645</v>
      </c>
      <c r="BL767" s="149">
        <v>-21023.360630147843</v>
      </c>
      <c r="BM767" s="149">
        <v>-20297.003243236242</v>
      </c>
      <c r="BN767" s="149">
        <v>-20767.454386634345</v>
      </c>
      <c r="BO767" s="149">
        <v>-21237.093634232144</v>
      </c>
      <c r="BP767" s="149">
        <v>-20467.566145793942</v>
      </c>
      <c r="BQ767" s="268">
        <v>-249156.31525568286</v>
      </c>
    </row>
    <row r="768" spans="2:96" x14ac:dyDescent="0.25">
      <c r="K768" s="145" t="s">
        <v>316</v>
      </c>
      <c r="N768" s="37" t="s">
        <v>1623</v>
      </c>
      <c r="V768" s="37" t="s">
        <v>357</v>
      </c>
      <c r="W768" s="37" t="s">
        <v>365</v>
      </c>
      <c r="X768" s="37">
        <v>151</v>
      </c>
      <c r="AB768" s="206" t="s">
        <v>362</v>
      </c>
      <c r="AC768" s="173">
        <v>3900502</v>
      </c>
      <c r="AD768" s="174" t="s">
        <v>1624</v>
      </c>
      <c r="AE768" s="149">
        <v>-64741.390000000007</v>
      </c>
      <c r="AF768" s="17">
        <v>238833.74999999997</v>
      </c>
      <c r="AG768" s="17">
        <v>-163240.76999999999</v>
      </c>
      <c r="AH768" s="151">
        <v>-424157.29279594071</v>
      </c>
      <c r="AI768" s="150">
        <v>-83720.279999999984</v>
      </c>
      <c r="AJ768" s="266">
        <v>-251160.83999999997</v>
      </c>
      <c r="AK768" s="138">
        <v>-158396.05999999994</v>
      </c>
      <c r="AL768" s="266">
        <v>-190075.27199999994</v>
      </c>
      <c r="AM768" s="175">
        <v>-353708.44835961831</v>
      </c>
      <c r="AN768" s="150">
        <v>-228844.90443632234</v>
      </c>
      <c r="AO768" s="151">
        <v>-164124.46285714299</v>
      </c>
      <c r="AP768" s="151">
        <v>-327453.48561472801</v>
      </c>
      <c r="AQ768" s="151">
        <v>-348773.29101861158</v>
      </c>
      <c r="AR768" s="266">
        <v>97612.451018611609</v>
      </c>
      <c r="AS768" s="267">
        <v>0.38864518457022051</v>
      </c>
      <c r="AT768" s="266">
        <v>-75384.001777329133</v>
      </c>
      <c r="AU768" s="267">
        <v>-0.17772652517752627</v>
      </c>
      <c r="AV768" s="266">
        <v>185532.52101861159</v>
      </c>
      <c r="AW768" s="267">
        <v>1.1365574973617902</v>
      </c>
      <c r="AX768" s="266">
        <v>76292.645614728041</v>
      </c>
      <c r="AY768" s="267">
        <v>0.30376011489182808</v>
      </c>
      <c r="AZ768" s="266">
        <v>-96703.807181212702</v>
      </c>
      <c r="BA768" s="267">
        <v>-0.22799043850870734</v>
      </c>
      <c r="BB768" s="266">
        <v>21319.805403883569</v>
      </c>
      <c r="BC768" s="267">
        <v>6.510788964075287E-2</v>
      </c>
      <c r="BE768" s="149">
        <v>-29798.811103955526</v>
      </c>
      <c r="BF768" s="149">
        <v>-28955.977250805227</v>
      </c>
      <c r="BG768" s="149">
        <v>-28562.620793392824</v>
      </c>
      <c r="BH768" s="149">
        <v>-29648.612071594725</v>
      </c>
      <c r="BI768" s="149">
        <v>-27353.272475824124</v>
      </c>
      <c r="BJ768" s="149">
        <v>-30231.683954585824</v>
      </c>
      <c r="BK768" s="149">
        <v>-28931.819279010026</v>
      </c>
      <c r="BL768" s="149">
        <v>-29428.861426704425</v>
      </c>
      <c r="BM768" s="149">
        <v>-28412.093876466424</v>
      </c>
      <c r="BN768" s="149">
        <v>-29070.639470135426</v>
      </c>
      <c r="BO768" s="149">
        <v>-29728.048558113423</v>
      </c>
      <c r="BP768" s="149">
        <v>-28650.850758023626</v>
      </c>
      <c r="BQ768" s="268">
        <v>-348773.29101861152</v>
      </c>
    </row>
    <row r="769" spans="11:69" x14ac:dyDescent="0.25">
      <c r="K769" s="145" t="s">
        <v>316</v>
      </c>
      <c r="N769" s="37" t="s">
        <v>1625</v>
      </c>
      <c r="V769" s="37" t="s">
        <v>357</v>
      </c>
      <c r="W769" s="37" t="s">
        <v>365</v>
      </c>
      <c r="X769" s="37">
        <v>151</v>
      </c>
      <c r="AB769" s="206" t="s">
        <v>362</v>
      </c>
      <c r="AC769" s="173">
        <v>3910090</v>
      </c>
      <c r="AD769" s="174" t="s">
        <v>1626</v>
      </c>
      <c r="AE769" s="149">
        <v>80561.869999999981</v>
      </c>
      <c r="AF769" s="17">
        <v>51275.06</v>
      </c>
      <c r="AG769" s="17">
        <v>73712.539999999994</v>
      </c>
      <c r="AH769" s="151">
        <v>52758.438275712288</v>
      </c>
      <c r="AI769" s="150">
        <v>628257.14</v>
      </c>
      <c r="AJ769" s="266">
        <v>1884771.42</v>
      </c>
      <c r="AK769" s="138">
        <v>966982.16</v>
      </c>
      <c r="AL769" s="266">
        <v>1160378.5919999999</v>
      </c>
      <c r="AM769" s="175">
        <v>43995.719647703023</v>
      </c>
      <c r="AN769" s="150">
        <v>975744.87862800935</v>
      </c>
      <c r="AO769" s="151">
        <v>1630671.66857143</v>
      </c>
      <c r="AP769" s="151">
        <v>2457289.8030840298</v>
      </c>
      <c r="AQ769" s="151">
        <v>2617278.7563985777</v>
      </c>
      <c r="AR769" s="266">
        <v>-732507.33639857778</v>
      </c>
      <c r="AS769" s="267">
        <v>-0.38864518457022118</v>
      </c>
      <c r="AT769" s="266">
        <v>-2564520.3181228656</v>
      </c>
      <c r="AU769" s="267">
        <v>-48.60872311498008</v>
      </c>
      <c r="AV769" s="266">
        <v>-2543566.2163985777</v>
      </c>
      <c r="AW769" s="267">
        <v>-34.506560435966229</v>
      </c>
      <c r="AX769" s="266">
        <v>-572518.38308402989</v>
      </c>
      <c r="AY769" s="267">
        <v>-0.30376011489182592</v>
      </c>
      <c r="AZ769" s="266">
        <v>-2404531.3648083177</v>
      </c>
      <c r="BA769" s="267">
        <v>-45.576242273177002</v>
      </c>
      <c r="BB769" s="266">
        <v>-159988.95331454789</v>
      </c>
      <c r="BC769" s="267">
        <v>-6.5107889640755118E-2</v>
      </c>
      <c r="BE769" s="149">
        <v>223617.45373488186</v>
      </c>
      <c r="BF769" s="149">
        <v>217292.62555614885</v>
      </c>
      <c r="BG769" s="149">
        <v>214340.78398401782</v>
      </c>
      <c r="BH769" s="149">
        <v>222490.32402984783</v>
      </c>
      <c r="BI769" s="149">
        <v>205265.54301182483</v>
      </c>
      <c r="BJ769" s="149">
        <v>226865.83583681285</v>
      </c>
      <c r="BK769" s="149">
        <v>217111.3383188358</v>
      </c>
      <c r="BL769" s="149">
        <v>220841.26227716485</v>
      </c>
      <c r="BM769" s="149">
        <v>213211.19375425283</v>
      </c>
      <c r="BN769" s="149">
        <v>218153.07845934585</v>
      </c>
      <c r="BO769" s="149">
        <v>223086.43455207584</v>
      </c>
      <c r="BP769" s="149">
        <v>215002.88288336786</v>
      </c>
      <c r="BQ769" s="268">
        <v>2617278.7563985772</v>
      </c>
    </row>
    <row r="770" spans="11:69" x14ac:dyDescent="0.25">
      <c r="K770" s="145" t="s">
        <v>316</v>
      </c>
      <c r="N770" s="37" t="s">
        <v>1627</v>
      </c>
      <c r="V770" s="37" t="s">
        <v>357</v>
      </c>
      <c r="W770" s="37" t="s">
        <v>365</v>
      </c>
      <c r="X770" s="37">
        <v>151</v>
      </c>
      <c r="AB770" s="206" t="s">
        <v>362</v>
      </c>
      <c r="AC770" s="173">
        <v>3910105</v>
      </c>
      <c r="AD770" s="174" t="s">
        <v>1628</v>
      </c>
      <c r="AE770" s="149">
        <v>-43229.679999999993</v>
      </c>
      <c r="AF770" s="17">
        <v>-5425.4099999999926</v>
      </c>
      <c r="AG770" s="17">
        <v>-15078.130000000006</v>
      </c>
      <c r="AH770" s="151">
        <v>61418.814849699149</v>
      </c>
      <c r="AI770" s="150">
        <v>1180.92</v>
      </c>
      <c r="AJ770" s="266">
        <v>3542.76</v>
      </c>
      <c r="AK770" s="138">
        <v>639.87000000000012</v>
      </c>
      <c r="AL770" s="266">
        <v>767.84400000000005</v>
      </c>
      <c r="AM770" s="175">
        <v>51217.682849143457</v>
      </c>
      <c r="AN770" s="150">
        <v>10841.002000555693</v>
      </c>
      <c r="AO770" s="151">
        <v>1466.4685714285699</v>
      </c>
      <c r="AP770" s="151">
        <v>4618.9091846341689</v>
      </c>
      <c r="AQ770" s="151">
        <v>4919.6366140879982</v>
      </c>
      <c r="AR770" s="266">
        <v>-1376.876614087998</v>
      </c>
      <c r="AS770" s="267">
        <v>-0.38864518457022146</v>
      </c>
      <c r="AT770" s="266">
        <v>56499.178235611151</v>
      </c>
      <c r="AU770" s="267">
        <v>0.91990017023078241</v>
      </c>
      <c r="AV770" s="266">
        <v>-19997.766614088003</v>
      </c>
      <c r="AW770" s="267">
        <v>-1.326276309733899</v>
      </c>
      <c r="AX770" s="266">
        <v>-1076.1491846341687</v>
      </c>
      <c r="AY770" s="267">
        <v>-0.30376011489182692</v>
      </c>
      <c r="AZ770" s="266">
        <v>56799.90566506498</v>
      </c>
      <c r="BA770" s="267">
        <v>0.92479651071194846</v>
      </c>
      <c r="BB770" s="266">
        <v>-300.72742945382925</v>
      </c>
      <c r="BC770" s="267">
        <v>-6.510788964075459E-2</v>
      </c>
      <c r="BE770" s="149">
        <v>420.3284079900734</v>
      </c>
      <c r="BF770" s="149">
        <v>408.4397789283654</v>
      </c>
      <c r="BG770" s="149">
        <v>402.89127254870033</v>
      </c>
      <c r="BH770" s="149">
        <v>418.20976909761544</v>
      </c>
      <c r="BI770" s="149">
        <v>385.83275799066041</v>
      </c>
      <c r="BJ770" s="149">
        <v>426.43431454899041</v>
      </c>
      <c r="BK770" s="149">
        <v>408.09901762116039</v>
      </c>
      <c r="BL770" s="149">
        <v>415.11006695180441</v>
      </c>
      <c r="BM770" s="149">
        <v>400.76800866643936</v>
      </c>
      <c r="BN770" s="149">
        <v>410.05715178057636</v>
      </c>
      <c r="BO770" s="149">
        <v>419.33026386494737</v>
      </c>
      <c r="BP770" s="149">
        <v>404.13580409866438</v>
      </c>
      <c r="BQ770" s="268">
        <v>4919.6366140879982</v>
      </c>
    </row>
    <row r="771" spans="11:69" x14ac:dyDescent="0.25">
      <c r="K771" s="145" t="s">
        <v>316</v>
      </c>
      <c r="N771" s="37" t="s">
        <v>1629</v>
      </c>
      <c r="V771" s="37" t="s">
        <v>357</v>
      </c>
      <c r="W771" s="37" t="s">
        <v>365</v>
      </c>
      <c r="X771" s="37">
        <v>151</v>
      </c>
      <c r="AB771" s="206" t="s">
        <v>362</v>
      </c>
      <c r="AC771" s="173">
        <v>3910107</v>
      </c>
      <c r="AD771" s="174" t="s">
        <v>1630</v>
      </c>
      <c r="AE771" s="149">
        <v>19350.430000000008</v>
      </c>
      <c r="AF771" s="17">
        <v>10414.57</v>
      </c>
      <c r="AG771" s="17">
        <v>6452.3</v>
      </c>
      <c r="AH771" s="151">
        <v>11310.617350278902</v>
      </c>
      <c r="AI771" s="150">
        <v>3786.7</v>
      </c>
      <c r="AJ771" s="266">
        <v>11360.099999999999</v>
      </c>
      <c r="AK771" s="138">
        <v>3807.9400000000005</v>
      </c>
      <c r="AL771" s="266">
        <v>4569.5280000000002</v>
      </c>
      <c r="AM771" s="175">
        <v>9432.0219902035715</v>
      </c>
      <c r="AN771" s="150">
        <v>5686.5353600753315</v>
      </c>
      <c r="AO771" s="151">
        <v>4994.2457142857102</v>
      </c>
      <c r="AP771" s="151">
        <v>14810.845281182599</v>
      </c>
      <c r="AQ771" s="151">
        <v>15775.148161236164</v>
      </c>
      <c r="AR771" s="266">
        <v>-4415.0481612361655</v>
      </c>
      <c r="AS771" s="267">
        <v>-0.38864518457022085</v>
      </c>
      <c r="AT771" s="266">
        <v>-4464.5308109572616</v>
      </c>
      <c r="AU771" s="267">
        <v>-0.39472034750138313</v>
      </c>
      <c r="AV771" s="266">
        <v>-9322.8481612361647</v>
      </c>
      <c r="AW771" s="267">
        <v>-1.44488758446386</v>
      </c>
      <c r="AX771" s="266">
        <v>-3450.7452811826006</v>
      </c>
      <c r="AY771" s="267">
        <v>-0.30376011489182325</v>
      </c>
      <c r="AZ771" s="266">
        <v>-3500.2279309036967</v>
      </c>
      <c r="BA771" s="267">
        <v>-0.30946391540841811</v>
      </c>
      <c r="BB771" s="266">
        <v>-964.30288005356488</v>
      </c>
      <c r="BC771" s="267">
        <v>-6.5107889640757116E-2</v>
      </c>
      <c r="BE771" s="149">
        <v>1347.8115219794863</v>
      </c>
      <c r="BF771" s="149">
        <v>1309.6898273109464</v>
      </c>
      <c r="BG771" s="149">
        <v>1291.898165633706</v>
      </c>
      <c r="BH771" s="149">
        <v>1341.017962810296</v>
      </c>
      <c r="BI771" s="149">
        <v>1237.1988828059764</v>
      </c>
      <c r="BJ771" s="149">
        <v>1367.3905251013264</v>
      </c>
      <c r="BK771" s="149">
        <v>1308.5971530891563</v>
      </c>
      <c r="BL771" s="149">
        <v>1331.078557841676</v>
      </c>
      <c r="BM771" s="149">
        <v>1285.0897761213364</v>
      </c>
      <c r="BN771" s="149">
        <v>1314.8760429559263</v>
      </c>
      <c r="BO771" s="149">
        <v>1344.6109052072964</v>
      </c>
      <c r="BP771" s="149">
        <v>1295.8888403790361</v>
      </c>
      <c r="BQ771" s="268">
        <v>15775.148161236164</v>
      </c>
    </row>
    <row r="772" spans="11:69" x14ac:dyDescent="0.25">
      <c r="K772" s="145" t="s">
        <v>316</v>
      </c>
      <c r="N772" s="37" t="s">
        <v>1631</v>
      </c>
      <c r="V772" s="37" t="s">
        <v>357</v>
      </c>
      <c r="W772" s="37" t="s">
        <v>365</v>
      </c>
      <c r="X772" s="37">
        <v>151</v>
      </c>
      <c r="AB772" s="206" t="s">
        <v>362</v>
      </c>
      <c r="AC772" s="173">
        <v>3910109</v>
      </c>
      <c r="AD772" s="174" t="s">
        <v>1632</v>
      </c>
      <c r="AE772" s="149">
        <v>8087.3600000000024</v>
      </c>
      <c r="AF772" s="17">
        <v>21658.55</v>
      </c>
      <c r="AG772" s="17">
        <v>-24274.01</v>
      </c>
      <c r="AH772" s="151">
        <v>118218.91482760354</v>
      </c>
      <c r="AI772" s="150">
        <v>-1347.9299999999998</v>
      </c>
      <c r="AJ772" s="266">
        <v>-4043.7899999999995</v>
      </c>
      <c r="AK772" s="138">
        <v>-2402.9899999999998</v>
      </c>
      <c r="AL772" s="266">
        <v>-2883.5879999999997</v>
      </c>
      <c r="AM772" s="175">
        <v>98583.779273946042</v>
      </c>
      <c r="AN772" s="150">
        <v>17232.145553657501</v>
      </c>
      <c r="AO772" s="151">
        <v>-4506.3085714285698</v>
      </c>
      <c r="AP772" s="151">
        <v>-5272.1321149984196</v>
      </c>
      <c r="AQ772" s="151">
        <v>-5615.3895109132136</v>
      </c>
      <c r="AR772" s="266">
        <v>1571.5995109132141</v>
      </c>
      <c r="AS772" s="267">
        <v>0.38864518457022107</v>
      </c>
      <c r="AT772" s="266">
        <v>123834.30433851675</v>
      </c>
      <c r="AU772" s="267">
        <v>1.0474999243488408</v>
      </c>
      <c r="AV772" s="266">
        <v>-18658.620489086785</v>
      </c>
      <c r="AW772" s="267">
        <v>-0.76866658986656045</v>
      </c>
      <c r="AX772" s="266">
        <v>1228.3421149984201</v>
      </c>
      <c r="AY772" s="267">
        <v>0.3037601148918268</v>
      </c>
      <c r="AZ772" s="266">
        <v>123491.04694260196</v>
      </c>
      <c r="BA772" s="267">
        <v>1.0445963501076512</v>
      </c>
      <c r="BB772" s="266">
        <v>343.25739591479396</v>
      </c>
      <c r="BC772" s="267">
        <v>6.5107889640754354E-2</v>
      </c>
      <c r="BE772" s="149">
        <v>-479.77277968199405</v>
      </c>
      <c r="BF772" s="149">
        <v>-466.20281747359007</v>
      </c>
      <c r="BG772" s="149">
        <v>-459.86962114840009</v>
      </c>
      <c r="BH772" s="149">
        <v>-477.35451517439606</v>
      </c>
      <c r="BI772" s="149">
        <v>-440.39862944005506</v>
      </c>
      <c r="BJ772" s="149">
        <v>-486.74220574638406</v>
      </c>
      <c r="BK772" s="149">
        <v>-465.813864463377</v>
      </c>
      <c r="BL772" s="149">
        <v>-473.81644188119901</v>
      </c>
      <c r="BM772" s="149">
        <v>-457.44607756812798</v>
      </c>
      <c r="BN772" s="149">
        <v>-468.04892507502001</v>
      </c>
      <c r="BO772" s="149">
        <v>-478.63347438563</v>
      </c>
      <c r="BP772" s="149">
        <v>-461.29015887503999</v>
      </c>
      <c r="BQ772" s="268">
        <v>-5615.3895109132127</v>
      </c>
    </row>
    <row r="773" spans="11:69" x14ac:dyDescent="0.25">
      <c r="K773" s="145" t="s">
        <v>316</v>
      </c>
      <c r="N773" s="37" t="s">
        <v>1633</v>
      </c>
      <c r="V773" s="37" t="s">
        <v>357</v>
      </c>
      <c r="W773" s="37" t="s">
        <v>365</v>
      </c>
      <c r="X773" s="37">
        <v>151</v>
      </c>
      <c r="AB773" s="206" t="s">
        <v>362</v>
      </c>
      <c r="AC773" s="173">
        <v>3910110</v>
      </c>
      <c r="AD773" s="174" t="s">
        <v>1634</v>
      </c>
      <c r="AE773" s="149">
        <v>53258.71</v>
      </c>
      <c r="AF773" s="17">
        <v>937301.04999999993</v>
      </c>
      <c r="AG773" s="17">
        <v>275958.38000000012</v>
      </c>
      <c r="AH773" s="151">
        <v>312950.84434183198</v>
      </c>
      <c r="AI773" s="150">
        <v>-31610.729999999996</v>
      </c>
      <c r="AJ773" s="266">
        <v>-94832.189999999988</v>
      </c>
      <c r="AK773" s="138">
        <v>447349.10000000003</v>
      </c>
      <c r="AL773" s="266">
        <v>536818.92000000004</v>
      </c>
      <c r="AM773" s="175">
        <v>260972.42566623911</v>
      </c>
      <c r="AN773" s="150">
        <v>499327.5186755929</v>
      </c>
      <c r="AO773" s="151">
        <v>303934.61142857105</v>
      </c>
      <c r="AP773" s="151">
        <v>-123638.426929843</v>
      </c>
      <c r="AQ773" s="151">
        <v>-131688.26398574832</v>
      </c>
      <c r="AR773" s="266">
        <v>36856.073985748328</v>
      </c>
      <c r="AS773" s="267">
        <v>0.38864518457022168</v>
      </c>
      <c r="AT773" s="266">
        <v>444639.10832758027</v>
      </c>
      <c r="AU773" s="267">
        <v>1.4207953624880045</v>
      </c>
      <c r="AV773" s="266">
        <v>407646.64398574841</v>
      </c>
      <c r="AW773" s="267">
        <v>1.4772033521350147</v>
      </c>
      <c r="AX773" s="266">
        <v>28806.236929843013</v>
      </c>
      <c r="AY773" s="267">
        <v>0.3037601148918212</v>
      </c>
      <c r="AZ773" s="266">
        <v>436589.27127167501</v>
      </c>
      <c r="BA773" s="267">
        <v>1.3950729936193891</v>
      </c>
      <c r="BB773" s="266">
        <v>8049.8370559053146</v>
      </c>
      <c r="BC773" s="267">
        <v>6.5107889640759406E-2</v>
      </c>
      <c r="BE773" s="149">
        <v>-11251.3022188667</v>
      </c>
      <c r="BF773" s="149">
        <v>-10933.068770928001</v>
      </c>
      <c r="BG773" s="149">
        <v>-10784.5469937789</v>
      </c>
      <c r="BH773" s="149">
        <v>-11194.590737989902</v>
      </c>
      <c r="BI773" s="149">
        <v>-10327.926648712903</v>
      </c>
      <c r="BJ773" s="149">
        <v>-11414.744419557002</v>
      </c>
      <c r="BK773" s="149">
        <v>-10923.947311661905</v>
      </c>
      <c r="BL773" s="149">
        <v>-11111.618269396202</v>
      </c>
      <c r="BM773" s="149">
        <v>-10727.711711709901</v>
      </c>
      <c r="BN773" s="149">
        <v>-10976.362420405103</v>
      </c>
      <c r="BO773" s="149">
        <v>-11224.584012349402</v>
      </c>
      <c r="BP773" s="149">
        <v>-10817.860470392401</v>
      </c>
      <c r="BQ773" s="268">
        <v>-131688.26398574832</v>
      </c>
    </row>
    <row r="774" spans="11:69" x14ac:dyDescent="0.25">
      <c r="K774" s="145" t="s">
        <v>316</v>
      </c>
      <c r="N774" s="37" t="s">
        <v>1635</v>
      </c>
      <c r="V774" s="37" t="s">
        <v>357</v>
      </c>
      <c r="W774" s="37" t="s">
        <v>365</v>
      </c>
      <c r="X774" s="37">
        <v>151</v>
      </c>
      <c r="AB774" s="206" t="s">
        <v>362</v>
      </c>
      <c r="AC774" s="173">
        <v>3910113</v>
      </c>
      <c r="AD774" s="174" t="s">
        <v>1636</v>
      </c>
      <c r="AE774" s="149">
        <v>58542.889999999992</v>
      </c>
      <c r="AF774" s="17">
        <v>97723.13</v>
      </c>
      <c r="AG774" s="17">
        <v>55647.1</v>
      </c>
      <c r="AH774" s="151">
        <v>26709.95865496853</v>
      </c>
      <c r="AI774" s="150">
        <v>-19809.620000000003</v>
      </c>
      <c r="AJ774" s="266">
        <v>-59428.860000000008</v>
      </c>
      <c r="AK774" s="138">
        <v>-20342.610000000004</v>
      </c>
      <c r="AL774" s="266">
        <v>-24411.132000000005</v>
      </c>
      <c r="AM774" s="175">
        <v>22273.666378155671</v>
      </c>
      <c r="AN774" s="150">
        <v>-15906.317723187145</v>
      </c>
      <c r="AO774" s="151">
        <v>-38141.3314285714</v>
      </c>
      <c r="AP774" s="151">
        <v>-77480.977341490201</v>
      </c>
      <c r="AQ774" s="151">
        <v>-82525.600263497836</v>
      </c>
      <c r="AR774" s="266">
        <v>23096.740263497828</v>
      </c>
      <c r="AS774" s="267">
        <v>0.38864518457022101</v>
      </c>
      <c r="AT774" s="266">
        <v>109235.55891846637</v>
      </c>
      <c r="AU774" s="267">
        <v>4.0896940474352474</v>
      </c>
      <c r="AV774" s="266">
        <v>138172.70026349783</v>
      </c>
      <c r="AW774" s="267">
        <v>2.4830170891834045</v>
      </c>
      <c r="AX774" s="266">
        <v>18052.117341490193</v>
      </c>
      <c r="AY774" s="267">
        <v>0.30376011489182514</v>
      </c>
      <c r="AZ774" s="266">
        <v>104190.93599645873</v>
      </c>
      <c r="BA774" s="267">
        <v>3.9008273034925631</v>
      </c>
      <c r="BB774" s="266">
        <v>5044.6229220076348</v>
      </c>
      <c r="BC774" s="267">
        <v>6.5107889640755673E-2</v>
      </c>
      <c r="BE774" s="149">
        <v>-7050.8976370019309</v>
      </c>
      <c r="BF774" s="149">
        <v>-6851.4690355442608</v>
      </c>
      <c r="BG774" s="149">
        <v>-6758.3943116436103</v>
      </c>
      <c r="BH774" s="149">
        <v>-7015.3580311210708</v>
      </c>
      <c r="BI774" s="149">
        <v>-6472.242251250671</v>
      </c>
      <c r="BJ774" s="149">
        <v>-7153.3226011719407</v>
      </c>
      <c r="BK774" s="149">
        <v>-6845.7528549338604</v>
      </c>
      <c r="BL774" s="149">
        <v>-6963.3613491936803</v>
      </c>
      <c r="BM774" s="149">
        <v>-6722.7771227846706</v>
      </c>
      <c r="BN774" s="149">
        <v>-6878.6000364593301</v>
      </c>
      <c r="BO774" s="149">
        <v>-7034.1540338586292</v>
      </c>
      <c r="BP774" s="149">
        <v>-6779.2709985341808</v>
      </c>
      <c r="BQ774" s="268">
        <v>-82525.600263497836</v>
      </c>
    </row>
    <row r="775" spans="11:69" x14ac:dyDescent="0.25">
      <c r="K775" s="145" t="s">
        <v>316</v>
      </c>
      <c r="N775" s="37" t="s">
        <v>1637</v>
      </c>
      <c r="V775" s="37" t="s">
        <v>357</v>
      </c>
      <c r="W775" s="37" t="s">
        <v>365</v>
      </c>
      <c r="X775" s="37">
        <v>151</v>
      </c>
      <c r="AB775" s="206" t="s">
        <v>362</v>
      </c>
      <c r="AC775" s="173">
        <v>3910114</v>
      </c>
      <c r="AD775" s="174" t="s">
        <v>1638</v>
      </c>
      <c r="AE775" s="149">
        <v>110303.73000000001</v>
      </c>
      <c r="AF775" s="17">
        <v>229803.64999999997</v>
      </c>
      <c r="AG775" s="17">
        <v>167869.77</v>
      </c>
      <c r="AH775" s="151">
        <v>140095.8981679061</v>
      </c>
      <c r="AI775" s="150">
        <v>-36087.89</v>
      </c>
      <c r="AJ775" s="266">
        <v>-108263.67</v>
      </c>
      <c r="AK775" s="138">
        <v>-2257.7200000000012</v>
      </c>
      <c r="AL775" s="266">
        <v>-2709.264000000001</v>
      </c>
      <c r="AM775" s="175">
        <v>116827.1855845629</v>
      </c>
      <c r="AN775" s="150">
        <v>21010.992583343192</v>
      </c>
      <c r="AO775" s="151">
        <v>-28499.571428571398</v>
      </c>
      <c r="AP775" s="151">
        <v>-141149.854837811</v>
      </c>
      <c r="AQ775" s="151">
        <v>-150339.82400939942</v>
      </c>
      <c r="AR775" s="266">
        <v>42076.154009399426</v>
      </c>
      <c r="AS775" s="267">
        <v>0.38864518457022035</v>
      </c>
      <c r="AT775" s="266">
        <v>290435.72217730549</v>
      </c>
      <c r="AU775" s="267">
        <v>2.0731208120684297</v>
      </c>
      <c r="AV775" s="266">
        <v>318209.59400939941</v>
      </c>
      <c r="AW775" s="267">
        <v>1.8955741346961958</v>
      </c>
      <c r="AX775" s="266">
        <v>32886.184837811001</v>
      </c>
      <c r="AY775" s="267">
        <v>0.30376011489182847</v>
      </c>
      <c r="AZ775" s="266">
        <v>281245.75300571707</v>
      </c>
      <c r="BA775" s="267">
        <v>2.0075231086968848</v>
      </c>
      <c r="BB775" s="266">
        <v>9189.9691715884255</v>
      </c>
      <c r="BC775" s="267">
        <v>6.5107889640752439E-2</v>
      </c>
      <c r="BE775" s="149">
        <v>-12844.871245656666</v>
      </c>
      <c r="BF775" s="149">
        <v>-12481.565062486168</v>
      </c>
      <c r="BG775" s="149">
        <v>-12312.007524385666</v>
      </c>
      <c r="BH775" s="149">
        <v>-12780.127480371368</v>
      </c>
      <c r="BI775" s="149">
        <v>-11790.714128614565</v>
      </c>
      <c r="BJ775" s="149">
        <v>-13031.462449335566</v>
      </c>
      <c r="BK775" s="149">
        <v>-12471.151692765368</v>
      </c>
      <c r="BL775" s="149">
        <v>-12685.403273760567</v>
      </c>
      <c r="BM775" s="149">
        <v>-12247.122423427068</v>
      </c>
      <c r="BN775" s="149">
        <v>-12530.990572748968</v>
      </c>
      <c r="BO775" s="149">
        <v>-12814.368827718366</v>
      </c>
      <c r="BP775" s="149">
        <v>-12350.039328129065</v>
      </c>
      <c r="BQ775" s="268">
        <v>-150339.8240093994</v>
      </c>
    </row>
    <row r="776" spans="11:69" x14ac:dyDescent="0.25">
      <c r="K776" s="145" t="s">
        <v>316</v>
      </c>
      <c r="N776" s="37" t="s">
        <v>1639</v>
      </c>
      <c r="V776" s="37" t="s">
        <v>357</v>
      </c>
      <c r="W776" s="37" t="s">
        <v>365</v>
      </c>
      <c r="X776" s="37">
        <v>151</v>
      </c>
      <c r="AB776" s="206" t="s">
        <v>362</v>
      </c>
      <c r="AC776" s="173">
        <v>3910115</v>
      </c>
      <c r="AD776" s="174" t="s">
        <v>1640</v>
      </c>
      <c r="AE776" s="149">
        <v>265372.11</v>
      </c>
      <c r="AF776" s="17">
        <v>405695.3</v>
      </c>
      <c r="AG776" s="17">
        <v>248287.83</v>
      </c>
      <c r="AH776" s="151">
        <v>152606.4121568464</v>
      </c>
      <c r="AI776" s="150">
        <v>33472.080000000002</v>
      </c>
      <c r="AJ776" s="266">
        <v>100416.24</v>
      </c>
      <c r="AK776" s="138">
        <v>-10145.179999999997</v>
      </c>
      <c r="AL776" s="266">
        <v>-12174.215999999997</v>
      </c>
      <c r="AM776" s="175">
        <v>127259.81179744819</v>
      </c>
      <c r="AN776" s="150">
        <v>15201.42035939822</v>
      </c>
      <c r="AO776" s="151">
        <v>49164.377142857098</v>
      </c>
      <c r="AP776" s="151">
        <v>130918.68859940501</v>
      </c>
      <c r="AQ776" s="151">
        <v>139442.52812864771</v>
      </c>
      <c r="AR776" s="266">
        <v>-39026.288128647706</v>
      </c>
      <c r="AS776" s="267">
        <v>-0.38864518457022196</v>
      </c>
      <c r="AT776" s="266">
        <v>13163.884028198692</v>
      </c>
      <c r="AU776" s="267">
        <v>8.6260359850863055E-2</v>
      </c>
      <c r="AV776" s="266">
        <v>108845.30187135228</v>
      </c>
      <c r="AW776" s="267">
        <v>0.4383835561789407</v>
      </c>
      <c r="AX776" s="266">
        <v>-30502.448599405005</v>
      </c>
      <c r="AY776" s="267">
        <v>-0.30376011489182431</v>
      </c>
      <c r="AZ776" s="266">
        <v>21687.723557441393</v>
      </c>
      <c r="BA776" s="267">
        <v>0.14211541475171502</v>
      </c>
      <c r="BB776" s="266">
        <v>-8523.8395292427012</v>
      </c>
      <c r="BC776" s="267">
        <v>-6.5107889640757061E-2</v>
      </c>
      <c r="BE776" s="149">
        <v>11913.818123595476</v>
      </c>
      <c r="BF776" s="149">
        <v>11576.845980652877</v>
      </c>
      <c r="BG776" s="149">
        <v>11419.578723412176</v>
      </c>
      <c r="BH776" s="149">
        <v>11853.767272987878</v>
      </c>
      <c r="BI776" s="149">
        <v>10936.070980323779</v>
      </c>
      <c r="BJ776" s="149">
        <v>12086.884370938778</v>
      </c>
      <c r="BK776" s="149">
        <v>11567.187418061279</v>
      </c>
      <c r="BL776" s="149">
        <v>11765.909096142079</v>
      </c>
      <c r="BM776" s="149">
        <v>11359.396781766576</v>
      </c>
      <c r="BN776" s="149">
        <v>11622.688911163877</v>
      </c>
      <c r="BO776" s="149">
        <v>11885.526655919677</v>
      </c>
      <c r="BP776" s="149">
        <v>11454.853813683278</v>
      </c>
      <c r="BQ776" s="268">
        <v>139442.52812864771</v>
      </c>
    </row>
    <row r="777" spans="11:69" x14ac:dyDescent="0.25">
      <c r="K777" s="145" t="s">
        <v>316</v>
      </c>
      <c r="N777" s="37" t="s">
        <v>1641</v>
      </c>
      <c r="V777" s="37" t="s">
        <v>357</v>
      </c>
      <c r="W777" s="37" t="s">
        <v>365</v>
      </c>
      <c r="X777" s="37">
        <v>151</v>
      </c>
      <c r="AB777" s="206" t="s">
        <v>362</v>
      </c>
      <c r="AC777" s="173">
        <v>3910120</v>
      </c>
      <c r="AD777" s="174" t="s">
        <v>1642</v>
      </c>
      <c r="AE777" s="149">
        <v>78073.459999999977</v>
      </c>
      <c r="AF777" s="17">
        <v>28425.150000000005</v>
      </c>
      <c r="AG777" s="17">
        <v>-46886.399999999994</v>
      </c>
      <c r="AH777" s="151">
        <v>-130861.29851921339</v>
      </c>
      <c r="AI777" s="150">
        <v>19975.09</v>
      </c>
      <c r="AJ777" s="266">
        <v>59925.270000000004</v>
      </c>
      <c r="AK777" s="138">
        <v>101556.94</v>
      </c>
      <c r="AL777" s="266">
        <v>121868.32799999999</v>
      </c>
      <c r="AM777" s="175">
        <v>-109126.3727765823</v>
      </c>
      <c r="AN777" s="150">
        <v>79822.014257368908</v>
      </c>
      <c r="AO777" s="151">
        <v>34579.954285714302</v>
      </c>
      <c r="AP777" s="151">
        <v>78128.176900123683</v>
      </c>
      <c r="AQ777" s="151">
        <v>83214.937619570366</v>
      </c>
      <c r="AR777" s="266">
        <v>-23289.667619570362</v>
      </c>
      <c r="AS777" s="267">
        <v>-0.38864518457022157</v>
      </c>
      <c r="AT777" s="266">
        <v>-214076.23613878374</v>
      </c>
      <c r="AU777" s="267">
        <v>-1.6359018178881399</v>
      </c>
      <c r="AV777" s="266">
        <v>-130101.33761957036</v>
      </c>
      <c r="AW777" s="267">
        <v>-2.7748203662377655</v>
      </c>
      <c r="AX777" s="266">
        <v>-18202.906900123678</v>
      </c>
      <c r="AY777" s="267">
        <v>-0.30376011489182575</v>
      </c>
      <c r="AZ777" s="266">
        <v>-208989.47541933708</v>
      </c>
      <c r="BA777" s="267">
        <v>-1.5970304267510589</v>
      </c>
      <c r="BB777" s="266">
        <v>-5086.7607194466837</v>
      </c>
      <c r="BC777" s="267">
        <v>-6.5107889640755603E-2</v>
      </c>
      <c r="BE777" s="149">
        <v>7109.793871861295</v>
      </c>
      <c r="BF777" s="149">
        <v>6908.6994408378241</v>
      </c>
      <c r="BG777" s="149">
        <v>6814.8472626213543</v>
      </c>
      <c r="BH777" s="149">
        <v>7073.9574032145138</v>
      </c>
      <c r="BI777" s="149">
        <v>6526.304970541315</v>
      </c>
      <c r="BJ777" s="149">
        <v>7213.0743930193348</v>
      </c>
      <c r="BK777" s="149">
        <v>6902.9355129003434</v>
      </c>
      <c r="BL777" s="149">
        <v>7021.5263923621551</v>
      </c>
      <c r="BM777" s="149">
        <v>6778.932562944914</v>
      </c>
      <c r="BN777" s="149">
        <v>6936.0570673379043</v>
      </c>
      <c r="BO777" s="149">
        <v>7092.9104091945846</v>
      </c>
      <c r="BP777" s="149">
        <v>6835.8983327348051</v>
      </c>
      <c r="BQ777" s="268">
        <v>83214.937619570366</v>
      </c>
    </row>
    <row r="778" spans="11:69" x14ac:dyDescent="0.25">
      <c r="K778" s="145" t="s">
        <v>316</v>
      </c>
      <c r="N778" s="37" t="s">
        <v>1643</v>
      </c>
      <c r="V778" s="37" t="s">
        <v>357</v>
      </c>
      <c r="W778" s="37" t="s">
        <v>365</v>
      </c>
      <c r="X778" s="37">
        <v>151</v>
      </c>
      <c r="AB778" s="206" t="s">
        <v>362</v>
      </c>
      <c r="AC778" s="173">
        <v>3910125</v>
      </c>
      <c r="AD778" s="174" t="s">
        <v>1644</v>
      </c>
      <c r="AE778" s="149">
        <v>494215.64999999997</v>
      </c>
      <c r="AF778" s="17">
        <v>-120</v>
      </c>
      <c r="AG778" s="17">
        <v>443721.17</v>
      </c>
      <c r="AH778" s="151">
        <v>1410989.028786706</v>
      </c>
      <c r="AI778" s="150">
        <v>1219.54</v>
      </c>
      <c r="AJ778" s="266">
        <v>3658.62</v>
      </c>
      <c r="AK778" s="138">
        <v>839680.34</v>
      </c>
      <c r="AL778" s="266">
        <v>1007616.4080000001</v>
      </c>
      <c r="AM778" s="175">
        <v>1176635.999194511</v>
      </c>
      <c r="AN778" s="150">
        <v>1074033.3695921949</v>
      </c>
      <c r="AO778" s="151">
        <v>672094.71428571397</v>
      </c>
      <c r="AP778" s="151">
        <v>4769.9628315455302</v>
      </c>
      <c r="AQ778" s="151">
        <v>5080.5250451723032</v>
      </c>
      <c r="AR778" s="266">
        <v>-1421.9050451723033</v>
      </c>
      <c r="AS778" s="267">
        <v>-0.3886451845702214</v>
      </c>
      <c r="AT778" s="266">
        <v>1405908.5037415337</v>
      </c>
      <c r="AU778" s="267">
        <v>0.99639931640748403</v>
      </c>
      <c r="AV778" s="266">
        <v>438640.64495482767</v>
      </c>
      <c r="AW778" s="267">
        <v>0.98855018559251451</v>
      </c>
      <c r="AX778" s="266">
        <v>-1111.3428315455303</v>
      </c>
      <c r="AY778" s="267">
        <v>-0.30376011489182542</v>
      </c>
      <c r="AZ778" s="266">
        <v>1406219.0659551604</v>
      </c>
      <c r="BA778" s="267">
        <v>0.99661941890813477</v>
      </c>
      <c r="BB778" s="266">
        <v>-310.56221362677297</v>
      </c>
      <c r="BC778" s="267">
        <v>-6.5107889640755701E-2</v>
      </c>
      <c r="BE778" s="149">
        <v>434.07454076500943</v>
      </c>
      <c r="BF778" s="149">
        <v>421.79711410959135</v>
      </c>
      <c r="BG778" s="149">
        <v>416.06715317213843</v>
      </c>
      <c r="BH778" s="149">
        <v>431.88661535523642</v>
      </c>
      <c r="BI778" s="149">
        <v>398.45076862101541</v>
      </c>
      <c r="BJ778" s="149">
        <v>440.38013071594645</v>
      </c>
      <c r="BK778" s="149">
        <v>421.44520877765638</v>
      </c>
      <c r="BL778" s="149">
        <v>428.68554267046335</v>
      </c>
      <c r="BM778" s="149">
        <v>413.8744515200604</v>
      </c>
      <c r="BN778" s="149">
        <v>423.46738041737336</v>
      </c>
      <c r="BO778" s="149">
        <v>433.04375401708643</v>
      </c>
      <c r="BP778" s="149">
        <v>417.35238503072645</v>
      </c>
      <c r="BQ778" s="268">
        <v>5080.5250451723041</v>
      </c>
    </row>
    <row r="779" spans="11:69" x14ac:dyDescent="0.25">
      <c r="K779" s="145" t="s">
        <v>316</v>
      </c>
      <c r="N779" s="37" t="s">
        <v>1645</v>
      </c>
      <c r="V779" s="37" t="s">
        <v>357</v>
      </c>
      <c r="W779" s="37" t="s">
        <v>365</v>
      </c>
      <c r="X779" s="37">
        <v>151</v>
      </c>
      <c r="AB779" s="206" t="s">
        <v>362</v>
      </c>
      <c r="AC779" s="173">
        <v>3910130</v>
      </c>
      <c r="AD779" s="174" t="s">
        <v>1646</v>
      </c>
      <c r="AE779" s="149">
        <v>65867.81</v>
      </c>
      <c r="AF779" s="17">
        <v>373774.50000000006</v>
      </c>
      <c r="AG779" s="17">
        <v>3654.4000000000074</v>
      </c>
      <c r="AH779" s="151">
        <v>-772081.0507260327</v>
      </c>
      <c r="AI779" s="150">
        <v>482.72</v>
      </c>
      <c r="AJ779" s="266">
        <v>1448.16</v>
      </c>
      <c r="AK779" s="138">
        <v>541.99</v>
      </c>
      <c r="AL779" s="266">
        <v>650.38799999999992</v>
      </c>
      <c r="AM779" s="175">
        <v>-643845.09024945926</v>
      </c>
      <c r="AN779" s="150">
        <v>-127693.97047657344</v>
      </c>
      <c r="AO779" s="151">
        <v>929.4</v>
      </c>
      <c r="AP779" s="151">
        <v>1888.05324798175</v>
      </c>
      <c r="AQ779" s="151">
        <v>2010.980410487213</v>
      </c>
      <c r="AR779" s="266">
        <v>-562.82041048721294</v>
      </c>
      <c r="AS779" s="267">
        <v>-0.38864518457022212</v>
      </c>
      <c r="AT779" s="266">
        <v>-774092.03113651986</v>
      </c>
      <c r="AU779" s="267">
        <v>-1.002604623450603</v>
      </c>
      <c r="AV779" s="266">
        <v>1643.4195895127943</v>
      </c>
      <c r="AW779" s="267">
        <v>0.44970982637718671</v>
      </c>
      <c r="AX779" s="266">
        <v>-439.89324798174994</v>
      </c>
      <c r="AY779" s="267">
        <v>-0.30376011489182819</v>
      </c>
      <c r="AZ779" s="266">
        <v>-773969.1039740144</v>
      </c>
      <c r="BA779" s="267">
        <v>-1.0024454080905187</v>
      </c>
      <c r="BB779" s="266">
        <v>-122.927162505463</v>
      </c>
      <c r="BC779" s="267">
        <v>-6.5107889640754035E-2</v>
      </c>
      <c r="BE779" s="149">
        <v>171.81598169644684</v>
      </c>
      <c r="BF779" s="149">
        <v>166.95631379289085</v>
      </c>
      <c r="BG779" s="149">
        <v>164.68827277436984</v>
      </c>
      <c r="BH779" s="149">
        <v>170.94995405175683</v>
      </c>
      <c r="BI779" s="149">
        <v>157.71533121401183</v>
      </c>
      <c r="BJ779" s="149">
        <v>174.31186898273282</v>
      </c>
      <c r="BK779" s="149">
        <v>166.81702214043884</v>
      </c>
      <c r="BL779" s="149">
        <v>169.6829010593228</v>
      </c>
      <c r="BM779" s="149">
        <v>163.82035459088183</v>
      </c>
      <c r="BN779" s="149">
        <v>167.61744089990884</v>
      </c>
      <c r="BO779" s="149">
        <v>171.40797426827183</v>
      </c>
      <c r="BP779" s="149">
        <v>165.19699501617984</v>
      </c>
      <c r="BQ779" s="268">
        <v>2010.980410487213</v>
      </c>
    </row>
    <row r="780" spans="11:69" x14ac:dyDescent="0.25">
      <c r="K780" s="145" t="s">
        <v>316</v>
      </c>
      <c r="N780" s="37" t="s">
        <v>1647</v>
      </c>
      <c r="V780" s="37" t="s">
        <v>357</v>
      </c>
      <c r="W780" s="37" t="s">
        <v>365</v>
      </c>
      <c r="X780" s="37">
        <v>151</v>
      </c>
      <c r="AB780" s="206" t="s">
        <v>362</v>
      </c>
      <c r="AC780" s="173">
        <v>3910131</v>
      </c>
      <c r="AD780" s="174" t="s">
        <v>1648</v>
      </c>
      <c r="AE780" s="149">
        <v>701343.48</v>
      </c>
      <c r="AF780" s="17">
        <v>367632.44999999995</v>
      </c>
      <c r="AG780" s="17">
        <v>410328.84</v>
      </c>
      <c r="AH780" s="151">
        <v>486137.10241161351</v>
      </c>
      <c r="AI780" s="150">
        <v>137158.70000000001</v>
      </c>
      <c r="AJ780" s="266">
        <v>411476.10000000003</v>
      </c>
      <c r="AK780" s="138">
        <v>348151.79000000004</v>
      </c>
      <c r="AL780" s="266">
        <v>417782.14800000004</v>
      </c>
      <c r="AM780" s="175">
        <v>405393.94961382187</v>
      </c>
      <c r="AN780" s="150">
        <v>428894.94279779168</v>
      </c>
      <c r="AO780" s="151">
        <v>407292.25714285701</v>
      </c>
      <c r="AP780" s="151">
        <v>536466.12741124094</v>
      </c>
      <c r="AQ780" s="151">
        <v>571394.30483073485</v>
      </c>
      <c r="AR780" s="266">
        <v>-159918.20483073482</v>
      </c>
      <c r="AS780" s="267">
        <v>-0.38864518457022124</v>
      </c>
      <c r="AT780" s="266">
        <v>-85257.202419121342</v>
      </c>
      <c r="AU780" s="267">
        <v>-0.17537686795798987</v>
      </c>
      <c r="AV780" s="266">
        <v>-161065.46483073483</v>
      </c>
      <c r="AW780" s="267">
        <v>-0.39252777072831346</v>
      </c>
      <c r="AX780" s="266">
        <v>-124990.02741124091</v>
      </c>
      <c r="AY780" s="267">
        <v>-0.30376011489182703</v>
      </c>
      <c r="AZ780" s="266">
        <v>-50329.024999627436</v>
      </c>
      <c r="BA780" s="267">
        <v>-0.10352845884413431</v>
      </c>
      <c r="BB780" s="266">
        <v>-34928.177419493906</v>
      </c>
      <c r="BC780" s="267">
        <v>-6.5107889640754285E-2</v>
      </c>
      <c r="BE780" s="149">
        <v>48819.308685590971</v>
      </c>
      <c r="BF780" s="149">
        <v>47438.496347002372</v>
      </c>
      <c r="BG780" s="149">
        <v>46794.061565665172</v>
      </c>
      <c r="BH780" s="149">
        <v>48573.238031982772</v>
      </c>
      <c r="BI780" s="149">
        <v>44812.789607605569</v>
      </c>
      <c r="BJ780" s="149">
        <v>49528.483063146174</v>
      </c>
      <c r="BK780" s="149">
        <v>47398.918409541271</v>
      </c>
      <c r="BL780" s="149">
        <v>48213.221166567069</v>
      </c>
      <c r="BM780" s="149">
        <v>46547.453739692472</v>
      </c>
      <c r="BN780" s="149">
        <v>47626.347139456171</v>
      </c>
      <c r="BO780" s="149">
        <v>48703.378605132581</v>
      </c>
      <c r="BP780" s="149">
        <v>46938.608469352279</v>
      </c>
      <c r="BQ780" s="268">
        <v>571394.30483073485</v>
      </c>
    </row>
    <row r="781" spans="11:69" x14ac:dyDescent="0.25">
      <c r="K781" s="145" t="s">
        <v>316</v>
      </c>
      <c r="N781" s="37" t="s">
        <v>1649</v>
      </c>
      <c r="V781" s="37" t="s">
        <v>357</v>
      </c>
      <c r="W781" s="37" t="s">
        <v>365</v>
      </c>
      <c r="X781" s="37">
        <v>151</v>
      </c>
      <c r="AB781" s="206" t="s">
        <v>362</v>
      </c>
      <c r="AC781" s="173">
        <v>3910135</v>
      </c>
      <c r="AD781" s="174" t="s">
        <v>1650</v>
      </c>
      <c r="AE781" s="149">
        <v>0</v>
      </c>
      <c r="AF781" s="17">
        <v>0</v>
      </c>
      <c r="AG781" s="17">
        <v>0</v>
      </c>
      <c r="AH781" s="151">
        <v>0</v>
      </c>
      <c r="AI781" s="150">
        <v>0</v>
      </c>
      <c r="AJ781" s="266">
        <v>0</v>
      </c>
      <c r="AK781" s="138">
        <v>631.26000000000022</v>
      </c>
      <c r="AL781" s="266">
        <v>757.51200000000017</v>
      </c>
      <c r="AM781" s="175">
        <v>0</v>
      </c>
      <c r="AN781" s="150">
        <v>631.26000000000022</v>
      </c>
      <c r="AO781" s="151">
        <v>1194.7714285714301</v>
      </c>
      <c r="AP781" s="151">
        <v>0</v>
      </c>
      <c r="AQ781" s="151">
        <v>0</v>
      </c>
      <c r="AR781" s="266">
        <v>0</v>
      </c>
      <c r="AS781" s="267">
        <v>0</v>
      </c>
      <c r="AT781" s="266">
        <v>0</v>
      </c>
      <c r="AU781" s="267">
        <v>0</v>
      </c>
      <c r="AV781" s="266">
        <v>0</v>
      </c>
      <c r="AW781" s="267">
        <v>0</v>
      </c>
      <c r="AX781" s="266">
        <v>0</v>
      </c>
      <c r="AY781" s="267">
        <v>0</v>
      </c>
      <c r="AZ781" s="266">
        <v>0</v>
      </c>
      <c r="BA781" s="267">
        <v>0</v>
      </c>
      <c r="BB781" s="266">
        <v>0</v>
      </c>
      <c r="BC781" s="267">
        <v>0</v>
      </c>
      <c r="BE781" s="149">
        <v>0</v>
      </c>
      <c r="BF781" s="149">
        <v>0</v>
      </c>
      <c r="BG781" s="149">
        <v>0</v>
      </c>
      <c r="BH781" s="149">
        <v>0</v>
      </c>
      <c r="BI781" s="149">
        <v>0</v>
      </c>
      <c r="BJ781" s="149">
        <v>0</v>
      </c>
      <c r="BK781" s="149">
        <v>0</v>
      </c>
      <c r="BL781" s="149">
        <v>0</v>
      </c>
      <c r="BM781" s="149">
        <v>0</v>
      </c>
      <c r="BN781" s="149">
        <v>0</v>
      </c>
      <c r="BO781" s="149">
        <v>0</v>
      </c>
      <c r="BP781" s="149">
        <v>0</v>
      </c>
      <c r="BQ781" s="268">
        <v>0</v>
      </c>
    </row>
    <row r="782" spans="11:69" x14ac:dyDescent="0.25">
      <c r="K782" s="145" t="s">
        <v>316</v>
      </c>
      <c r="N782" s="37" t="s">
        <v>1651</v>
      </c>
      <c r="V782" s="37" t="s">
        <v>357</v>
      </c>
      <c r="W782" s="37" t="s">
        <v>365</v>
      </c>
      <c r="X782" s="37">
        <v>151</v>
      </c>
      <c r="AB782" s="206" t="s">
        <v>362</v>
      </c>
      <c r="AC782" s="173">
        <v>3910140</v>
      </c>
      <c r="AD782" s="174" t="s">
        <v>1652</v>
      </c>
      <c r="AE782" s="149">
        <v>211972.15999999997</v>
      </c>
      <c r="AF782" s="17">
        <v>125500.05000000002</v>
      </c>
      <c r="AG782" s="17">
        <v>208233.27</v>
      </c>
      <c r="AH782" s="151">
        <v>85695.909455515372</v>
      </c>
      <c r="AI782" s="150">
        <v>161016.85</v>
      </c>
      <c r="AJ782" s="266">
        <v>483050.55000000005</v>
      </c>
      <c r="AK782" s="138">
        <v>890741.63999999978</v>
      </c>
      <c r="AL782" s="266">
        <v>1068889.9679999996</v>
      </c>
      <c r="AM782" s="175">
        <v>71462.562778236344</v>
      </c>
      <c r="AN782" s="150">
        <v>904974.98667727876</v>
      </c>
      <c r="AO782" s="151">
        <v>1424488.32</v>
      </c>
      <c r="AP782" s="151">
        <v>629782.04056655988</v>
      </c>
      <c r="AQ782" s="151">
        <v>670785.82016149699</v>
      </c>
      <c r="AR782" s="266">
        <v>-187735.27016149694</v>
      </c>
      <c r="AS782" s="267">
        <v>-0.38864518457022135</v>
      </c>
      <c r="AT782" s="266">
        <v>-585089.91070598166</v>
      </c>
      <c r="AU782" s="267">
        <v>-6.8275127065394061</v>
      </c>
      <c r="AV782" s="266">
        <v>-462552.55016149697</v>
      </c>
      <c r="AW782" s="267">
        <v>-2.2213191492478459</v>
      </c>
      <c r="AX782" s="266">
        <v>-146731.49056655983</v>
      </c>
      <c r="AY782" s="267">
        <v>-0.30376011489182619</v>
      </c>
      <c r="AZ782" s="266">
        <v>-544086.13111104455</v>
      </c>
      <c r="BA782" s="267">
        <v>-6.3490326967529169</v>
      </c>
      <c r="BB782" s="266">
        <v>-41003.779594937107</v>
      </c>
      <c r="BC782" s="267">
        <v>-6.5107889640755062E-2</v>
      </c>
      <c r="BE782" s="149">
        <v>57311.211784097555</v>
      </c>
      <c r="BF782" s="149">
        <v>55690.213238612145</v>
      </c>
      <c r="BG782" s="149">
        <v>54933.681873694353</v>
      </c>
      <c r="BH782" s="149">
        <v>57022.338227251057</v>
      </c>
      <c r="BI782" s="149">
        <v>52607.776410314356</v>
      </c>
      <c r="BJ782" s="149">
        <v>58143.743912024154</v>
      </c>
      <c r="BK782" s="149">
        <v>55643.750893755554</v>
      </c>
      <c r="BL782" s="149">
        <v>56599.698018382755</v>
      </c>
      <c r="BM782" s="149">
        <v>54644.177705723356</v>
      </c>
      <c r="BN782" s="149">
        <v>55910.739846628348</v>
      </c>
      <c r="BO782" s="149">
        <v>57175.116178236152</v>
      </c>
      <c r="BP782" s="149">
        <v>55103.372072777158</v>
      </c>
      <c r="BQ782" s="268">
        <v>670785.82016149699</v>
      </c>
    </row>
    <row r="783" spans="11:69" x14ac:dyDescent="0.25">
      <c r="K783" s="145" t="s">
        <v>316</v>
      </c>
      <c r="N783" s="37" t="s">
        <v>1653</v>
      </c>
      <c r="V783" s="37" t="s">
        <v>357</v>
      </c>
      <c r="W783" s="37" t="s">
        <v>365</v>
      </c>
      <c r="X783" s="37">
        <v>151</v>
      </c>
      <c r="AB783" s="206" t="s">
        <v>362</v>
      </c>
      <c r="AC783" s="173">
        <v>3910147</v>
      </c>
      <c r="AD783" s="174" t="s">
        <v>1654</v>
      </c>
      <c r="AE783" s="149">
        <v>95525.489999999976</v>
      </c>
      <c r="AF783" s="17">
        <v>523477.84999999992</v>
      </c>
      <c r="AG783" s="17">
        <v>-234422.68</v>
      </c>
      <c r="AH783" s="151">
        <v>-14582.588636962351</v>
      </c>
      <c r="AI783" s="150">
        <v>33671.820000000007</v>
      </c>
      <c r="AJ783" s="266">
        <v>101015.46000000002</v>
      </c>
      <c r="AK783" s="138">
        <v>111462.67</v>
      </c>
      <c r="AL783" s="266">
        <v>133755.204</v>
      </c>
      <c r="AM783" s="175">
        <v>-12160.547248513361</v>
      </c>
      <c r="AN783" s="150">
        <v>109040.62861155102</v>
      </c>
      <c r="AO783" s="151">
        <v>189128.24571428599</v>
      </c>
      <c r="AP783" s="151">
        <v>131699.927735451</v>
      </c>
      <c r="AQ783" s="151">
        <v>140274.63209614583</v>
      </c>
      <c r="AR783" s="266">
        <v>-39259.172096145805</v>
      </c>
      <c r="AS783" s="267">
        <v>-0.38864518457022118</v>
      </c>
      <c r="AT783" s="266">
        <v>-154857.22073310817</v>
      </c>
      <c r="AU783" s="267">
        <v>-10.619323124880108</v>
      </c>
      <c r="AV783" s="266">
        <v>-374697.31209614582</v>
      </c>
      <c r="AW783" s="267">
        <v>-1.5983833650231531</v>
      </c>
      <c r="AX783" s="266">
        <v>-30684.467735450977</v>
      </c>
      <c r="AY783" s="267">
        <v>-0.30376011489182914</v>
      </c>
      <c r="AZ783" s="266">
        <v>-146282.51637241335</v>
      </c>
      <c r="BA783" s="267">
        <v>-10.031313370633827</v>
      </c>
      <c r="BB783" s="266">
        <v>-8574.7043606948282</v>
      </c>
      <c r="BC783" s="267">
        <v>-6.5107889640752536E-2</v>
      </c>
      <c r="BE783" s="149">
        <v>11984.912182644295</v>
      </c>
      <c r="BF783" s="149">
        <v>11645.929205124596</v>
      </c>
      <c r="BG783" s="149">
        <v>11487.723477314896</v>
      </c>
      <c r="BH783" s="149">
        <v>11924.502986905498</v>
      </c>
      <c r="BI783" s="149">
        <v>11001.330468757496</v>
      </c>
      <c r="BJ783" s="149">
        <v>12159.011178841096</v>
      </c>
      <c r="BK783" s="149">
        <v>11636.213006398893</v>
      </c>
      <c r="BL783" s="149">
        <v>11836.120528561696</v>
      </c>
      <c r="BM783" s="149">
        <v>11427.182408270495</v>
      </c>
      <c r="BN783" s="149">
        <v>11692.045696972096</v>
      </c>
      <c r="BO783" s="149">
        <v>11956.451889554797</v>
      </c>
      <c r="BP783" s="149">
        <v>11523.209066799996</v>
      </c>
      <c r="BQ783" s="268">
        <v>140274.63209614586</v>
      </c>
    </row>
    <row r="784" spans="11:69" x14ac:dyDescent="0.25">
      <c r="K784" s="145" t="s">
        <v>316</v>
      </c>
      <c r="N784" s="37" t="s">
        <v>1655</v>
      </c>
      <c r="V784" s="37" t="s">
        <v>357</v>
      </c>
      <c r="W784" s="37" t="s">
        <v>365</v>
      </c>
      <c r="X784" s="37">
        <v>151</v>
      </c>
      <c r="AB784" s="206" t="s">
        <v>362</v>
      </c>
      <c r="AC784" s="173">
        <v>3910150</v>
      </c>
      <c r="AD784" s="174" t="s">
        <v>1656</v>
      </c>
      <c r="AE784" s="149">
        <v>1952425.9899999998</v>
      </c>
      <c r="AF784" s="17">
        <v>4951215.3699999992</v>
      </c>
      <c r="AG784" s="17">
        <v>3643598.2699999996</v>
      </c>
      <c r="AH784" s="151">
        <v>1522696.6902269421</v>
      </c>
      <c r="AI784" s="150">
        <v>2460961.46</v>
      </c>
      <c r="AJ784" s="266">
        <v>7382884.3799999999</v>
      </c>
      <c r="AK784" s="138">
        <v>6212641.5799999991</v>
      </c>
      <c r="AL784" s="266">
        <v>7455169.8959999997</v>
      </c>
      <c r="AM784" s="175">
        <v>1269789.987747801</v>
      </c>
      <c r="AN784" s="150">
        <v>6465548.28247914</v>
      </c>
      <c r="AO784" s="151">
        <v>7987358.0742857102</v>
      </c>
      <c r="AP784" s="151">
        <v>9625510.1875018701</v>
      </c>
      <c r="AQ784" s="151">
        <v>10252206.842525702</v>
      </c>
      <c r="AR784" s="266">
        <v>-2869322.4625257021</v>
      </c>
      <c r="AS784" s="267">
        <v>-0.38864518457022107</v>
      </c>
      <c r="AT784" s="266">
        <v>-8729510.1522987597</v>
      </c>
      <c r="AU784" s="267">
        <v>-5.7329277776243917</v>
      </c>
      <c r="AV784" s="266">
        <v>-6608608.5725257024</v>
      </c>
      <c r="AW784" s="267">
        <v>-1.8137588402482427</v>
      </c>
      <c r="AX784" s="266">
        <v>-2242625.8075018702</v>
      </c>
      <c r="AY784" s="267">
        <v>-0.30376011489182636</v>
      </c>
      <c r="AZ784" s="266">
        <v>-8102813.4972749278</v>
      </c>
      <c r="BA784" s="267">
        <v>-5.3213575292314372</v>
      </c>
      <c r="BB784" s="266">
        <v>-626696.65502383187</v>
      </c>
      <c r="BC784" s="267">
        <v>-6.5107889640754701E-2</v>
      </c>
      <c r="BE784" s="149">
        <v>875937.41541063529</v>
      </c>
      <c r="BF784" s="149">
        <v>851162.27574571338</v>
      </c>
      <c r="BG784" s="149">
        <v>839599.54468779126</v>
      </c>
      <c r="BH784" s="149">
        <v>871522.30798422336</v>
      </c>
      <c r="BI784" s="149">
        <v>804050.6955767714</v>
      </c>
      <c r="BJ784" s="149">
        <v>888661.73265469423</v>
      </c>
      <c r="BK784" s="149">
        <v>850452.15105979831</v>
      </c>
      <c r="BL784" s="149">
        <v>865062.72772618732</v>
      </c>
      <c r="BM784" s="149">
        <v>835174.79907957721</v>
      </c>
      <c r="BN784" s="149">
        <v>854532.77692762425</v>
      </c>
      <c r="BO784" s="149">
        <v>873857.34713889624</v>
      </c>
      <c r="BP784" s="149">
        <v>842193.06853378937</v>
      </c>
      <c r="BQ784" s="268">
        <v>10252206.842525702</v>
      </c>
    </row>
    <row r="785" spans="11:69" x14ac:dyDescent="0.25">
      <c r="K785" s="145" t="s">
        <v>316</v>
      </c>
      <c r="N785" s="37" t="s">
        <v>1657</v>
      </c>
      <c r="V785" s="37" t="s">
        <v>357</v>
      </c>
      <c r="W785" s="37" t="s">
        <v>365</v>
      </c>
      <c r="X785" s="37">
        <v>151</v>
      </c>
      <c r="AB785" s="206" t="s">
        <v>362</v>
      </c>
      <c r="AC785" s="173">
        <v>3910160</v>
      </c>
      <c r="AD785" s="174" t="s">
        <v>1658</v>
      </c>
      <c r="AE785" s="149">
        <v>124061.64</v>
      </c>
      <c r="AF785" s="17">
        <v>13202.530000000002</v>
      </c>
      <c r="AG785" s="17">
        <v>13726.81</v>
      </c>
      <c r="AH785" s="151">
        <v>3694.5457932603499</v>
      </c>
      <c r="AI785" s="150">
        <v>4403.53</v>
      </c>
      <c r="AJ785" s="266">
        <v>13210.59</v>
      </c>
      <c r="AK785" s="138">
        <v>17404.36</v>
      </c>
      <c r="AL785" s="266">
        <v>20885.232000000004</v>
      </c>
      <c r="AM785" s="175">
        <v>3080.9138075019796</v>
      </c>
      <c r="AN785" s="150">
        <v>18017.99198575837</v>
      </c>
      <c r="AO785" s="151">
        <v>17943.12</v>
      </c>
      <c r="AP785" s="151">
        <v>17223.4403361888</v>
      </c>
      <c r="AQ785" s="151">
        <v>18344.822188831527</v>
      </c>
      <c r="AR785" s="266">
        <v>-5134.2321888315273</v>
      </c>
      <c r="AS785" s="267">
        <v>-0.38864518457022185</v>
      </c>
      <c r="AT785" s="266">
        <v>-14650.276395571178</v>
      </c>
      <c r="AU785" s="267">
        <v>-3.9653795663587248</v>
      </c>
      <c r="AV785" s="266">
        <v>-4618.012188831528</v>
      </c>
      <c r="AW785" s="267">
        <v>-0.33642282430014897</v>
      </c>
      <c r="AX785" s="266">
        <v>-4012.8503361887997</v>
      </c>
      <c r="AY785" s="267">
        <v>-0.30376011489182542</v>
      </c>
      <c r="AZ785" s="266">
        <v>-13528.89454292845</v>
      </c>
      <c r="BA785" s="267">
        <v>-3.6618559628109302</v>
      </c>
      <c r="BB785" s="266">
        <v>-1121.3818526427276</v>
      </c>
      <c r="BC785" s="267">
        <v>-6.5107889640756103E-2</v>
      </c>
      <c r="BE785" s="149">
        <v>1567.361679399557</v>
      </c>
      <c r="BF785" s="149">
        <v>1523.0301965454271</v>
      </c>
      <c r="BG785" s="149">
        <v>1502.3403832659069</v>
      </c>
      <c r="BH785" s="149">
        <v>1559.4614914764973</v>
      </c>
      <c r="BI785" s="149">
        <v>1438.7309257143672</v>
      </c>
      <c r="BJ785" s="149">
        <v>1590.1299809859372</v>
      </c>
      <c r="BK785" s="149">
        <v>1521.7595324537772</v>
      </c>
      <c r="BL785" s="149">
        <v>1547.9030189380171</v>
      </c>
      <c r="BM785" s="149">
        <v>1494.4229492285072</v>
      </c>
      <c r="BN785" s="149">
        <v>1529.0612146295473</v>
      </c>
      <c r="BO785" s="149">
        <v>1563.6397019588171</v>
      </c>
      <c r="BP785" s="149">
        <v>1506.9811142351673</v>
      </c>
      <c r="BQ785" s="268">
        <v>18344.822188831527</v>
      </c>
    </row>
    <row r="786" spans="11:69" x14ac:dyDescent="0.25">
      <c r="K786" s="145" t="s">
        <v>316</v>
      </c>
      <c r="N786" s="37" t="s">
        <v>1659</v>
      </c>
      <c r="V786" s="37" t="s">
        <v>357</v>
      </c>
      <c r="W786" s="37" t="s">
        <v>365</v>
      </c>
      <c r="X786" s="37">
        <v>151</v>
      </c>
      <c r="AB786" s="206" t="s">
        <v>362</v>
      </c>
      <c r="AC786" s="173">
        <v>3910165</v>
      </c>
      <c r="AD786" s="174" t="s">
        <v>1660</v>
      </c>
      <c r="AE786" s="149">
        <v>0</v>
      </c>
      <c r="AF786" s="17">
        <v>15761.54</v>
      </c>
      <c r="AG786" s="17">
        <v>28402.699999999997</v>
      </c>
      <c r="AH786" s="151">
        <v>28184.310900994387</v>
      </c>
      <c r="AI786" s="150">
        <v>20244.980000000003</v>
      </c>
      <c r="AJ786" s="266">
        <v>60734.94000000001</v>
      </c>
      <c r="AK786" s="138">
        <v>35435.520000000004</v>
      </c>
      <c r="AL786" s="266">
        <v>42522.624000000011</v>
      </c>
      <c r="AM786" s="175">
        <v>23503.141514230279</v>
      </c>
      <c r="AN786" s="150">
        <v>40116.689386764112</v>
      </c>
      <c r="AO786" s="151">
        <v>41779.440000000002</v>
      </c>
      <c r="AP786" s="151">
        <v>79183.792352348202</v>
      </c>
      <c r="AQ786" s="151">
        <v>84339.281966161347</v>
      </c>
      <c r="AR786" s="266">
        <v>-23604.341966161337</v>
      </c>
      <c r="AS786" s="267">
        <v>-0.38864518457022157</v>
      </c>
      <c r="AT786" s="266">
        <v>-56154.971065166959</v>
      </c>
      <c r="AU786" s="267">
        <v>-1.9924195153263697</v>
      </c>
      <c r="AV786" s="266">
        <v>-55936.58196616135</v>
      </c>
      <c r="AW786" s="267">
        <v>-1.969410723845316</v>
      </c>
      <c r="AX786" s="266">
        <v>-18448.852352348193</v>
      </c>
      <c r="AY786" s="267">
        <v>-0.30376011489182653</v>
      </c>
      <c r="AZ786" s="266">
        <v>-50999.481451353815</v>
      </c>
      <c r="BA786" s="267">
        <v>-1.8094989666593009</v>
      </c>
      <c r="BB786" s="266">
        <v>-5155.4896138131444</v>
      </c>
      <c r="BC786" s="267">
        <v>-6.5107889640754979E-2</v>
      </c>
      <c r="BE786" s="149">
        <v>7205.8566314321788</v>
      </c>
      <c r="BF786" s="149">
        <v>7002.0451475198888</v>
      </c>
      <c r="BG786" s="149">
        <v>6906.9249017062793</v>
      </c>
      <c r="BH786" s="149">
        <v>7169.5359644902592</v>
      </c>
      <c r="BI786" s="149">
        <v>6614.4840199723585</v>
      </c>
      <c r="BJ786" s="149">
        <v>7310.532609624709</v>
      </c>
      <c r="BK786" s="149">
        <v>6996.2033412593992</v>
      </c>
      <c r="BL786" s="149">
        <v>7116.3965410340588</v>
      </c>
      <c r="BM786" s="149">
        <v>6870.5249467295789</v>
      </c>
      <c r="BN786" s="149">
        <v>7029.772411894749</v>
      </c>
      <c r="BO786" s="149">
        <v>7188.7450507575286</v>
      </c>
      <c r="BP786" s="149">
        <v>6928.2603997403485</v>
      </c>
      <c r="BQ786" s="268">
        <v>84339.281966161347</v>
      </c>
    </row>
    <row r="787" spans="11:69" x14ac:dyDescent="0.25">
      <c r="K787" s="145" t="s">
        <v>316</v>
      </c>
      <c r="N787" s="37" t="s">
        <v>1661</v>
      </c>
      <c r="V787" s="37" t="s">
        <v>357</v>
      </c>
      <c r="W787" s="37" t="s">
        <v>365</v>
      </c>
      <c r="X787" s="37">
        <v>151</v>
      </c>
      <c r="AB787" s="206" t="s">
        <v>362</v>
      </c>
      <c r="AC787" s="173">
        <v>3910170</v>
      </c>
      <c r="AD787" s="174" t="s">
        <v>1662</v>
      </c>
      <c r="AE787" s="149">
        <v>350460.01</v>
      </c>
      <c r="AF787" s="17">
        <v>531476.96</v>
      </c>
      <c r="AG787" s="17">
        <v>1261199.6199999999</v>
      </c>
      <c r="AH787" s="151">
        <v>1876445.2922360287</v>
      </c>
      <c r="AI787" s="150">
        <v>965099.55</v>
      </c>
      <c r="AJ787" s="266">
        <v>2895298.6500000004</v>
      </c>
      <c r="AK787" s="138">
        <v>551138.51</v>
      </c>
      <c r="AL787" s="266">
        <v>661366.21200000006</v>
      </c>
      <c r="AM787" s="175">
        <v>1564784.0176776706</v>
      </c>
      <c r="AN787" s="150">
        <v>862799.78455835814</v>
      </c>
      <c r="AO787" s="151">
        <v>1813374.8228571401</v>
      </c>
      <c r="AP787" s="151">
        <v>3774774.90057015</v>
      </c>
      <c r="AQ787" s="151">
        <v>4020542.5282151634</v>
      </c>
      <c r="AR787" s="266">
        <v>-1125243.878215163</v>
      </c>
      <c r="AS787" s="267">
        <v>-0.3886451845702214</v>
      </c>
      <c r="AT787" s="266">
        <v>-2144097.2359791347</v>
      </c>
      <c r="AU787" s="267">
        <v>-1.1426377549351112</v>
      </c>
      <c r="AV787" s="266">
        <v>-2759342.9082151633</v>
      </c>
      <c r="AW787" s="267">
        <v>-2.1878716615972049</v>
      </c>
      <c r="AX787" s="266">
        <v>-879476.25057014963</v>
      </c>
      <c r="AY787" s="267">
        <v>-0.30376011489182625</v>
      </c>
      <c r="AZ787" s="266">
        <v>-1898329.6083341213</v>
      </c>
      <c r="BA787" s="267">
        <v>-1.0116626454225131</v>
      </c>
      <c r="BB787" s="266">
        <v>-245767.62764501339</v>
      </c>
      <c r="BC787" s="267">
        <v>-6.5107889640755034E-2</v>
      </c>
      <c r="BE787" s="149">
        <v>343510.78600026836</v>
      </c>
      <c r="BF787" s="149">
        <v>333794.87759193237</v>
      </c>
      <c r="BG787" s="149">
        <v>329260.39514588442</v>
      </c>
      <c r="BH787" s="149">
        <v>341779.34149791044</v>
      </c>
      <c r="BI787" s="149">
        <v>315319.42986150243</v>
      </c>
      <c r="BJ787" s="149">
        <v>348500.80028773239</v>
      </c>
      <c r="BK787" s="149">
        <v>333516.39252584742</v>
      </c>
      <c r="BL787" s="149">
        <v>339246.1291329274</v>
      </c>
      <c r="BM787" s="149">
        <v>327525.17089927936</v>
      </c>
      <c r="BN787" s="149">
        <v>335116.66553002439</v>
      </c>
      <c r="BO787" s="149">
        <v>342695.05890106247</v>
      </c>
      <c r="BP787" s="149">
        <v>330277.48084079241</v>
      </c>
      <c r="BQ787" s="268">
        <v>4020542.5282151639</v>
      </c>
    </row>
    <row r="788" spans="11:69" x14ac:dyDescent="0.25">
      <c r="K788" s="145" t="s">
        <v>316</v>
      </c>
      <c r="N788" s="37" t="s">
        <v>1663</v>
      </c>
      <c r="V788" s="37" t="s">
        <v>357</v>
      </c>
      <c r="W788" s="37" t="s">
        <v>365</v>
      </c>
      <c r="X788" s="37">
        <v>151</v>
      </c>
      <c r="AB788" s="206" t="s">
        <v>362</v>
      </c>
      <c r="AC788" s="173">
        <v>3920090</v>
      </c>
      <c r="AD788" s="174" t="s">
        <v>1664</v>
      </c>
      <c r="AE788" s="149">
        <v>372419.06</v>
      </c>
      <c r="AF788" s="17">
        <v>373821.97000000003</v>
      </c>
      <c r="AG788" s="17">
        <v>779846.97</v>
      </c>
      <c r="AH788" s="151">
        <v>425318.47435319942</v>
      </c>
      <c r="AI788" s="150">
        <v>331449.45999999996</v>
      </c>
      <c r="AJ788" s="266">
        <v>994348.37999999989</v>
      </c>
      <c r="AK788" s="138">
        <v>1145359.3400000001</v>
      </c>
      <c r="AL788" s="266">
        <v>1374431.2080000001</v>
      </c>
      <c r="AM788" s="175">
        <v>354690.99641550961</v>
      </c>
      <c r="AN788" s="150">
        <v>1215986.8179376898</v>
      </c>
      <c r="AO788" s="151">
        <v>1553043.7714285699</v>
      </c>
      <c r="AP788" s="151">
        <v>1331078.3078059601</v>
      </c>
      <c r="AQ788" s="151">
        <v>1417742.0073738494</v>
      </c>
      <c r="AR788" s="266">
        <v>-423393.62737384951</v>
      </c>
      <c r="AS788" s="267">
        <v>-0.42580008766530053</v>
      </c>
      <c r="AT788" s="266">
        <v>-992423.53302065004</v>
      </c>
      <c r="AU788" s="267">
        <v>-2.3333656844553303</v>
      </c>
      <c r="AV788" s="266">
        <v>-637895.03737384942</v>
      </c>
      <c r="AW788" s="267">
        <v>-0.81797463080974653</v>
      </c>
      <c r="AX788" s="266">
        <v>-336729.92780596018</v>
      </c>
      <c r="AY788" s="267">
        <v>-0.33864381395780041</v>
      </c>
      <c r="AZ788" s="266">
        <v>-905759.83345276071</v>
      </c>
      <c r="BA788" s="267">
        <v>-2.1296037865041946</v>
      </c>
      <c r="BB788" s="266">
        <v>-86663.699567889329</v>
      </c>
      <c r="BC788" s="267">
        <v>-6.5107889640797043E-2</v>
      </c>
      <c r="BE788" s="149">
        <v>125410.20674641017</v>
      </c>
      <c r="BF788" s="149">
        <v>114372.00635855619</v>
      </c>
      <c r="BG788" s="149">
        <v>115589.74837615719</v>
      </c>
      <c r="BH788" s="149">
        <v>123249.71834866318</v>
      </c>
      <c r="BI788" s="149">
        <v>111566.11419992617</v>
      </c>
      <c r="BJ788" s="149">
        <v>118360.76066217717</v>
      </c>
      <c r="BK788" s="149">
        <v>120987.37925069119</v>
      </c>
      <c r="BL788" s="149">
        <v>118359.26578695519</v>
      </c>
      <c r="BM788" s="149">
        <v>117140.81894633718</v>
      </c>
      <c r="BN788" s="149">
        <v>120533.82832257917</v>
      </c>
      <c r="BO788" s="149">
        <v>116693.88785954018</v>
      </c>
      <c r="BP788" s="149">
        <v>115478.27251585617</v>
      </c>
      <c r="BQ788" s="268">
        <v>1417742.0073738489</v>
      </c>
    </row>
    <row r="789" spans="11:69" x14ac:dyDescent="0.25">
      <c r="K789" s="145" t="s">
        <v>316</v>
      </c>
      <c r="N789" s="37" t="s">
        <v>1665</v>
      </c>
      <c r="V789" s="37" t="s">
        <v>357</v>
      </c>
      <c r="W789" s="37" t="s">
        <v>365</v>
      </c>
      <c r="X789" s="37">
        <v>151</v>
      </c>
      <c r="AB789" s="206" t="s">
        <v>362</v>
      </c>
      <c r="AC789" s="173">
        <v>3920105</v>
      </c>
      <c r="AD789" s="174" t="s">
        <v>1666</v>
      </c>
      <c r="AE789" s="149">
        <v>96735.139999999985</v>
      </c>
      <c r="AF789" s="17">
        <v>101361.65</v>
      </c>
      <c r="AG789" s="17">
        <v>56385.9</v>
      </c>
      <c r="AH789" s="151">
        <v>36265.192453389471</v>
      </c>
      <c r="AI789" s="150">
        <v>24607.88</v>
      </c>
      <c r="AJ789" s="266">
        <v>73823.64</v>
      </c>
      <c r="AK789" s="138">
        <v>52246.76</v>
      </c>
      <c r="AL789" s="266">
        <v>62696.112000000008</v>
      </c>
      <c r="AM789" s="175">
        <v>30243.072008696941</v>
      </c>
      <c r="AN789" s="150">
        <v>58268.880444692535</v>
      </c>
      <c r="AO789" s="151">
        <v>81193.868571428597</v>
      </c>
      <c r="AP789" s="151">
        <v>98823.559009847595</v>
      </c>
      <c r="AQ789" s="151">
        <v>105257.75238377163</v>
      </c>
      <c r="AR789" s="266">
        <v>-31434.11238377163</v>
      </c>
      <c r="AS789" s="267">
        <v>-0.42580008766530109</v>
      </c>
      <c r="AT789" s="266">
        <v>-68992.559930382151</v>
      </c>
      <c r="AU789" s="267">
        <v>-1.9024457134497812</v>
      </c>
      <c r="AV789" s="266">
        <v>-48871.852383771628</v>
      </c>
      <c r="AW789" s="267">
        <v>-0.86673889010854888</v>
      </c>
      <c r="AX789" s="266">
        <v>-24999.919009847596</v>
      </c>
      <c r="AY789" s="267">
        <v>-0.33864381395779991</v>
      </c>
      <c r="AZ789" s="266">
        <v>-62558.366556458124</v>
      </c>
      <c r="BA789" s="267">
        <v>-1.7250250811949353</v>
      </c>
      <c r="BB789" s="266">
        <v>-6434.1933739240339</v>
      </c>
      <c r="BC789" s="267">
        <v>-6.5107889640797875E-2</v>
      </c>
      <c r="BE789" s="149">
        <v>9310.8593943428459</v>
      </c>
      <c r="BF789" s="149">
        <v>8491.3476939457887</v>
      </c>
      <c r="BG789" s="149">
        <v>8581.7568001790169</v>
      </c>
      <c r="BH789" s="149">
        <v>9150.4577474879479</v>
      </c>
      <c r="BI789" s="149">
        <v>8283.0291842928091</v>
      </c>
      <c r="BJ789" s="149">
        <v>8787.4857152688892</v>
      </c>
      <c r="BK789" s="149">
        <v>8982.4943752072977</v>
      </c>
      <c r="BL789" s="149">
        <v>8787.3747308971379</v>
      </c>
      <c r="BM789" s="149">
        <v>8696.913296323366</v>
      </c>
      <c r="BN789" s="149">
        <v>8948.8212872714994</v>
      </c>
      <c r="BO789" s="149">
        <v>8663.7316868189191</v>
      </c>
      <c r="BP789" s="149">
        <v>8573.4804717361094</v>
      </c>
      <c r="BQ789" s="268">
        <v>105257.75238377164</v>
      </c>
    </row>
    <row r="790" spans="11:69" x14ac:dyDescent="0.25">
      <c r="K790" s="145" t="s">
        <v>316</v>
      </c>
      <c r="N790" s="37" t="s">
        <v>1667</v>
      </c>
      <c r="V790" s="37" t="s">
        <v>357</v>
      </c>
      <c r="W790" s="37" t="s">
        <v>365</v>
      </c>
      <c r="X790" s="37">
        <v>151</v>
      </c>
      <c r="AB790" s="206" t="s">
        <v>362</v>
      </c>
      <c r="AC790" s="173">
        <v>3920107</v>
      </c>
      <c r="AD790" s="174" t="s">
        <v>1668</v>
      </c>
      <c r="AE790" s="149">
        <v>65784.91</v>
      </c>
      <c r="AF790" s="17">
        <v>36883.870000000003</v>
      </c>
      <c r="AG790" s="17">
        <v>30231.37</v>
      </c>
      <c r="AH790" s="151">
        <v>36846.545845683373</v>
      </c>
      <c r="AI790" s="150">
        <v>11335.81</v>
      </c>
      <c r="AJ790" s="266">
        <v>34007.43</v>
      </c>
      <c r="AK790" s="138">
        <v>46444.590000000011</v>
      </c>
      <c r="AL790" s="266">
        <v>55733.508000000009</v>
      </c>
      <c r="AM790" s="175">
        <v>30727.887097662548</v>
      </c>
      <c r="AN790" s="150">
        <v>52563.248748020837</v>
      </c>
      <c r="AO790" s="151">
        <v>64108.234285714301</v>
      </c>
      <c r="AP790" s="151">
        <v>45523.835798102904</v>
      </c>
      <c r="AQ790" s="151">
        <v>48487.796675271566</v>
      </c>
      <c r="AR790" s="266">
        <v>-14480.366675271565</v>
      </c>
      <c r="AS790" s="267">
        <v>-0.42580008766530036</v>
      </c>
      <c r="AT790" s="266">
        <v>-11641.250829588193</v>
      </c>
      <c r="AU790" s="267">
        <v>-0.31593872810609686</v>
      </c>
      <c r="AV790" s="266">
        <v>-18256.426675271567</v>
      </c>
      <c r="AW790" s="267">
        <v>-0.60389015368048382</v>
      </c>
      <c r="AX790" s="266">
        <v>-11516.405798102904</v>
      </c>
      <c r="AY790" s="267">
        <v>-0.33864381395779991</v>
      </c>
      <c r="AZ790" s="266">
        <v>-8677.2899524195309</v>
      </c>
      <c r="BA790" s="267">
        <v>-0.23549805696199574</v>
      </c>
      <c r="BB790" s="266">
        <v>-2963.9608771686617</v>
      </c>
      <c r="BC790" s="267">
        <v>-6.5107889640797306E-2</v>
      </c>
      <c r="BE790" s="149">
        <v>4289.119299630257</v>
      </c>
      <c r="BF790" s="149">
        <v>3911.6049047096972</v>
      </c>
      <c r="BG790" s="149">
        <v>3953.2525578407171</v>
      </c>
      <c r="BH790" s="149">
        <v>4215.2290420203371</v>
      </c>
      <c r="BI790" s="149">
        <v>3815.641374128867</v>
      </c>
      <c r="BJ790" s="149">
        <v>4048.0231716833068</v>
      </c>
      <c r="BK790" s="149">
        <v>4137.855417184197</v>
      </c>
      <c r="BL790" s="149">
        <v>4047.9720458751872</v>
      </c>
      <c r="BM790" s="149">
        <v>4006.3002872898974</v>
      </c>
      <c r="BN790" s="149">
        <v>4122.3436491264174</v>
      </c>
      <c r="BO790" s="149">
        <v>3991.0149225678374</v>
      </c>
      <c r="BP790" s="149">
        <v>3949.4400032148574</v>
      </c>
      <c r="BQ790" s="268">
        <v>48487.796675271573</v>
      </c>
    </row>
    <row r="791" spans="11:69" x14ac:dyDescent="0.25">
      <c r="K791" s="145" t="s">
        <v>316</v>
      </c>
      <c r="N791" s="37" t="s">
        <v>1669</v>
      </c>
      <c r="V791" s="37" t="s">
        <v>357</v>
      </c>
      <c r="W791" s="37" t="s">
        <v>365</v>
      </c>
      <c r="X791" s="37">
        <v>151</v>
      </c>
      <c r="AB791" s="206" t="s">
        <v>362</v>
      </c>
      <c r="AC791" s="173">
        <v>3920109</v>
      </c>
      <c r="AD791" s="174" t="s">
        <v>1670</v>
      </c>
      <c r="AE791" s="149">
        <v>43538.420000000006</v>
      </c>
      <c r="AF791" s="17">
        <v>25936.700000000004</v>
      </c>
      <c r="AG791" s="17">
        <v>-13415.99</v>
      </c>
      <c r="AH791" s="151">
        <v>-32698.719018677661</v>
      </c>
      <c r="AI791" s="150">
        <v>22085.84</v>
      </c>
      <c r="AJ791" s="266">
        <v>66257.52</v>
      </c>
      <c r="AK791" s="138">
        <v>30712.129999999997</v>
      </c>
      <c r="AL791" s="266">
        <v>36854.555999999997</v>
      </c>
      <c r="AM791" s="175">
        <v>-27268.839539319459</v>
      </c>
      <c r="AN791" s="150">
        <v>25282.250520641795</v>
      </c>
      <c r="AO791" s="151">
        <v>39103.062857142897</v>
      </c>
      <c r="AP791" s="151">
        <v>88695.219276185206</v>
      </c>
      <c r="AQ791" s="151">
        <v>94469.977824485395</v>
      </c>
      <c r="AR791" s="266">
        <v>-28212.457824485391</v>
      </c>
      <c r="AS791" s="267">
        <v>-0.42580008766530031</v>
      </c>
      <c r="AT791" s="266">
        <v>-127168.69684316305</v>
      </c>
      <c r="AU791" s="267">
        <v>-3.8891033245223978</v>
      </c>
      <c r="AV791" s="266">
        <v>-107885.9678244854</v>
      </c>
      <c r="AW791" s="267">
        <v>-8.0415957245410432</v>
      </c>
      <c r="AX791" s="266">
        <v>-22437.699276185202</v>
      </c>
      <c r="AY791" s="267">
        <v>-0.3386438139577998</v>
      </c>
      <c r="AZ791" s="266">
        <v>-121393.93829486286</v>
      </c>
      <c r="BA791" s="267">
        <v>-3.7124982854992599</v>
      </c>
      <c r="BB791" s="266">
        <v>-5774.7585483001894</v>
      </c>
      <c r="BC791" s="267">
        <v>-6.5107889640797362E-2</v>
      </c>
      <c r="BE791" s="149">
        <v>8356.5975958088584</v>
      </c>
      <c r="BF791" s="149">
        <v>7621.076929538649</v>
      </c>
      <c r="BG791" s="149">
        <v>7702.2200859101094</v>
      </c>
      <c r="BH791" s="149">
        <v>8212.6353728065587</v>
      </c>
      <c r="BI791" s="149">
        <v>7434.1088009052992</v>
      </c>
      <c r="BJ791" s="149">
        <v>7886.8640252518389</v>
      </c>
      <c r="BK791" s="149">
        <v>8061.8864189734386</v>
      </c>
      <c r="BL791" s="149">
        <v>7886.7644155708285</v>
      </c>
      <c r="BM791" s="149">
        <v>7805.574293944479</v>
      </c>
      <c r="BN791" s="149">
        <v>8031.6644562340289</v>
      </c>
      <c r="BO791" s="149">
        <v>7775.7934384438086</v>
      </c>
      <c r="BP791" s="149">
        <v>7694.7919910974897</v>
      </c>
      <c r="BQ791" s="268">
        <v>94469.977824485381</v>
      </c>
    </row>
    <row r="792" spans="11:69" x14ac:dyDescent="0.25">
      <c r="K792" s="145" t="s">
        <v>316</v>
      </c>
      <c r="N792" s="37" t="s">
        <v>1671</v>
      </c>
      <c r="V792" s="37" t="s">
        <v>357</v>
      </c>
      <c r="W792" s="37" t="s">
        <v>365</v>
      </c>
      <c r="X792" s="37">
        <v>151</v>
      </c>
      <c r="AB792" s="206" t="s">
        <v>362</v>
      </c>
      <c r="AC792" s="173">
        <v>3920110</v>
      </c>
      <c r="AD792" s="174" t="s">
        <v>1672</v>
      </c>
      <c r="AE792" s="149">
        <v>421341.72000000003</v>
      </c>
      <c r="AF792" s="17">
        <v>524972.1</v>
      </c>
      <c r="AG792" s="17">
        <v>348492.15</v>
      </c>
      <c r="AH792" s="151">
        <v>387428.29533100454</v>
      </c>
      <c r="AI792" s="150">
        <v>214994.75999999998</v>
      </c>
      <c r="AJ792" s="266">
        <v>644984.27999999991</v>
      </c>
      <c r="AK792" s="138">
        <v>461954.85999999993</v>
      </c>
      <c r="AL792" s="266">
        <v>554345.83199999994</v>
      </c>
      <c r="AM792" s="175">
        <v>323092.77963881753</v>
      </c>
      <c r="AN792" s="150">
        <v>526290.37569218688</v>
      </c>
      <c r="AO792" s="151">
        <v>658212.68571428605</v>
      </c>
      <c r="AP792" s="151">
        <v>863404.21652202494</v>
      </c>
      <c r="AQ792" s="151">
        <v>919618.64296674065</v>
      </c>
      <c r="AR792" s="266">
        <v>-274634.36296674074</v>
      </c>
      <c r="AS792" s="267">
        <v>-0.42580008766530059</v>
      </c>
      <c r="AT792" s="266">
        <v>-532190.34763573611</v>
      </c>
      <c r="AU792" s="267">
        <v>-1.3736486313707474</v>
      </c>
      <c r="AV792" s="266">
        <v>-571126.49296674062</v>
      </c>
      <c r="AW792" s="267">
        <v>-1.6388503814698281</v>
      </c>
      <c r="AX792" s="266">
        <v>-218419.93652202503</v>
      </c>
      <c r="AY792" s="267">
        <v>-0.33864381395779919</v>
      </c>
      <c r="AZ792" s="266">
        <v>-475975.9211910204</v>
      </c>
      <c r="BA792" s="267">
        <v>-1.228552294520368</v>
      </c>
      <c r="BB792" s="266">
        <v>-56214.426444715704</v>
      </c>
      <c r="BC792" s="267">
        <v>-6.5107889640798056E-2</v>
      </c>
      <c r="BE792" s="149">
        <v>81347.356248505981</v>
      </c>
      <c r="BF792" s="149">
        <v>74187.425309958766</v>
      </c>
      <c r="BG792" s="149">
        <v>74977.313918665765</v>
      </c>
      <c r="BH792" s="149">
        <v>79945.955007554861</v>
      </c>
      <c r="BI792" s="149">
        <v>72367.382787547263</v>
      </c>
      <c r="BJ792" s="149">
        <v>76774.731604577959</v>
      </c>
      <c r="BK792" s="149">
        <v>78478.488289078159</v>
      </c>
      <c r="BL792" s="149">
        <v>76773.761953459369</v>
      </c>
      <c r="BM792" s="149">
        <v>75983.416161158559</v>
      </c>
      <c r="BN792" s="149">
        <v>78184.292386821864</v>
      </c>
      <c r="BO792" s="149">
        <v>75693.514220323981</v>
      </c>
      <c r="BP792" s="149">
        <v>74905.005079088078</v>
      </c>
      <c r="BQ792" s="268">
        <v>919618.64296674053</v>
      </c>
    </row>
    <row r="793" spans="11:69" x14ac:dyDescent="0.25">
      <c r="K793" s="145" t="s">
        <v>316</v>
      </c>
      <c r="N793" s="37" t="s">
        <v>1673</v>
      </c>
      <c r="V793" s="37" t="s">
        <v>357</v>
      </c>
      <c r="W793" s="37" t="s">
        <v>365</v>
      </c>
      <c r="X793" s="37">
        <v>151</v>
      </c>
      <c r="AB793" s="206" t="s">
        <v>362</v>
      </c>
      <c r="AC793" s="173">
        <v>3920113</v>
      </c>
      <c r="AD793" s="174" t="s">
        <v>1674</v>
      </c>
      <c r="AE793" s="149">
        <v>597238.43999999994</v>
      </c>
      <c r="AF793" s="17">
        <v>124791.02</v>
      </c>
      <c r="AG793" s="17">
        <v>150837.22999999998</v>
      </c>
      <c r="AH793" s="151">
        <v>463950.24204193632</v>
      </c>
      <c r="AI793" s="150">
        <v>61830.179999999993</v>
      </c>
      <c r="AJ793" s="266">
        <v>185490.53999999998</v>
      </c>
      <c r="AK793" s="138">
        <v>121279.54</v>
      </c>
      <c r="AL793" s="266">
        <v>145535.448</v>
      </c>
      <c r="AM793" s="175">
        <v>386907.65522782289</v>
      </c>
      <c r="AN793" s="150">
        <v>198322.12681411341</v>
      </c>
      <c r="AO793" s="151">
        <v>124225.782857143</v>
      </c>
      <c r="AP793" s="151">
        <v>248305.76391869201</v>
      </c>
      <c r="AQ793" s="151">
        <v>264472.42819308396</v>
      </c>
      <c r="AR793" s="266">
        <v>-78981.888193083985</v>
      </c>
      <c r="AS793" s="267">
        <v>-0.42580008766530086</v>
      </c>
      <c r="AT793" s="266">
        <v>199477.81384885235</v>
      </c>
      <c r="AU793" s="267">
        <v>0.42995518866616222</v>
      </c>
      <c r="AV793" s="266">
        <v>-113635.19819308398</v>
      </c>
      <c r="AW793" s="267">
        <v>-0.75336306688397814</v>
      </c>
      <c r="AX793" s="266">
        <v>-62815.223918692034</v>
      </c>
      <c r="AY793" s="267">
        <v>-0.33864381395780097</v>
      </c>
      <c r="AZ793" s="266">
        <v>215644.47812324431</v>
      </c>
      <c r="BA793" s="267">
        <v>0.46480087427942818</v>
      </c>
      <c r="BB793" s="266">
        <v>-16166.664274391951</v>
      </c>
      <c r="BC793" s="267">
        <v>-6.5107889640796834E-2</v>
      </c>
      <c r="BE793" s="149">
        <v>23394.624498612204</v>
      </c>
      <c r="BF793" s="149">
        <v>21335.5053893002</v>
      </c>
      <c r="BG793" s="149">
        <v>21562.668855313503</v>
      </c>
      <c r="BH793" s="149">
        <v>22991.596578395798</v>
      </c>
      <c r="BI793" s="149">
        <v>20812.080740400103</v>
      </c>
      <c r="BJ793" s="149">
        <v>22079.586844641002</v>
      </c>
      <c r="BK793" s="149">
        <v>22569.568937594504</v>
      </c>
      <c r="BL793" s="149">
        <v>22079.307983411101</v>
      </c>
      <c r="BM793" s="149">
        <v>21852.013036314704</v>
      </c>
      <c r="BN793" s="149">
        <v>22484.961361150501</v>
      </c>
      <c r="BO793" s="149">
        <v>21768.640356979802</v>
      </c>
      <c r="BP793" s="149">
        <v>21541.873610970502</v>
      </c>
      <c r="BQ793" s="268">
        <v>264472.42819308391</v>
      </c>
    </row>
    <row r="794" spans="11:69" x14ac:dyDescent="0.25">
      <c r="K794" s="145" t="s">
        <v>316</v>
      </c>
      <c r="N794" s="37" t="s">
        <v>1675</v>
      </c>
      <c r="V794" s="37" t="s">
        <v>357</v>
      </c>
      <c r="W794" s="37" t="s">
        <v>365</v>
      </c>
      <c r="X794" s="37">
        <v>151</v>
      </c>
      <c r="AB794" s="206" t="s">
        <v>362</v>
      </c>
      <c r="AC794" s="173">
        <v>3920114</v>
      </c>
      <c r="AD794" s="174" t="s">
        <v>1676</v>
      </c>
      <c r="AE794" s="149">
        <v>404318.87</v>
      </c>
      <c r="AF794" s="17">
        <v>483720.35000000003</v>
      </c>
      <c r="AG794" s="17">
        <v>428196.41000000003</v>
      </c>
      <c r="AH794" s="151">
        <v>548003.75564909994</v>
      </c>
      <c r="AI794" s="150">
        <v>108540.38</v>
      </c>
      <c r="AJ794" s="266">
        <v>325621.14</v>
      </c>
      <c r="AK794" s="138">
        <v>268127.48</v>
      </c>
      <c r="AL794" s="266">
        <v>321752.97600000002</v>
      </c>
      <c r="AM794" s="175">
        <v>457003.42179166054</v>
      </c>
      <c r="AN794" s="150">
        <v>359127.81385743938</v>
      </c>
      <c r="AO794" s="151">
        <v>268183.062857143</v>
      </c>
      <c r="AP794" s="151">
        <v>435890.72475488699</v>
      </c>
      <c r="AQ794" s="151">
        <v>464270.64995767479</v>
      </c>
      <c r="AR794" s="266">
        <v>-138649.50995767477</v>
      </c>
      <c r="AS794" s="267">
        <v>-0.42580008766529953</v>
      </c>
      <c r="AT794" s="266">
        <v>83733.105691425153</v>
      </c>
      <c r="AU794" s="267">
        <v>0.15279659095081363</v>
      </c>
      <c r="AV794" s="266">
        <v>-36074.239957674756</v>
      </c>
      <c r="AW794" s="267">
        <v>-8.4246946296618302E-2</v>
      </c>
      <c r="AX794" s="266">
        <v>-110269.58475488698</v>
      </c>
      <c r="AY794" s="267">
        <v>-0.33864381395780069</v>
      </c>
      <c r="AZ794" s="266">
        <v>112113.03089421295</v>
      </c>
      <c r="BA794" s="267">
        <v>0.20458442070605376</v>
      </c>
      <c r="BB794" s="266">
        <v>-28379.925202787796</v>
      </c>
      <c r="BC794" s="267">
        <v>-6.5107889640796071E-2</v>
      </c>
      <c r="BE794" s="149">
        <v>41068.317010182953</v>
      </c>
      <c r="BF794" s="149">
        <v>37453.616703795647</v>
      </c>
      <c r="BG794" s="149">
        <v>37852.392979769655</v>
      </c>
      <c r="BH794" s="149">
        <v>40360.81779845665</v>
      </c>
      <c r="BI794" s="149">
        <v>36534.765904833352</v>
      </c>
      <c r="BJ794" s="149">
        <v>38759.821601042255</v>
      </c>
      <c r="BK794" s="149">
        <v>39619.96534576975</v>
      </c>
      <c r="BL794" s="149">
        <v>38759.332071432953</v>
      </c>
      <c r="BM794" s="149">
        <v>38360.324985735853</v>
      </c>
      <c r="BN794" s="149">
        <v>39471.440167642955</v>
      </c>
      <c r="BO794" s="149">
        <v>38213.967619533454</v>
      </c>
      <c r="BP794" s="149">
        <v>37815.887769479355</v>
      </c>
      <c r="BQ794" s="268">
        <v>464270.6499576749</v>
      </c>
    </row>
    <row r="795" spans="11:69" x14ac:dyDescent="0.25">
      <c r="K795" s="145" t="s">
        <v>316</v>
      </c>
      <c r="N795" s="37" t="s">
        <v>1677</v>
      </c>
      <c r="V795" s="37" t="s">
        <v>357</v>
      </c>
      <c r="W795" s="37" t="s">
        <v>365</v>
      </c>
      <c r="X795" s="37">
        <v>151</v>
      </c>
      <c r="AB795" s="206" t="s">
        <v>362</v>
      </c>
      <c r="AC795" s="173">
        <v>3920115</v>
      </c>
      <c r="AD795" s="174" t="s">
        <v>1678</v>
      </c>
      <c r="AE795" s="149">
        <v>299230.72999999986</v>
      </c>
      <c r="AF795" s="17">
        <v>217039.00999999995</v>
      </c>
      <c r="AG795" s="17">
        <v>317700.46000000002</v>
      </c>
      <c r="AH795" s="151">
        <v>273551.98386733327</v>
      </c>
      <c r="AI795" s="150">
        <v>98725.72</v>
      </c>
      <c r="AJ795" s="266">
        <v>296177.16000000003</v>
      </c>
      <c r="AK795" s="138">
        <v>282325.5</v>
      </c>
      <c r="AL795" s="266">
        <v>338790.6</v>
      </c>
      <c r="AM795" s="175">
        <v>228126.5253687751</v>
      </c>
      <c r="AN795" s="150">
        <v>327750.95849855815</v>
      </c>
      <c r="AO795" s="151">
        <v>330033.92571428593</v>
      </c>
      <c r="AP795" s="151">
        <v>396475.72306958999</v>
      </c>
      <c r="AQ795" s="151">
        <v>422289.42069245968</v>
      </c>
      <c r="AR795" s="266">
        <v>-126112.26069245965</v>
      </c>
      <c r="AS795" s="267">
        <v>-0.42580008766530014</v>
      </c>
      <c r="AT795" s="266">
        <v>-148737.43682512641</v>
      </c>
      <c r="AU795" s="267">
        <v>-0.5437264052058961</v>
      </c>
      <c r="AV795" s="266">
        <v>-104588.96069245966</v>
      </c>
      <c r="AW795" s="267">
        <v>-0.3292061984816127</v>
      </c>
      <c r="AX795" s="266">
        <v>-100298.56306958996</v>
      </c>
      <c r="AY795" s="267">
        <v>-0.3386438139578013</v>
      </c>
      <c r="AZ795" s="266">
        <v>-122923.73920225672</v>
      </c>
      <c r="BA795" s="267">
        <v>-0.44936153437612081</v>
      </c>
      <c r="BB795" s="266">
        <v>-25813.697622869688</v>
      </c>
      <c r="BC795" s="267">
        <v>-6.5107889640796071E-2</v>
      </c>
      <c r="BE795" s="149">
        <v>37354.753742510955</v>
      </c>
      <c r="BF795" s="149">
        <v>34066.909252448262</v>
      </c>
      <c r="BG795" s="149">
        <v>34429.626565253457</v>
      </c>
      <c r="BH795" s="149">
        <v>36711.22947000416</v>
      </c>
      <c r="BI795" s="149">
        <v>33231.144657740566</v>
      </c>
      <c r="BJ795" s="149">
        <v>35255.001821759353</v>
      </c>
      <c r="BK795" s="149">
        <v>36037.367891435162</v>
      </c>
      <c r="BL795" s="149">
        <v>35254.556557396456</v>
      </c>
      <c r="BM795" s="149">
        <v>34891.629305616661</v>
      </c>
      <c r="BN795" s="149">
        <v>35902.272960417766</v>
      </c>
      <c r="BO795" s="149">
        <v>34758.506164204766</v>
      </c>
      <c r="BP795" s="149">
        <v>34396.422303672065</v>
      </c>
      <c r="BQ795" s="268">
        <v>422289.42069245968</v>
      </c>
    </row>
    <row r="796" spans="11:69" x14ac:dyDescent="0.25">
      <c r="K796" s="145" t="s">
        <v>316</v>
      </c>
      <c r="N796" s="37" t="s">
        <v>1679</v>
      </c>
      <c r="V796" s="37" t="s">
        <v>357</v>
      </c>
      <c r="W796" s="37" t="s">
        <v>365</v>
      </c>
      <c r="X796" s="37">
        <v>151</v>
      </c>
      <c r="AB796" s="206" t="s">
        <v>362</v>
      </c>
      <c r="AC796" s="173">
        <v>3920120</v>
      </c>
      <c r="AD796" s="174" t="s">
        <v>1680</v>
      </c>
      <c r="AE796" s="149">
        <v>67617.930000000008</v>
      </c>
      <c r="AF796" s="17">
        <v>-6991.1200000000008</v>
      </c>
      <c r="AG796" s="17">
        <v>1706.2899999999988</v>
      </c>
      <c r="AH796" s="151">
        <v>22881.984007581505</v>
      </c>
      <c r="AI796" s="150">
        <v>823.19</v>
      </c>
      <c r="AJ796" s="266">
        <v>2469.5700000000002</v>
      </c>
      <c r="AK796" s="138">
        <v>8211.3000000000011</v>
      </c>
      <c r="AL796" s="266">
        <v>9853.5600000000013</v>
      </c>
      <c r="AM796" s="175">
        <v>19082.250588703562</v>
      </c>
      <c r="AN796" s="150">
        <v>12011.033418877943</v>
      </c>
      <c r="AO796" s="151">
        <v>715.594285714286</v>
      </c>
      <c r="AP796" s="151">
        <v>3305.8746036357602</v>
      </c>
      <c r="AQ796" s="151">
        <v>3521.1131224955966</v>
      </c>
      <c r="AR796" s="266">
        <v>-1051.5431224955964</v>
      </c>
      <c r="AS796" s="267">
        <v>-0.42580008766530059</v>
      </c>
      <c r="AT796" s="266">
        <v>19360.870885085908</v>
      </c>
      <c r="AU796" s="267">
        <v>0.84611853931333292</v>
      </c>
      <c r="AV796" s="266">
        <v>-1814.8231224955978</v>
      </c>
      <c r="AW796" s="267">
        <v>-1.0636076648726764</v>
      </c>
      <c r="AX796" s="266">
        <v>-836.30460363576003</v>
      </c>
      <c r="AY796" s="267">
        <v>-0.3386438139577983</v>
      </c>
      <c r="AZ796" s="266">
        <v>19576.109403945746</v>
      </c>
      <c r="BA796" s="267">
        <v>0.85552500156715339</v>
      </c>
      <c r="BB796" s="266">
        <v>-215.2385188598364</v>
      </c>
      <c r="BC796" s="267">
        <v>-6.510788964079875E-2</v>
      </c>
      <c r="BE796" s="149">
        <v>311.46959205055828</v>
      </c>
      <c r="BF796" s="149">
        <v>284.05504692721325</v>
      </c>
      <c r="BG796" s="149">
        <v>287.07943879518928</v>
      </c>
      <c r="BH796" s="149">
        <v>306.10378923965033</v>
      </c>
      <c r="BI796" s="149">
        <v>277.0863152054543</v>
      </c>
      <c r="BJ796" s="149">
        <v>293.96154264212129</v>
      </c>
      <c r="BK796" s="149">
        <v>300.48502937786134</v>
      </c>
      <c r="BL796" s="149">
        <v>293.95782996045227</v>
      </c>
      <c r="BM796" s="149">
        <v>290.93168758952129</v>
      </c>
      <c r="BN796" s="149">
        <v>299.35858739025934</v>
      </c>
      <c r="BO796" s="149">
        <v>289.82168668217128</v>
      </c>
      <c r="BP796" s="149">
        <v>286.80257663514431</v>
      </c>
      <c r="BQ796" s="268">
        <v>3521.1131224955966</v>
      </c>
    </row>
    <row r="797" spans="11:69" x14ac:dyDescent="0.25">
      <c r="K797" s="145" t="s">
        <v>316</v>
      </c>
      <c r="N797" s="37" t="s">
        <v>1681</v>
      </c>
      <c r="V797" s="37" t="s">
        <v>357</v>
      </c>
      <c r="W797" s="37" t="s">
        <v>365</v>
      </c>
      <c r="X797" s="37">
        <v>151</v>
      </c>
      <c r="AB797" s="206" t="s">
        <v>362</v>
      </c>
      <c r="AC797" s="173">
        <v>3920125</v>
      </c>
      <c r="AD797" s="174" t="s">
        <v>1682</v>
      </c>
      <c r="AE797" s="149">
        <v>3880.19</v>
      </c>
      <c r="AF797" s="17">
        <v>1069.73</v>
      </c>
      <c r="AG797" s="17">
        <v>8772.89</v>
      </c>
      <c r="AH797" s="151">
        <v>7294.6412958934125</v>
      </c>
      <c r="AI797" s="150">
        <v>3176.3199999999997</v>
      </c>
      <c r="AJ797" s="266">
        <v>9528.9599999999991</v>
      </c>
      <c r="AK797" s="138">
        <v>91740.86</v>
      </c>
      <c r="AL797" s="266">
        <v>110089.03199999999</v>
      </c>
      <c r="AM797" s="175">
        <v>6083.3087339289623</v>
      </c>
      <c r="AN797" s="150">
        <v>92952.192561964446</v>
      </c>
      <c r="AO797" s="151">
        <v>45853.71428571429</v>
      </c>
      <c r="AP797" s="151">
        <v>12755.883357451299</v>
      </c>
      <c r="AQ797" s="151">
        <v>13586.392003359155</v>
      </c>
      <c r="AR797" s="266">
        <v>-4057.4320033591557</v>
      </c>
      <c r="AS797" s="267">
        <v>-0.42580008766530197</v>
      </c>
      <c r="AT797" s="266">
        <v>-6291.7507074657424</v>
      </c>
      <c r="AU797" s="267">
        <v>-0.86251680545385323</v>
      </c>
      <c r="AV797" s="266">
        <v>-4813.5020033591554</v>
      </c>
      <c r="AW797" s="267">
        <v>-0.54867916996099986</v>
      </c>
      <c r="AX797" s="266">
        <v>-3226.9233574513</v>
      </c>
      <c r="AY797" s="267">
        <v>-0.33864381395779813</v>
      </c>
      <c r="AZ797" s="266">
        <v>-5461.2420615578867</v>
      </c>
      <c r="BA797" s="267">
        <v>-0.74866492265114459</v>
      </c>
      <c r="BB797" s="266">
        <v>-830.50864590785568</v>
      </c>
      <c r="BC797" s="267">
        <v>-6.5107889640799929E-2</v>
      </c>
      <c r="BE797" s="149">
        <v>1201.8210797288968</v>
      </c>
      <c r="BF797" s="149">
        <v>1096.0406791334269</v>
      </c>
      <c r="BG797" s="149">
        <v>1107.7104472040967</v>
      </c>
      <c r="BH797" s="149">
        <v>1181.1168598229867</v>
      </c>
      <c r="BI797" s="149">
        <v>1069.1514774394568</v>
      </c>
      <c r="BJ797" s="149">
        <v>1134.2653908879167</v>
      </c>
      <c r="BK797" s="149">
        <v>1159.4365924191168</v>
      </c>
      <c r="BL797" s="149">
        <v>1134.2510653190468</v>
      </c>
      <c r="BM797" s="149">
        <v>1122.5745428447267</v>
      </c>
      <c r="BN797" s="149">
        <v>1155.0901593792769</v>
      </c>
      <c r="BO797" s="149">
        <v>1118.2915485395968</v>
      </c>
      <c r="BP797" s="149">
        <v>1106.6421606406068</v>
      </c>
      <c r="BQ797" s="268">
        <v>13586.392003359153</v>
      </c>
    </row>
    <row r="798" spans="11:69" x14ac:dyDescent="0.25">
      <c r="K798" s="145" t="s">
        <v>316</v>
      </c>
      <c r="N798" s="37" t="s">
        <v>1683</v>
      </c>
      <c r="V798" s="37" t="s">
        <v>357</v>
      </c>
      <c r="W798" s="37" t="s">
        <v>365</v>
      </c>
      <c r="X798" s="37">
        <v>151</v>
      </c>
      <c r="AB798" s="206" t="s">
        <v>362</v>
      </c>
      <c r="AC798" s="173">
        <v>3920130</v>
      </c>
      <c r="AD798" s="174" t="s">
        <v>1684</v>
      </c>
      <c r="AE798" s="149">
        <v>13715.27</v>
      </c>
      <c r="AF798" s="17">
        <v>21427.58</v>
      </c>
      <c r="AG798" s="17">
        <v>11465.839999999998</v>
      </c>
      <c r="AH798" s="151">
        <v>29110.290433089449</v>
      </c>
      <c r="AI798" s="150">
        <v>-490.70000000000005</v>
      </c>
      <c r="AJ798" s="266">
        <v>-1472.1000000000001</v>
      </c>
      <c r="AK798" s="138">
        <v>72814.00999999998</v>
      </c>
      <c r="AL798" s="266">
        <v>87376.811999999976</v>
      </c>
      <c r="AM798" s="175">
        <v>24276.29774455318</v>
      </c>
      <c r="AN798" s="150">
        <v>77648.002688536246</v>
      </c>
      <c r="AO798" s="151">
        <v>123943.902857143</v>
      </c>
      <c r="AP798" s="151">
        <v>-1970.6175585272799</v>
      </c>
      <c r="AQ798" s="151">
        <v>-2098.9203090520859</v>
      </c>
      <c r="AR798" s="266">
        <v>626.8203090520858</v>
      </c>
      <c r="AS798" s="267">
        <v>0.42580008766529837</v>
      </c>
      <c r="AT798" s="266">
        <v>31209.210742141535</v>
      </c>
      <c r="AU798" s="267">
        <v>1.0721023486136798</v>
      </c>
      <c r="AV798" s="266">
        <v>13564.760309052084</v>
      </c>
      <c r="AW798" s="267">
        <v>1.1830585730353891</v>
      </c>
      <c r="AX798" s="266">
        <v>498.51755852727979</v>
      </c>
      <c r="AY798" s="267">
        <v>0.33864381395780163</v>
      </c>
      <c r="AZ798" s="266">
        <v>31080.907991616728</v>
      </c>
      <c r="BA798" s="267">
        <v>1.0676948779695887</v>
      </c>
      <c r="BB798" s="266">
        <v>128.30275052480602</v>
      </c>
      <c r="BC798" s="267">
        <v>6.5107889640794489E-2</v>
      </c>
      <c r="BE798" s="149">
        <v>-185.66567720600204</v>
      </c>
      <c r="BF798" s="149">
        <v>-169.32398538269805</v>
      </c>
      <c r="BG798" s="149">
        <v>-171.12681229946804</v>
      </c>
      <c r="BH798" s="149">
        <v>-182.46714534906403</v>
      </c>
      <c r="BI798" s="149">
        <v>-165.16995453214506</v>
      </c>
      <c r="BJ798" s="149">
        <v>-175.22920464836605</v>
      </c>
      <c r="BK798" s="149">
        <v>-179.11782688773701</v>
      </c>
      <c r="BL798" s="149">
        <v>-175.22699153487503</v>
      </c>
      <c r="BM798" s="149">
        <v>-173.42312115086204</v>
      </c>
      <c r="BN798" s="149">
        <v>-178.44635968901505</v>
      </c>
      <c r="BO798" s="149">
        <v>-172.76145440899603</v>
      </c>
      <c r="BP798" s="149">
        <v>-170.96177596285801</v>
      </c>
      <c r="BQ798" s="268">
        <v>-2098.9203090520864</v>
      </c>
    </row>
    <row r="799" spans="11:69" x14ac:dyDescent="0.25">
      <c r="K799" s="145" t="s">
        <v>316</v>
      </c>
      <c r="N799" s="37" t="s">
        <v>1685</v>
      </c>
      <c r="V799" s="37" t="s">
        <v>357</v>
      </c>
      <c r="W799" s="37" t="s">
        <v>365</v>
      </c>
      <c r="X799" s="37">
        <v>151</v>
      </c>
      <c r="AB799" s="206" t="s">
        <v>362</v>
      </c>
      <c r="AC799" s="173">
        <v>3920131</v>
      </c>
      <c r="AD799" s="174" t="s">
        <v>1686</v>
      </c>
      <c r="AE799" s="149">
        <v>587246.39</v>
      </c>
      <c r="AF799" s="17">
        <v>651539.6399999999</v>
      </c>
      <c r="AG799" s="17">
        <v>776801.31000000017</v>
      </c>
      <c r="AH799" s="151">
        <v>856224.11043228093</v>
      </c>
      <c r="AI799" s="150">
        <v>265882.31</v>
      </c>
      <c r="AJ799" s="266">
        <v>797646.92999999993</v>
      </c>
      <c r="AK799" s="138">
        <v>756452.96</v>
      </c>
      <c r="AL799" s="266">
        <v>907743.55200000003</v>
      </c>
      <c r="AM799" s="175">
        <v>714041.3624074324</v>
      </c>
      <c r="AN799" s="150">
        <v>898635.70802484849</v>
      </c>
      <c r="AO799" s="151">
        <v>856239.44571428583</v>
      </c>
      <c r="AP799" s="151">
        <v>1067765.1285669301</v>
      </c>
      <c r="AQ799" s="151">
        <v>1137285.0627199579</v>
      </c>
      <c r="AR799" s="266">
        <v>-339638.13271995797</v>
      </c>
      <c r="AS799" s="267">
        <v>-0.42580008766530075</v>
      </c>
      <c r="AT799" s="266">
        <v>-281060.95228767698</v>
      </c>
      <c r="AU799" s="267">
        <v>-0.32825629278972074</v>
      </c>
      <c r="AV799" s="266">
        <v>-360483.75271995773</v>
      </c>
      <c r="AW799" s="267">
        <v>-0.46406172090512776</v>
      </c>
      <c r="AX799" s="266">
        <v>-270118.19856693014</v>
      </c>
      <c r="AY799" s="267">
        <v>-0.3386438139577998</v>
      </c>
      <c r="AZ799" s="266">
        <v>-211541.01813464914</v>
      </c>
      <c r="BA799" s="267">
        <v>-0.24706267384580968</v>
      </c>
      <c r="BB799" s="266">
        <v>-69519.934153027833</v>
      </c>
      <c r="BC799" s="267">
        <v>-6.5107889640797681E-2</v>
      </c>
      <c r="BE799" s="149">
        <v>100601.62857804414</v>
      </c>
      <c r="BF799" s="149">
        <v>91746.998923900712</v>
      </c>
      <c r="BG799" s="149">
        <v>92723.847884897317</v>
      </c>
      <c r="BH799" s="149">
        <v>98868.526807652117</v>
      </c>
      <c r="BI799" s="149">
        <v>89496.166809866932</v>
      </c>
      <c r="BJ799" s="149">
        <v>94946.700043550838</v>
      </c>
      <c r="BK799" s="149">
        <v>97053.722386573834</v>
      </c>
      <c r="BL799" s="149">
        <v>94945.500883723435</v>
      </c>
      <c r="BM799" s="149">
        <v>93968.08652741203</v>
      </c>
      <c r="BN799" s="149">
        <v>96689.892653772637</v>
      </c>
      <c r="BO799" s="149">
        <v>93609.567102554516</v>
      </c>
      <c r="BP799" s="149">
        <v>92634.424118009527</v>
      </c>
      <c r="BQ799" s="268">
        <v>1137285.0627199579</v>
      </c>
    </row>
    <row r="800" spans="11:69" x14ac:dyDescent="0.25">
      <c r="K800" s="145" t="s">
        <v>316</v>
      </c>
      <c r="N800" s="37" t="s">
        <v>1687</v>
      </c>
      <c r="V800" s="37" t="s">
        <v>357</v>
      </c>
      <c r="W800" s="37" t="s">
        <v>365</v>
      </c>
      <c r="X800" s="37">
        <v>151</v>
      </c>
      <c r="AB800" s="206" t="s">
        <v>362</v>
      </c>
      <c r="AC800" s="173">
        <v>3920135</v>
      </c>
      <c r="AD800" s="174" t="s">
        <v>1688</v>
      </c>
      <c r="AE800" s="149">
        <v>36.299999999999933</v>
      </c>
      <c r="AF800" s="17">
        <v>66.739999999999981</v>
      </c>
      <c r="AG800" s="17">
        <v>6816.7899999999991</v>
      </c>
      <c r="AH800" s="151">
        <v>-185.44806729431733</v>
      </c>
      <c r="AI800" s="150">
        <v>-3989.059999999999</v>
      </c>
      <c r="AJ800" s="266">
        <v>-11967.179999999997</v>
      </c>
      <c r="AK800" s="138">
        <v>1635.7300000000014</v>
      </c>
      <c r="AL800" s="266">
        <v>1962.8760000000018</v>
      </c>
      <c r="AM800" s="175">
        <v>-154.65295710933202</v>
      </c>
      <c r="AN800" s="150">
        <v>1604.934889815016</v>
      </c>
      <c r="AO800" s="151">
        <v>-1570.8</v>
      </c>
      <c r="AP800" s="151">
        <v>-16019.791477519499</v>
      </c>
      <c r="AQ800" s="151">
        <v>-17062.806293106423</v>
      </c>
      <c r="AR800" s="266">
        <v>5095.6262931064266</v>
      </c>
      <c r="AS800" s="267">
        <v>0.42580008766530025</v>
      </c>
      <c r="AT800" s="266">
        <v>16877.358225812106</v>
      </c>
      <c r="AU800" s="267">
        <v>91.008542025011863</v>
      </c>
      <c r="AV800" s="266">
        <v>23879.59629310642</v>
      </c>
      <c r="AW800" s="267">
        <v>3.5030558801292724</v>
      </c>
      <c r="AX800" s="266">
        <v>4052.6114775195019</v>
      </c>
      <c r="AY800" s="267">
        <v>0.33864381395779986</v>
      </c>
      <c r="AZ800" s="266">
        <v>15834.343410225181</v>
      </c>
      <c r="BA800" s="267">
        <v>85.384246065477285</v>
      </c>
      <c r="BB800" s="266">
        <v>1043.0148155869247</v>
      </c>
      <c r="BC800" s="267">
        <v>6.5107889640797306E-2</v>
      </c>
      <c r="BE800" s="149">
        <v>-1509.3367155397918</v>
      </c>
      <c r="BF800" s="149">
        <v>-1376.4897842484318</v>
      </c>
      <c r="BG800" s="149">
        <v>-1391.145550991072</v>
      </c>
      <c r="BH800" s="149">
        <v>-1483.3348091015619</v>
      </c>
      <c r="BI800" s="149">
        <v>-1342.7203155206819</v>
      </c>
      <c r="BJ800" s="149">
        <v>-1424.4952335329417</v>
      </c>
      <c r="BK800" s="149">
        <v>-1456.1071092822417</v>
      </c>
      <c r="BL800" s="149">
        <v>-1424.4772424131017</v>
      </c>
      <c r="BM800" s="149">
        <v>-1409.812992985652</v>
      </c>
      <c r="BN800" s="149">
        <v>-1450.648533892522</v>
      </c>
      <c r="BO800" s="149">
        <v>-1404.4340886993018</v>
      </c>
      <c r="BP800" s="149">
        <v>-1389.803916899122</v>
      </c>
      <c r="BQ800" s="268">
        <v>-17062.806293106423</v>
      </c>
    </row>
    <row r="801" spans="11:69" x14ac:dyDescent="0.25">
      <c r="K801" s="145" t="s">
        <v>316</v>
      </c>
      <c r="N801" s="37" t="s">
        <v>1689</v>
      </c>
      <c r="V801" s="37" t="s">
        <v>357</v>
      </c>
      <c r="W801" s="37" t="s">
        <v>365</v>
      </c>
      <c r="X801" s="37">
        <v>151</v>
      </c>
      <c r="AB801" s="206" t="s">
        <v>362</v>
      </c>
      <c r="AC801" s="173">
        <v>3920140</v>
      </c>
      <c r="AD801" s="174" t="s">
        <v>1690</v>
      </c>
      <c r="AE801" s="149">
        <v>372333.55999999994</v>
      </c>
      <c r="AF801" s="17">
        <v>1049619.96</v>
      </c>
      <c r="AG801" s="17">
        <v>793134.23999999987</v>
      </c>
      <c r="AH801" s="151">
        <v>436613.83957184991</v>
      </c>
      <c r="AI801" s="150">
        <v>-65927.549999999988</v>
      </c>
      <c r="AJ801" s="266">
        <v>-197782.64999999997</v>
      </c>
      <c r="AK801" s="138">
        <v>110505.62000000001</v>
      </c>
      <c r="AL801" s="266">
        <v>132606.74400000001</v>
      </c>
      <c r="AM801" s="175">
        <v>364110.67739779683</v>
      </c>
      <c r="AN801" s="150">
        <v>183008.78217405308</v>
      </c>
      <c r="AO801" s="151">
        <v>56653.508571428603</v>
      </c>
      <c r="AP801" s="151">
        <v>-264760.52093068103</v>
      </c>
      <c r="AQ801" s="151">
        <v>-281998.51970867527</v>
      </c>
      <c r="AR801" s="266">
        <v>84215.869708675309</v>
      </c>
      <c r="AS801" s="267">
        <v>0.42580008766529986</v>
      </c>
      <c r="AT801" s="266">
        <v>718612.35928052524</v>
      </c>
      <c r="AU801" s="267">
        <v>1.6458762736087507</v>
      </c>
      <c r="AV801" s="266">
        <v>1075132.7597086751</v>
      </c>
      <c r="AW801" s="267">
        <v>1.3555495469577448</v>
      </c>
      <c r="AX801" s="266">
        <v>66977.870930681063</v>
      </c>
      <c r="AY801" s="267">
        <v>0.33864381395780202</v>
      </c>
      <c r="AZ801" s="266">
        <v>701374.36050253094</v>
      </c>
      <c r="BA801" s="267">
        <v>1.60639516418057</v>
      </c>
      <c r="BB801" s="266">
        <v>17237.998777994246</v>
      </c>
      <c r="BC801" s="267">
        <v>6.5107889640795266E-2</v>
      </c>
      <c r="BE801" s="149">
        <v>-24944.942362507769</v>
      </c>
      <c r="BF801" s="149">
        <v>-22749.369293900767</v>
      </c>
      <c r="BG801" s="149">
        <v>-22991.586456518868</v>
      </c>
      <c r="BH801" s="149">
        <v>-24515.206538328268</v>
      </c>
      <c r="BI801" s="149">
        <v>-22191.258275760567</v>
      </c>
      <c r="BJ801" s="149">
        <v>-23542.759630966768</v>
      </c>
      <c r="BK801" s="149">
        <v>-24065.211917735167</v>
      </c>
      <c r="BL801" s="149">
        <v>-23542.462290126467</v>
      </c>
      <c r="BM801" s="149">
        <v>-23300.104933420673</v>
      </c>
      <c r="BN801" s="149">
        <v>-23974.997555972172</v>
      </c>
      <c r="BO801" s="149">
        <v>-23211.207303080871</v>
      </c>
      <c r="BP801" s="149">
        <v>-22969.413150356966</v>
      </c>
      <c r="BQ801" s="268">
        <v>-281998.51970867533</v>
      </c>
    </row>
    <row r="802" spans="11:69" x14ac:dyDescent="0.25">
      <c r="K802" s="145" t="s">
        <v>316</v>
      </c>
      <c r="N802" s="37" t="s">
        <v>1691</v>
      </c>
      <c r="V802" s="37" t="s">
        <v>357</v>
      </c>
      <c r="W802" s="37" t="s">
        <v>365</v>
      </c>
      <c r="X802" s="37">
        <v>151</v>
      </c>
      <c r="AB802" s="206" t="s">
        <v>362</v>
      </c>
      <c r="AC802" s="173">
        <v>3920147</v>
      </c>
      <c r="AD802" s="174" t="s">
        <v>1692</v>
      </c>
      <c r="AE802" s="149">
        <v>66675.899999999994</v>
      </c>
      <c r="AF802" s="17">
        <v>15158.81</v>
      </c>
      <c r="AG802" s="17">
        <v>16067.69</v>
      </c>
      <c r="AH802" s="151">
        <v>66887.469992505066</v>
      </c>
      <c r="AI802" s="150">
        <v>7214.43</v>
      </c>
      <c r="AJ802" s="266">
        <v>21643.29</v>
      </c>
      <c r="AK802" s="138">
        <v>59427.770000000011</v>
      </c>
      <c r="AL802" s="266">
        <v>71313.324000000008</v>
      </c>
      <c r="AM802" s="175">
        <v>55780.279508038875</v>
      </c>
      <c r="AN802" s="150">
        <v>70534.960484466195</v>
      </c>
      <c r="AO802" s="151">
        <v>81792.394285714297</v>
      </c>
      <c r="AP802" s="151">
        <v>28972.656272194698</v>
      </c>
      <c r="AQ802" s="151">
        <v>30859.004779365543</v>
      </c>
      <c r="AR802" s="266">
        <v>-9215.7147793655422</v>
      </c>
      <c r="AS802" s="267">
        <v>-0.42580008766530142</v>
      </c>
      <c r="AT802" s="266">
        <v>36028.465213139527</v>
      </c>
      <c r="AU802" s="267">
        <v>0.53864296582269622</v>
      </c>
      <c r="AV802" s="266">
        <v>-14791.314779365543</v>
      </c>
      <c r="AW802" s="267">
        <v>-0.92056261848252874</v>
      </c>
      <c r="AX802" s="266">
        <v>-7329.3662721946966</v>
      </c>
      <c r="AY802" s="267">
        <v>-0.33864381395779924</v>
      </c>
      <c r="AZ802" s="266">
        <v>37914.813720310369</v>
      </c>
      <c r="BA802" s="267">
        <v>0.56684478758964618</v>
      </c>
      <c r="BB802" s="266">
        <v>-1886.3485071708456</v>
      </c>
      <c r="BC802" s="267">
        <v>-6.5107889640798666E-2</v>
      </c>
      <c r="BE802" s="149">
        <v>2729.7167956089243</v>
      </c>
      <c r="BF802" s="149">
        <v>2489.4559605960944</v>
      </c>
      <c r="BG802" s="149">
        <v>2515.9617046212643</v>
      </c>
      <c r="BH802" s="149">
        <v>2682.6909464451846</v>
      </c>
      <c r="BI802" s="149">
        <v>2428.3820563997247</v>
      </c>
      <c r="BJ802" s="149">
        <v>2576.2764028761248</v>
      </c>
      <c r="BK802" s="149">
        <v>2633.4481838877141</v>
      </c>
      <c r="BL802" s="149">
        <v>2576.2438649662745</v>
      </c>
      <c r="BM802" s="149">
        <v>2549.7227795484241</v>
      </c>
      <c r="BN802" s="149">
        <v>2623.5760561060142</v>
      </c>
      <c r="BO802" s="149">
        <v>2539.9947412510542</v>
      </c>
      <c r="BP802" s="149">
        <v>2513.5352870587444</v>
      </c>
      <c r="BQ802" s="268">
        <v>30859.004779365543</v>
      </c>
    </row>
    <row r="803" spans="11:69" x14ac:dyDescent="0.25">
      <c r="K803" s="145" t="s">
        <v>316</v>
      </c>
      <c r="N803" s="37" t="s">
        <v>1693</v>
      </c>
      <c r="V803" s="37" t="s">
        <v>357</v>
      </c>
      <c r="W803" s="37" t="s">
        <v>365</v>
      </c>
      <c r="X803" s="37">
        <v>151</v>
      </c>
      <c r="AB803" s="206" t="s">
        <v>362</v>
      </c>
      <c r="AC803" s="173">
        <v>3920150</v>
      </c>
      <c r="AD803" s="174" t="s">
        <v>1694</v>
      </c>
      <c r="AE803" s="149">
        <v>2018901.84</v>
      </c>
      <c r="AF803" s="17">
        <v>1926434.2700000003</v>
      </c>
      <c r="AG803" s="17">
        <v>3874665.24</v>
      </c>
      <c r="AH803" s="151">
        <v>4287256.8641293757</v>
      </c>
      <c r="AI803" s="150">
        <v>2517633.8799999994</v>
      </c>
      <c r="AJ803" s="266">
        <v>7552901.6399999987</v>
      </c>
      <c r="AK803" s="138">
        <v>8183011.0800000001</v>
      </c>
      <c r="AL803" s="266">
        <v>9819613.2960000001</v>
      </c>
      <c r="AM803" s="175">
        <v>3575324.1411387157</v>
      </c>
      <c r="AN803" s="150">
        <v>8894943.8029906601</v>
      </c>
      <c r="AO803" s="151">
        <v>7932656.4000000004</v>
      </c>
      <c r="AP803" s="151">
        <v>10110645.057817699</v>
      </c>
      <c r="AQ803" s="151">
        <v>10768927.820439389</v>
      </c>
      <c r="AR803" s="266">
        <v>-3216026.1804393902</v>
      </c>
      <c r="AS803" s="267">
        <v>-0.42580008766530036</v>
      </c>
      <c r="AT803" s="266">
        <v>-6481670.9563100133</v>
      </c>
      <c r="AU803" s="267">
        <v>-1.5118457236702711</v>
      </c>
      <c r="AV803" s="266">
        <v>-6894262.5804393888</v>
      </c>
      <c r="AW803" s="267">
        <v>-1.7793182516173678</v>
      </c>
      <c r="AX803" s="266">
        <v>-2557743.4178177007</v>
      </c>
      <c r="AY803" s="267">
        <v>-0.33864381395779719</v>
      </c>
      <c r="AZ803" s="266">
        <v>-5823388.1936883237</v>
      </c>
      <c r="BA803" s="267">
        <v>-1.3583016782622597</v>
      </c>
      <c r="BB803" s="266">
        <v>-658282.76262168959</v>
      </c>
      <c r="BC803" s="267">
        <v>-6.5107889640799499E-2</v>
      </c>
      <c r="BE803" s="149">
        <v>952594.65923573333</v>
      </c>
      <c r="BF803" s="149">
        <v>868750.36131262721</v>
      </c>
      <c r="BG803" s="149">
        <v>878000.1231333653</v>
      </c>
      <c r="BH803" s="149">
        <v>936183.95581350836</v>
      </c>
      <c r="BI803" s="149">
        <v>847437.28039166029</v>
      </c>
      <c r="BJ803" s="149">
        <v>899048.26245808136</v>
      </c>
      <c r="BK803" s="149">
        <v>918999.61174759129</v>
      </c>
      <c r="BL803" s="149">
        <v>899036.90763944329</v>
      </c>
      <c r="BM803" s="149">
        <v>889781.79210261826</v>
      </c>
      <c r="BN803" s="149">
        <v>915554.51582582132</v>
      </c>
      <c r="BO803" s="149">
        <v>886386.97937265725</v>
      </c>
      <c r="BP803" s="149">
        <v>877153.37140628032</v>
      </c>
      <c r="BQ803" s="268">
        <v>10768927.820439387</v>
      </c>
    </row>
    <row r="804" spans="11:69" x14ac:dyDescent="0.25">
      <c r="K804" s="145" t="s">
        <v>316</v>
      </c>
      <c r="N804" s="37" t="s">
        <v>1695</v>
      </c>
      <c r="V804" s="37" t="s">
        <v>357</v>
      </c>
      <c r="W804" s="37" t="s">
        <v>365</v>
      </c>
      <c r="X804" s="37">
        <v>151</v>
      </c>
      <c r="AB804" s="206" t="s">
        <v>362</v>
      </c>
      <c r="AC804" s="173">
        <v>3920155</v>
      </c>
      <c r="AD804" s="174" t="s">
        <v>1696</v>
      </c>
      <c r="AE804" s="149">
        <v>2748.27</v>
      </c>
      <c r="AF804" s="17">
        <v>318</v>
      </c>
      <c r="AG804" s="17">
        <v>2268.92</v>
      </c>
      <c r="AH804" s="151">
        <v>0</v>
      </c>
      <c r="AI804" s="150">
        <v>557.4</v>
      </c>
      <c r="AJ804" s="266">
        <v>1672.1999999999998</v>
      </c>
      <c r="AK804" s="138">
        <v>122998.42</v>
      </c>
      <c r="AL804" s="266">
        <v>147598.10399999999</v>
      </c>
      <c r="AM804" s="175">
        <v>0</v>
      </c>
      <c r="AN804" s="150">
        <v>122998.42</v>
      </c>
      <c r="AO804" s="151">
        <v>2479.7828571428599</v>
      </c>
      <c r="AP804" s="151">
        <v>2238.4801857002299</v>
      </c>
      <c r="AQ804" s="151">
        <v>2384.222906593915</v>
      </c>
      <c r="AR804" s="266">
        <v>-712.0229065939152</v>
      </c>
      <c r="AS804" s="267">
        <v>-0.42580008766530036</v>
      </c>
      <c r="AT804" s="266">
        <v>-2384.222906593915</v>
      </c>
      <c r="AU804" s="267">
        <v>0</v>
      </c>
      <c r="AV804" s="266">
        <v>-115.30290659391494</v>
      </c>
      <c r="AW804" s="267">
        <v>-5.0818409901589714E-2</v>
      </c>
      <c r="AX804" s="266">
        <v>-566.28018570023005</v>
      </c>
      <c r="AY804" s="267">
        <v>-0.33864381395779819</v>
      </c>
      <c r="AZ804" s="266">
        <v>-2238.4801857002299</v>
      </c>
      <c r="BA804" s="267">
        <v>0</v>
      </c>
      <c r="BB804" s="266">
        <v>-145.74272089368515</v>
      </c>
      <c r="BC804" s="267">
        <v>-6.5107889640798694E-2</v>
      </c>
      <c r="BE804" s="149">
        <v>210.90289071657963</v>
      </c>
      <c r="BF804" s="149">
        <v>192.33990106443065</v>
      </c>
      <c r="BG804" s="149">
        <v>194.38778311743164</v>
      </c>
      <c r="BH804" s="149">
        <v>207.26958797140463</v>
      </c>
      <c r="BI804" s="149">
        <v>187.62122000451964</v>
      </c>
      <c r="BJ804" s="149">
        <v>199.04780654371166</v>
      </c>
      <c r="BK804" s="149">
        <v>203.46500246020963</v>
      </c>
      <c r="BL804" s="149">
        <v>199.04529260554168</v>
      </c>
      <c r="BM804" s="149">
        <v>196.99622524860467</v>
      </c>
      <c r="BN804" s="149">
        <v>202.70226388966162</v>
      </c>
      <c r="BO804" s="149">
        <v>196.24461929401767</v>
      </c>
      <c r="BP804" s="149">
        <v>194.20031367780163</v>
      </c>
      <c r="BQ804" s="268">
        <v>2384.2229065939146</v>
      </c>
    </row>
    <row r="805" spans="11:69" x14ac:dyDescent="0.25">
      <c r="K805" s="145" t="s">
        <v>316</v>
      </c>
      <c r="N805" s="37" t="s">
        <v>1697</v>
      </c>
      <c r="V805" s="37" t="s">
        <v>357</v>
      </c>
      <c r="W805" s="37" t="s">
        <v>365</v>
      </c>
      <c r="X805" s="37">
        <v>151</v>
      </c>
      <c r="AB805" s="206" t="s">
        <v>362</v>
      </c>
      <c r="AC805" s="173">
        <v>3920160</v>
      </c>
      <c r="AD805" s="174" t="s">
        <v>1698</v>
      </c>
      <c r="AE805" s="149">
        <v>8912.1999999999989</v>
      </c>
      <c r="AF805" s="17">
        <v>39634.800000000003</v>
      </c>
      <c r="AG805" s="17">
        <v>-5368.8399999999965</v>
      </c>
      <c r="AH805" s="151">
        <v>-46269.513359454118</v>
      </c>
      <c r="AI805" s="150">
        <v>5178.3600000000006</v>
      </c>
      <c r="AJ805" s="266">
        <v>15535.080000000002</v>
      </c>
      <c r="AK805" s="138">
        <v>15143.509999999998</v>
      </c>
      <c r="AL805" s="266">
        <v>18172.212</v>
      </c>
      <c r="AM805" s="175">
        <v>-38586.096740996327</v>
      </c>
      <c r="AN805" s="150">
        <v>7460.0933815422068</v>
      </c>
      <c r="AO805" s="151">
        <v>17235.2914285714</v>
      </c>
      <c r="AP805" s="151">
        <v>20795.938741339502</v>
      </c>
      <c r="AQ805" s="151">
        <v>22149.918425887467</v>
      </c>
      <c r="AR805" s="266">
        <v>-6614.8384258874648</v>
      </c>
      <c r="AS805" s="267">
        <v>-0.42580008766530097</v>
      </c>
      <c r="AT805" s="266">
        <v>-68419.431785341585</v>
      </c>
      <c r="AU805" s="267">
        <v>-1.4787151802054048</v>
      </c>
      <c r="AV805" s="266">
        <v>-27518.758425887463</v>
      </c>
      <c r="AW805" s="267">
        <v>-5.1256432350167787</v>
      </c>
      <c r="AX805" s="266">
        <v>-5260.8587413394998</v>
      </c>
      <c r="AY805" s="267">
        <v>-0.33864381395779741</v>
      </c>
      <c r="AZ805" s="266">
        <v>-67065.452100793627</v>
      </c>
      <c r="BA805" s="267">
        <v>-1.4494522901026001</v>
      </c>
      <c r="BB805" s="266">
        <v>-1353.979684547965</v>
      </c>
      <c r="BC805" s="267">
        <v>-6.5107889640799776E-2</v>
      </c>
      <c r="BE805" s="149">
        <v>1959.3309888250913</v>
      </c>
      <c r="BF805" s="149">
        <v>1786.8770184356015</v>
      </c>
      <c r="BG805" s="149">
        <v>1805.9022615428514</v>
      </c>
      <c r="BH805" s="149">
        <v>1925.5768632357515</v>
      </c>
      <c r="BI805" s="149">
        <v>1743.0395063197016</v>
      </c>
      <c r="BJ805" s="149">
        <v>1849.1948322456012</v>
      </c>
      <c r="BK805" s="149">
        <v>1890.2314857191416</v>
      </c>
      <c r="BL805" s="149">
        <v>1849.1714772458415</v>
      </c>
      <c r="BM805" s="149">
        <v>1830.1352224226214</v>
      </c>
      <c r="BN805" s="149">
        <v>1883.1454884027114</v>
      </c>
      <c r="BO805" s="149">
        <v>1823.1526493853012</v>
      </c>
      <c r="BP805" s="149">
        <v>1804.1606321072516</v>
      </c>
      <c r="BQ805" s="268">
        <v>22149.918425887467</v>
      </c>
    </row>
    <row r="806" spans="11:69" x14ac:dyDescent="0.25">
      <c r="K806" s="145" t="s">
        <v>316</v>
      </c>
      <c r="N806" s="37" t="s">
        <v>1699</v>
      </c>
      <c r="V806" s="37" t="s">
        <v>357</v>
      </c>
      <c r="W806" s="37" t="s">
        <v>365</v>
      </c>
      <c r="X806" s="37">
        <v>151</v>
      </c>
      <c r="AB806" s="206" t="s">
        <v>362</v>
      </c>
      <c r="AC806" s="173">
        <v>3920165</v>
      </c>
      <c r="AD806" s="174" t="s">
        <v>1700</v>
      </c>
      <c r="AE806" s="149">
        <v>0</v>
      </c>
      <c r="AF806" s="17">
        <v>22659.71</v>
      </c>
      <c r="AG806" s="17">
        <v>84620.840000000011</v>
      </c>
      <c r="AH806" s="151">
        <v>74730.956126535399</v>
      </c>
      <c r="AI806" s="150">
        <v>25915.599999999999</v>
      </c>
      <c r="AJ806" s="266">
        <v>77746.799999999988</v>
      </c>
      <c r="AK806" s="138">
        <v>93260.9</v>
      </c>
      <c r="AL806" s="266">
        <v>111913.08</v>
      </c>
      <c r="AM806" s="175">
        <v>62321.293077884817</v>
      </c>
      <c r="AN806" s="150">
        <v>105670.56304865057</v>
      </c>
      <c r="AO806" s="151">
        <v>121694.914285714</v>
      </c>
      <c r="AP806" s="151">
        <v>104075.27287501399</v>
      </c>
      <c r="AQ806" s="151">
        <v>110851.39425569655</v>
      </c>
      <c r="AR806" s="266">
        <v>-33104.59425569656</v>
      </c>
      <c r="AS806" s="267">
        <v>-0.42580008766530025</v>
      </c>
      <c r="AT806" s="266">
        <v>-36120.43812916115</v>
      </c>
      <c r="AU806" s="267">
        <v>-0.48333970286692929</v>
      </c>
      <c r="AV806" s="266">
        <v>-26230.554255696537</v>
      </c>
      <c r="AW806" s="267">
        <v>-0.30997747429234374</v>
      </c>
      <c r="AX806" s="266">
        <v>-26328.472875014006</v>
      </c>
      <c r="AY806" s="267">
        <v>-0.33864381395779647</v>
      </c>
      <c r="AZ806" s="266">
        <v>-29344.316748478595</v>
      </c>
      <c r="BA806" s="267">
        <v>-0.39266614893555529</v>
      </c>
      <c r="BB806" s="266">
        <v>-6776.1213806825544</v>
      </c>
      <c r="BC806" s="267">
        <v>-6.5107889640799971E-2</v>
      </c>
      <c r="BE806" s="149">
        <v>9805.6601267574133</v>
      </c>
      <c r="BF806" s="149">
        <v>8942.5976677885828</v>
      </c>
      <c r="BG806" s="149">
        <v>9037.8113242879645</v>
      </c>
      <c r="BH806" s="149">
        <v>9636.7343631714029</v>
      </c>
      <c r="BI806" s="149">
        <v>8723.2086278240331</v>
      </c>
      <c r="BJ806" s="149">
        <v>9254.4731526089363</v>
      </c>
      <c r="BK806" s="149">
        <v>9459.8450264761541</v>
      </c>
      <c r="BL806" s="149">
        <v>9254.3562702694362</v>
      </c>
      <c r="BM806" s="149">
        <v>9159.0875045797438</v>
      </c>
      <c r="BN806" s="149">
        <v>9424.3824722980244</v>
      </c>
      <c r="BO806" s="149">
        <v>9124.1425471403545</v>
      </c>
      <c r="BP806" s="149">
        <v>9029.0951724945044</v>
      </c>
      <c r="BQ806" s="268">
        <v>110851.39425569655</v>
      </c>
    </row>
    <row r="807" spans="11:69" x14ac:dyDescent="0.25">
      <c r="K807" s="145" t="s">
        <v>316</v>
      </c>
      <c r="N807" s="37" t="s">
        <v>1701</v>
      </c>
      <c r="V807" s="37" t="s">
        <v>357</v>
      </c>
      <c r="W807" s="37" t="s">
        <v>365</v>
      </c>
      <c r="X807" s="37">
        <v>151</v>
      </c>
      <c r="AB807" s="206" t="s">
        <v>362</v>
      </c>
      <c r="AC807" s="173">
        <v>3920170</v>
      </c>
      <c r="AD807" s="174" t="s">
        <v>1702</v>
      </c>
      <c r="AE807" s="149">
        <v>643855.4</v>
      </c>
      <c r="AF807" s="17">
        <v>509315.91000000003</v>
      </c>
      <c r="AG807" s="17">
        <v>610563.32000000007</v>
      </c>
      <c r="AH807" s="151">
        <v>429906.62581354671</v>
      </c>
      <c r="AI807" s="150">
        <v>226846.97</v>
      </c>
      <c r="AJ807" s="266">
        <v>680540.91</v>
      </c>
      <c r="AK807" s="138">
        <v>668571.31000000006</v>
      </c>
      <c r="AL807" s="266">
        <v>802285.57200000016</v>
      </c>
      <c r="AM807" s="175">
        <v>358517.24923852808</v>
      </c>
      <c r="AN807" s="150">
        <v>739960.68657501868</v>
      </c>
      <c r="AO807" s="151">
        <v>740116.35428571398</v>
      </c>
      <c r="AP807" s="151">
        <v>911001.87931671203</v>
      </c>
      <c r="AQ807" s="151">
        <v>970315.28913782362</v>
      </c>
      <c r="AR807" s="266">
        <v>-289774.37913782359</v>
      </c>
      <c r="AS807" s="267">
        <v>-0.42580008766530081</v>
      </c>
      <c r="AT807" s="266">
        <v>-540408.66332427692</v>
      </c>
      <c r="AU807" s="267">
        <v>-1.257037298044938</v>
      </c>
      <c r="AV807" s="266">
        <v>-359751.96913782356</v>
      </c>
      <c r="AW807" s="267">
        <v>-0.58921320255174114</v>
      </c>
      <c r="AX807" s="266">
        <v>-230460.969316712</v>
      </c>
      <c r="AY807" s="267">
        <v>-0.33864381395780013</v>
      </c>
      <c r="AZ807" s="266">
        <v>-481095.25350316532</v>
      </c>
      <c r="BA807" s="267">
        <v>-1.1190691759931597</v>
      </c>
      <c r="BB807" s="266">
        <v>-59313.409821111592</v>
      </c>
      <c r="BC807" s="267">
        <v>-6.5107889640797487E-2</v>
      </c>
      <c r="BE807" s="149">
        <v>85831.865309108718</v>
      </c>
      <c r="BF807" s="149">
        <v>78277.222401445702</v>
      </c>
      <c r="BG807" s="149">
        <v>79110.655911744805</v>
      </c>
      <c r="BH807" s="149">
        <v>84353.207758273609</v>
      </c>
      <c r="BI807" s="149">
        <v>76356.844753729107</v>
      </c>
      <c r="BJ807" s="149">
        <v>81007.161463199198</v>
      </c>
      <c r="BK807" s="149">
        <v>82804.842678760499</v>
      </c>
      <c r="BL807" s="149">
        <v>81006.138357249016</v>
      </c>
      <c r="BM807" s="149">
        <v>80172.222459783909</v>
      </c>
      <c r="BN807" s="149">
        <v>82494.428373717616</v>
      </c>
      <c r="BO807" s="149">
        <v>79866.338833246104</v>
      </c>
      <c r="BP807" s="149">
        <v>79034.360837565313</v>
      </c>
      <c r="BQ807" s="268">
        <v>970315.28913782351</v>
      </c>
    </row>
    <row r="808" spans="11:69" x14ac:dyDescent="0.25">
      <c r="K808" s="145" t="s">
        <v>316</v>
      </c>
      <c r="N808" s="37" t="s">
        <v>1703</v>
      </c>
      <c r="V808" s="37" t="s">
        <v>357</v>
      </c>
      <c r="W808" s="37" t="s">
        <v>365</v>
      </c>
      <c r="X808" s="37">
        <v>151</v>
      </c>
      <c r="AB808" s="206" t="s">
        <v>362</v>
      </c>
      <c r="AC808" s="173">
        <v>3920300</v>
      </c>
      <c r="AD808" s="174" t="s">
        <v>1704</v>
      </c>
      <c r="AE808" s="149">
        <v>5.8207999999999994E-11</v>
      </c>
      <c r="AF808" s="17">
        <v>0</v>
      </c>
      <c r="AG808" s="17">
        <v>0</v>
      </c>
      <c r="AH808" s="151">
        <v>0</v>
      </c>
      <c r="AI808" s="150">
        <v>0</v>
      </c>
      <c r="AJ808" s="266">
        <v>0</v>
      </c>
      <c r="AK808" s="138">
        <v>0</v>
      </c>
      <c r="AL808" s="266">
        <v>0</v>
      </c>
      <c r="AM808" s="175">
        <v>0</v>
      </c>
      <c r="AN808" s="150">
        <v>0</v>
      </c>
      <c r="AO808" s="151">
        <v>0</v>
      </c>
      <c r="AP808" s="151">
        <v>0</v>
      </c>
      <c r="AQ808" s="151">
        <v>0</v>
      </c>
      <c r="AR808" s="266">
        <v>0</v>
      </c>
      <c r="AS808" s="267">
        <v>0</v>
      </c>
      <c r="AT808" s="266">
        <v>0</v>
      </c>
      <c r="AU808" s="267">
        <v>0</v>
      </c>
      <c r="AV808" s="266">
        <v>0</v>
      </c>
      <c r="AW808" s="267">
        <v>0</v>
      </c>
      <c r="AX808" s="266">
        <v>0</v>
      </c>
      <c r="AY808" s="267">
        <v>0</v>
      </c>
      <c r="AZ808" s="266">
        <v>0</v>
      </c>
      <c r="BA808" s="267">
        <v>0</v>
      </c>
      <c r="BB808" s="266">
        <v>0</v>
      </c>
      <c r="BC808" s="267">
        <v>0</v>
      </c>
      <c r="BE808" s="149">
        <v>0</v>
      </c>
      <c r="BF808" s="149">
        <v>0</v>
      </c>
      <c r="BG808" s="149">
        <v>0</v>
      </c>
      <c r="BH808" s="149">
        <v>0</v>
      </c>
      <c r="BI808" s="149">
        <v>0</v>
      </c>
      <c r="BJ808" s="149">
        <v>0</v>
      </c>
      <c r="BK808" s="149">
        <v>0</v>
      </c>
      <c r="BL808" s="149">
        <v>0</v>
      </c>
      <c r="BM808" s="149">
        <v>0</v>
      </c>
      <c r="BN808" s="149">
        <v>0</v>
      </c>
      <c r="BO808" s="149">
        <v>0</v>
      </c>
      <c r="BP808" s="149">
        <v>0</v>
      </c>
      <c r="BQ808" s="268">
        <v>0</v>
      </c>
    </row>
    <row r="809" spans="11:69" x14ac:dyDescent="0.25">
      <c r="K809" s="145" t="s">
        <v>316</v>
      </c>
      <c r="N809" s="37" t="s">
        <v>1705</v>
      </c>
      <c r="V809" s="37" t="s">
        <v>357</v>
      </c>
      <c r="W809" s="37" t="s">
        <v>365</v>
      </c>
      <c r="X809" s="37">
        <v>151</v>
      </c>
      <c r="AB809" s="206" t="s">
        <v>362</v>
      </c>
      <c r="AC809" s="173">
        <v>3930090</v>
      </c>
      <c r="AD809" s="174" t="s">
        <v>1706</v>
      </c>
      <c r="AE809" s="149">
        <v>208976.36</v>
      </c>
      <c r="AF809" s="17">
        <v>169075.51</v>
      </c>
      <c r="AG809" s="17">
        <v>244627.13999999998</v>
      </c>
      <c r="AH809" s="151">
        <v>199716.18242199096</v>
      </c>
      <c r="AI809" s="150">
        <v>115543.29</v>
      </c>
      <c r="AJ809" s="266">
        <v>346629.87</v>
      </c>
      <c r="AK809" s="138">
        <v>304182.19999999995</v>
      </c>
      <c r="AL809" s="266">
        <v>365018.6399999999</v>
      </c>
      <c r="AM809" s="175">
        <v>164469.56542036572</v>
      </c>
      <c r="AN809" s="150">
        <v>339428.8170016252</v>
      </c>
      <c r="AO809" s="151">
        <v>386473.0799999999</v>
      </c>
      <c r="AP809" s="151">
        <v>402641.4870425954</v>
      </c>
      <c r="AQ809" s="151">
        <v>428943.99002361076</v>
      </c>
      <c r="AR809" s="266">
        <v>-82314.120023610769</v>
      </c>
      <c r="AS809" s="267">
        <v>-0.23746978303863647</v>
      </c>
      <c r="AT809" s="266">
        <v>-229227.8076016198</v>
      </c>
      <c r="AU809" s="267">
        <v>-1.1477678214240654</v>
      </c>
      <c r="AV809" s="266">
        <v>-184316.85002361078</v>
      </c>
      <c r="AW809" s="267">
        <v>-0.75346034795489492</v>
      </c>
      <c r="AX809" s="266">
        <v>-56011.617042595404</v>
      </c>
      <c r="AY809" s="267">
        <v>-0.16158912399152273</v>
      </c>
      <c r="AZ809" s="266">
        <v>-202925.30462060444</v>
      </c>
      <c r="BA809" s="267">
        <v>-1.0160684134840547</v>
      </c>
      <c r="BB809" s="266">
        <v>-26302.502981015365</v>
      </c>
      <c r="BC809" s="267">
        <v>-6.5324870455370707E-2</v>
      </c>
      <c r="BE809" s="149">
        <v>35353.291126976175</v>
      </c>
      <c r="BF809" s="149">
        <v>34483.280638705437</v>
      </c>
      <c r="BG809" s="149">
        <v>33850.111335215501</v>
      </c>
      <c r="BH809" s="149">
        <v>32954.377631206567</v>
      </c>
      <c r="BI809" s="149">
        <v>32799.960478360445</v>
      </c>
      <c r="BJ809" s="149">
        <v>37666.679257701304</v>
      </c>
      <c r="BK809" s="149">
        <v>35926.644404981431</v>
      </c>
      <c r="BL809" s="149">
        <v>37053.832723434731</v>
      </c>
      <c r="BM809" s="149">
        <v>36536.945761296243</v>
      </c>
      <c r="BN809" s="149">
        <v>35115.178482505791</v>
      </c>
      <c r="BO809" s="149">
        <v>39060.87019950214</v>
      </c>
      <c r="BP809" s="149">
        <v>38142.817983724963</v>
      </c>
      <c r="BQ809" s="268">
        <v>428943.99002361076</v>
      </c>
    </row>
    <row r="810" spans="11:69" x14ac:dyDescent="0.25">
      <c r="K810" s="145" t="s">
        <v>316</v>
      </c>
      <c r="N810" s="37" t="s">
        <v>1707</v>
      </c>
      <c r="V810" s="37" t="s">
        <v>357</v>
      </c>
      <c r="W810" s="37" t="s">
        <v>365</v>
      </c>
      <c r="X810" s="37">
        <v>151</v>
      </c>
      <c r="AB810" s="206" t="s">
        <v>362</v>
      </c>
      <c r="AC810" s="173">
        <v>3930105</v>
      </c>
      <c r="AD810" s="174" t="s">
        <v>1708</v>
      </c>
      <c r="AE810" s="149">
        <v>63368.24</v>
      </c>
      <c r="AF810" s="17">
        <v>32045.040000000001</v>
      </c>
      <c r="AG810" s="17">
        <v>35084.54</v>
      </c>
      <c r="AH810" s="151">
        <v>31871.802581940363</v>
      </c>
      <c r="AI810" s="150">
        <v>12383.29</v>
      </c>
      <c r="AJ810" s="266">
        <v>37149.870000000003</v>
      </c>
      <c r="AK810" s="138">
        <v>14620.7</v>
      </c>
      <c r="AL810" s="266">
        <v>17544.840000000004</v>
      </c>
      <c r="AM810" s="175">
        <v>26241.356390393947</v>
      </c>
      <c r="AN810" s="150">
        <v>20251.146191546417</v>
      </c>
      <c r="AO810" s="151">
        <v>26952.977142857129</v>
      </c>
      <c r="AP810" s="151">
        <v>45796.169446791711</v>
      </c>
      <c r="AQ810" s="151">
        <v>48829.521775779118</v>
      </c>
      <c r="AR810" s="266">
        <v>-11679.651775779115</v>
      </c>
      <c r="AS810" s="267">
        <v>-0.31439280341436227</v>
      </c>
      <c r="AT810" s="266">
        <v>-16957.719193838755</v>
      </c>
      <c r="AU810" s="267">
        <v>-0.53206024824738252</v>
      </c>
      <c r="AV810" s="266">
        <v>-13744.981775779117</v>
      </c>
      <c r="AW810" s="267">
        <v>-0.3917674786609463</v>
      </c>
      <c r="AX810" s="266">
        <v>-8646.2994467917088</v>
      </c>
      <c r="AY810" s="267">
        <v>-0.23274104180692176</v>
      </c>
      <c r="AZ810" s="266">
        <v>-13924.366864851349</v>
      </c>
      <c r="BA810" s="267">
        <v>-0.43688670664461771</v>
      </c>
      <c r="BB810" s="266">
        <v>-3033.3523289874065</v>
      </c>
      <c r="BC810" s="267">
        <v>-6.6235939940603714E-2</v>
      </c>
      <c r="BE810" s="149">
        <v>4033.4556076049716</v>
      </c>
      <c r="BF810" s="149">
        <v>3918.5149043828837</v>
      </c>
      <c r="BG810" s="149">
        <v>3848.7873432220704</v>
      </c>
      <c r="BH810" s="149">
        <v>3762.8990201380452</v>
      </c>
      <c r="BI810" s="149">
        <v>3736.3519701275022</v>
      </c>
      <c r="BJ810" s="149">
        <v>4279.1446746219526</v>
      </c>
      <c r="BK810" s="149">
        <v>4097.2465079828044</v>
      </c>
      <c r="BL810" s="149">
        <v>4215.2175371994017</v>
      </c>
      <c r="BM810" s="149">
        <v>4158.1958094880183</v>
      </c>
      <c r="BN810" s="149">
        <v>4007.727537104603</v>
      </c>
      <c r="BO810" s="149">
        <v>4436.629089259307</v>
      </c>
      <c r="BP810" s="149">
        <v>4335.3517746475609</v>
      </c>
      <c r="BQ810" s="268">
        <v>48829.521775779125</v>
      </c>
    </row>
    <row r="811" spans="11:69" x14ac:dyDescent="0.25">
      <c r="K811" s="145" t="s">
        <v>316</v>
      </c>
      <c r="N811" s="37" t="s">
        <v>1709</v>
      </c>
      <c r="V811" s="37" t="s">
        <v>357</v>
      </c>
      <c r="W811" s="37" t="s">
        <v>365</v>
      </c>
      <c r="X811" s="37">
        <v>151</v>
      </c>
      <c r="AB811" s="206" t="s">
        <v>362</v>
      </c>
      <c r="AC811" s="173">
        <v>3930107</v>
      </c>
      <c r="AD811" s="174" t="s">
        <v>1710</v>
      </c>
      <c r="AE811" s="149">
        <v>32877.699999999997</v>
      </c>
      <c r="AF811" s="17">
        <v>34204.39</v>
      </c>
      <c r="AG811" s="17">
        <v>12121.82</v>
      </c>
      <c r="AH811" s="151">
        <v>16594.553280243512</v>
      </c>
      <c r="AI811" s="150">
        <v>4674.91</v>
      </c>
      <c r="AJ811" s="266">
        <v>14024.73</v>
      </c>
      <c r="AK811" s="138">
        <v>20663.88</v>
      </c>
      <c r="AL811" s="266">
        <v>24796.655999999999</v>
      </c>
      <c r="AM811" s="175">
        <v>13660.915188456185</v>
      </c>
      <c r="AN811" s="150">
        <v>23597.518091787329</v>
      </c>
      <c r="AO811" s="151">
        <v>21527.040000000001</v>
      </c>
      <c r="AP811" s="151">
        <v>18409.012271804986</v>
      </c>
      <c r="AQ811" s="151">
        <v>19656.913624626479</v>
      </c>
      <c r="AR811" s="266">
        <v>-5632.1836246264793</v>
      </c>
      <c r="AS811" s="267">
        <v>-0.40158945124979084</v>
      </c>
      <c r="AT811" s="266">
        <v>-3062.360344382967</v>
      </c>
      <c r="AU811" s="267">
        <v>-0.18454008930923324</v>
      </c>
      <c r="AV811" s="266">
        <v>-7535.0936246264791</v>
      </c>
      <c r="AW811" s="267">
        <v>-0.62161405008707271</v>
      </c>
      <c r="AX811" s="266">
        <v>-4384.2822718049865</v>
      </c>
      <c r="AY811" s="267">
        <v>-0.31261081473974806</v>
      </c>
      <c r="AZ811" s="266">
        <v>-1814.4589915614742</v>
      </c>
      <c r="BA811" s="267">
        <v>-0.10934063490107089</v>
      </c>
      <c r="BB811" s="266">
        <v>-1247.9013528214928</v>
      </c>
      <c r="BC811" s="267">
        <v>-6.7787523545343217E-2</v>
      </c>
      <c r="BE811" s="149">
        <v>1616.3044550430827</v>
      </c>
      <c r="BF811" s="149">
        <v>1576.5997630893507</v>
      </c>
      <c r="BG811" s="149">
        <v>1547.6406036316657</v>
      </c>
      <c r="BH811" s="149">
        <v>1506.6146907334542</v>
      </c>
      <c r="BI811" s="149">
        <v>1502.5143801007014</v>
      </c>
      <c r="BJ811" s="149">
        <v>1725.4992130844678</v>
      </c>
      <c r="BK811" s="149">
        <v>1648.9100459918075</v>
      </c>
      <c r="BL811" s="149">
        <v>1700.6908866642852</v>
      </c>
      <c r="BM811" s="149">
        <v>1676.9596829889783</v>
      </c>
      <c r="BN811" s="149">
        <v>1611.6541960548022</v>
      </c>
      <c r="BO811" s="149">
        <v>1792.8375621349714</v>
      </c>
      <c r="BP811" s="149">
        <v>1750.6881451089127</v>
      </c>
      <c r="BQ811" s="268">
        <v>19656.913624626482</v>
      </c>
    </row>
    <row r="812" spans="11:69" x14ac:dyDescent="0.25">
      <c r="K812" s="145" t="s">
        <v>316</v>
      </c>
      <c r="N812" s="37" t="s">
        <v>1711</v>
      </c>
      <c r="V812" s="37" t="s">
        <v>357</v>
      </c>
      <c r="W812" s="37" t="s">
        <v>365</v>
      </c>
      <c r="X812" s="37">
        <v>151</v>
      </c>
      <c r="AB812" s="206" t="s">
        <v>362</v>
      </c>
      <c r="AC812" s="173">
        <v>3930109</v>
      </c>
      <c r="AD812" s="174" t="s">
        <v>1712</v>
      </c>
      <c r="AE812" s="149">
        <v>11653.72</v>
      </c>
      <c r="AF812" s="17">
        <v>4276.79</v>
      </c>
      <c r="AG812" s="17">
        <v>3282.85</v>
      </c>
      <c r="AH812" s="151">
        <v>17401.792601079571</v>
      </c>
      <c r="AI812" s="150">
        <v>1092.58</v>
      </c>
      <c r="AJ812" s="266">
        <v>3277.74</v>
      </c>
      <c r="AK812" s="138">
        <v>5417.18</v>
      </c>
      <c r="AL812" s="266">
        <v>6500.6160000000009</v>
      </c>
      <c r="AM812" s="175">
        <v>14326.393524796424</v>
      </c>
      <c r="AN812" s="150">
        <v>8492.5790762831475</v>
      </c>
      <c r="AO812" s="151">
        <v>4190.6914285714329</v>
      </c>
      <c r="AP812" s="151">
        <v>4124.5583453199824</v>
      </c>
      <c r="AQ812" s="151">
        <v>4419.7603090246566</v>
      </c>
      <c r="AR812" s="266">
        <v>-1142.0203090246569</v>
      </c>
      <c r="AS812" s="267">
        <v>-0.3484169912881</v>
      </c>
      <c r="AT812" s="266">
        <v>12982.032292054915</v>
      </c>
      <c r="AU812" s="267">
        <v>0.74601695294595893</v>
      </c>
      <c r="AV812" s="266">
        <v>-1136.9103090246567</v>
      </c>
      <c r="AW812" s="267">
        <v>-0.34631808002944292</v>
      </c>
      <c r="AX812" s="266">
        <v>-846.81834531998265</v>
      </c>
      <c r="AY812" s="267">
        <v>-0.25835433723235607</v>
      </c>
      <c r="AZ812" s="266">
        <v>13277.234255759588</v>
      </c>
      <c r="BA812" s="267">
        <v>0.76298083537301187</v>
      </c>
      <c r="BB812" s="266">
        <v>-295.2019637046742</v>
      </c>
      <c r="BC812" s="267">
        <v>-7.1571775445880489E-2</v>
      </c>
      <c r="BE812" s="149">
        <v>362.11908110321679</v>
      </c>
      <c r="BF812" s="149">
        <v>353.22652744603141</v>
      </c>
      <c r="BG812" s="149">
        <v>346.74062196049039</v>
      </c>
      <c r="BH812" s="149">
        <v>337.55215796589016</v>
      </c>
      <c r="BI812" s="149">
        <v>337.64431042858854</v>
      </c>
      <c r="BJ812" s="149">
        <v>387.73386804400184</v>
      </c>
      <c r="BK812" s="149">
        <v>371.63264825356322</v>
      </c>
      <c r="BL812" s="149">
        <v>383.29856878373238</v>
      </c>
      <c r="BM812" s="149">
        <v>377.95206740279724</v>
      </c>
      <c r="BN812" s="149">
        <v>363.23912317740565</v>
      </c>
      <c r="BO812" s="149">
        <v>404.05867578855214</v>
      </c>
      <c r="BP812" s="149">
        <v>394.56265867038695</v>
      </c>
      <c r="BQ812" s="268">
        <v>4419.7603090246566</v>
      </c>
    </row>
    <row r="813" spans="11:69" x14ac:dyDescent="0.25">
      <c r="K813" s="145" t="s">
        <v>316</v>
      </c>
      <c r="N813" s="37" t="s">
        <v>1713</v>
      </c>
      <c r="V813" s="37" t="s">
        <v>357</v>
      </c>
      <c r="W813" s="37" t="s">
        <v>365</v>
      </c>
      <c r="X813" s="37">
        <v>151</v>
      </c>
      <c r="AB813" s="206" t="s">
        <v>362</v>
      </c>
      <c r="AC813" s="173">
        <v>3930110</v>
      </c>
      <c r="AD813" s="174" t="s">
        <v>1714</v>
      </c>
      <c r="AE813" s="149">
        <v>191738.35</v>
      </c>
      <c r="AF813" s="17">
        <v>227555.25</v>
      </c>
      <c r="AG813" s="17">
        <v>317053.89</v>
      </c>
      <c r="AH813" s="151">
        <v>459637.44601447956</v>
      </c>
      <c r="AI813" s="150">
        <v>76964.510000000009</v>
      </c>
      <c r="AJ813" s="266">
        <v>230893.53000000003</v>
      </c>
      <c r="AK813" s="138">
        <v>442977.55</v>
      </c>
      <c r="AL813" s="266">
        <v>531573.05999999994</v>
      </c>
      <c r="AM813" s="175">
        <v>378517.0710300146</v>
      </c>
      <c r="AN813" s="150">
        <v>524097.92498446495</v>
      </c>
      <c r="AO813" s="151">
        <v>411280.37142857158</v>
      </c>
      <c r="AP813" s="151">
        <v>292435.5158707212</v>
      </c>
      <c r="AQ813" s="151">
        <v>311556.1222717237</v>
      </c>
      <c r="AR813" s="266">
        <v>-80662.592271723668</v>
      </c>
      <c r="AS813" s="267">
        <v>-0.34934972959928179</v>
      </c>
      <c r="AT813" s="266">
        <v>148081.32374275586</v>
      </c>
      <c r="AU813" s="267">
        <v>0.32216984283323813</v>
      </c>
      <c r="AV813" s="266">
        <v>5497.7677282763179</v>
      </c>
      <c r="AW813" s="267">
        <v>1.7340168033504706E-2</v>
      </c>
      <c r="AX813" s="266">
        <v>-61541.985870721168</v>
      </c>
      <c r="AY813" s="267">
        <v>-0.2665383732091634</v>
      </c>
      <c r="AZ813" s="266">
        <v>167201.93014375836</v>
      </c>
      <c r="BA813" s="267">
        <v>0.36376916544456467</v>
      </c>
      <c r="BB813" s="266">
        <v>-19120.6064010025</v>
      </c>
      <c r="BC813" s="267">
        <v>-6.5384008997919615E-2</v>
      </c>
      <c r="BE813" s="149">
        <v>25679.64314752584</v>
      </c>
      <c r="BF813" s="149">
        <v>25043.479143967059</v>
      </c>
      <c r="BG813" s="149">
        <v>24583.469692470066</v>
      </c>
      <c r="BH813" s="149">
        <v>23935.425553566944</v>
      </c>
      <c r="BI813" s="149">
        <v>23821.307753282188</v>
      </c>
      <c r="BJ813" s="149">
        <v>27358.554894650359</v>
      </c>
      <c r="BK813" s="149">
        <v>26096.566253102515</v>
      </c>
      <c r="BL813" s="149">
        <v>26914.19317617351</v>
      </c>
      <c r="BM813" s="149">
        <v>26538.638326563057</v>
      </c>
      <c r="BN813" s="149">
        <v>25506.979002847551</v>
      </c>
      <c r="BO813" s="149">
        <v>28372.44752019555</v>
      </c>
      <c r="BP813" s="149">
        <v>27705.417807379035</v>
      </c>
      <c r="BQ813" s="268">
        <v>311556.1222717237</v>
      </c>
    </row>
    <row r="814" spans="11:69" x14ac:dyDescent="0.25">
      <c r="K814" s="145" t="s">
        <v>316</v>
      </c>
      <c r="N814" s="37" t="s">
        <v>1715</v>
      </c>
      <c r="V814" s="37" t="s">
        <v>357</v>
      </c>
      <c r="W814" s="37" t="s">
        <v>365</v>
      </c>
      <c r="X814" s="37">
        <v>151</v>
      </c>
      <c r="AB814" s="206" t="s">
        <v>362</v>
      </c>
      <c r="AC814" s="173">
        <v>3930113</v>
      </c>
      <c r="AD814" s="174" t="s">
        <v>1716</v>
      </c>
      <c r="AE814" s="149">
        <v>142214.93000000002</v>
      </c>
      <c r="AF814" s="17">
        <v>162887.30000000002</v>
      </c>
      <c r="AG814" s="17">
        <v>95875.4</v>
      </c>
      <c r="AH814" s="151">
        <v>145041.7648703552</v>
      </c>
      <c r="AI814" s="150">
        <v>43501.51</v>
      </c>
      <c r="AJ814" s="266">
        <v>130504.53</v>
      </c>
      <c r="AK814" s="138">
        <v>54697.9</v>
      </c>
      <c r="AL814" s="266">
        <v>65637.48</v>
      </c>
      <c r="AM814" s="175">
        <v>119418.68963258127</v>
      </c>
      <c r="AN814" s="150">
        <v>80320.975237773935</v>
      </c>
      <c r="AO814" s="151">
        <v>51684.548571428597</v>
      </c>
      <c r="AP814" s="151">
        <v>158997.90140285908</v>
      </c>
      <c r="AQ814" s="151">
        <v>169434.96438782048</v>
      </c>
      <c r="AR814" s="266">
        <v>-38930.434387820482</v>
      </c>
      <c r="AS814" s="267">
        <v>-0.29830714985771362</v>
      </c>
      <c r="AT814" s="266">
        <v>-24393.199517465284</v>
      </c>
      <c r="AU814" s="267">
        <v>-0.16818052055053945</v>
      </c>
      <c r="AV814" s="266">
        <v>-73559.564387820486</v>
      </c>
      <c r="AW814" s="267">
        <v>-0.76724127761470085</v>
      </c>
      <c r="AX814" s="266">
        <v>-28493.371402859077</v>
      </c>
      <c r="AY814" s="267">
        <v>-0.21833243185396764</v>
      </c>
      <c r="AZ814" s="266">
        <v>-13956.136532503879</v>
      </c>
      <c r="BA814" s="267">
        <v>-9.6221502440890019E-2</v>
      </c>
      <c r="BB814" s="266">
        <v>-10437.062984961405</v>
      </c>
      <c r="BC814" s="267">
        <v>-6.564277196663508E-2</v>
      </c>
      <c r="BE814" s="149">
        <v>13967.546718643998</v>
      </c>
      <c r="BF814" s="149">
        <v>13615.814607989822</v>
      </c>
      <c r="BG814" s="149">
        <v>13367.192731442656</v>
      </c>
      <c r="BH814" s="149">
        <v>13022.212692330206</v>
      </c>
      <c r="BI814" s="149">
        <v>12958.113730249479</v>
      </c>
      <c r="BJ814" s="149">
        <v>14872.943017353762</v>
      </c>
      <c r="BK814" s="149">
        <v>14196.476845461608</v>
      </c>
      <c r="BL814" s="149">
        <v>14635.93499836692</v>
      </c>
      <c r="BM814" s="149">
        <v>14432.870661589172</v>
      </c>
      <c r="BN814" s="149">
        <v>13877.684146952024</v>
      </c>
      <c r="BO814" s="149">
        <v>15424.420226367658</v>
      </c>
      <c r="BP814" s="149">
        <v>15063.754011073173</v>
      </c>
      <c r="BQ814" s="268">
        <v>169434.96438782051</v>
      </c>
    </row>
    <row r="815" spans="11:69" x14ac:dyDescent="0.25">
      <c r="K815" s="145" t="s">
        <v>316</v>
      </c>
      <c r="N815" s="37" t="s">
        <v>1717</v>
      </c>
      <c r="V815" s="37" t="s">
        <v>357</v>
      </c>
      <c r="W815" s="37" t="s">
        <v>365</v>
      </c>
      <c r="X815" s="37">
        <v>151</v>
      </c>
      <c r="AB815" s="206" t="s">
        <v>362</v>
      </c>
      <c r="AC815" s="173">
        <v>3930114</v>
      </c>
      <c r="AD815" s="174" t="s">
        <v>1718</v>
      </c>
      <c r="AE815" s="149">
        <v>253637.56</v>
      </c>
      <c r="AF815" s="17">
        <v>246706.37</v>
      </c>
      <c r="AG815" s="17">
        <v>256485.03</v>
      </c>
      <c r="AH815" s="151">
        <v>197297.20034298918</v>
      </c>
      <c r="AI815" s="150">
        <v>49573</v>
      </c>
      <c r="AJ815" s="266">
        <v>148719</v>
      </c>
      <c r="AK815" s="138">
        <v>148260.46</v>
      </c>
      <c r="AL815" s="266">
        <v>177912.55199999997</v>
      </c>
      <c r="AM815" s="175">
        <v>162461.60434900702</v>
      </c>
      <c r="AN815" s="150">
        <v>183096.05599398215</v>
      </c>
      <c r="AO815" s="151">
        <v>165645.2571428571</v>
      </c>
      <c r="AP815" s="151">
        <v>183079.65227935679</v>
      </c>
      <c r="AQ815" s="151">
        <v>195079.78397749484</v>
      </c>
      <c r="AR815" s="266">
        <v>-46360.783977494837</v>
      </c>
      <c r="AS815" s="267">
        <v>-0.31173410241794819</v>
      </c>
      <c r="AT815" s="266">
        <v>2217.4163654943404</v>
      </c>
      <c r="AU815" s="267">
        <v>1.1238965183689871E-2</v>
      </c>
      <c r="AV815" s="266">
        <v>61405.246022505162</v>
      </c>
      <c r="AW815" s="267">
        <v>0.23941064327421044</v>
      </c>
      <c r="AX815" s="266">
        <v>-34360.652279356786</v>
      </c>
      <c r="AY815" s="267">
        <v>-0.23104413208370675</v>
      </c>
      <c r="AZ815" s="266">
        <v>14217.548063632392</v>
      </c>
      <c r="BA815" s="267">
        <v>7.2061580391997712E-2</v>
      </c>
      <c r="BB815" s="266">
        <v>-12000.131698138051</v>
      </c>
      <c r="BC815" s="267">
        <v>-6.5545960726576771E-2</v>
      </c>
      <c r="BE815" s="149">
        <v>16079.129709844845</v>
      </c>
      <c r="BF815" s="149">
        <v>15677.472367950717</v>
      </c>
      <c r="BG815" s="149">
        <v>15389.80079075661</v>
      </c>
      <c r="BH815" s="149">
        <v>14987.090299897816</v>
      </c>
      <c r="BI815" s="149">
        <v>14915.208079529753</v>
      </c>
      <c r="BJ815" s="149">
        <v>17128.833020509373</v>
      </c>
      <c r="BK815" s="149">
        <v>16343.029167843471</v>
      </c>
      <c r="BL815" s="149">
        <v>16853.200882454443</v>
      </c>
      <c r="BM815" s="149">
        <v>16618.281052202921</v>
      </c>
      <c r="BN815" s="149">
        <v>15974.226216978825</v>
      </c>
      <c r="BO815" s="149">
        <v>17765.378859427827</v>
      </c>
      <c r="BP815" s="149">
        <v>17348.133530098239</v>
      </c>
      <c r="BQ815" s="268">
        <v>195079.78397749484</v>
      </c>
    </row>
    <row r="816" spans="11:69" x14ac:dyDescent="0.25">
      <c r="K816" s="145" t="s">
        <v>316</v>
      </c>
      <c r="N816" s="37" t="s">
        <v>1719</v>
      </c>
      <c r="V816" s="37" t="s">
        <v>357</v>
      </c>
      <c r="W816" s="37" t="s">
        <v>365</v>
      </c>
      <c r="X816" s="37">
        <v>151</v>
      </c>
      <c r="AB816" s="206" t="s">
        <v>362</v>
      </c>
      <c r="AC816" s="173">
        <v>3930115</v>
      </c>
      <c r="AD816" s="174" t="s">
        <v>1720</v>
      </c>
      <c r="AE816" s="149">
        <v>136454.81</v>
      </c>
      <c r="AF816" s="17">
        <v>129123.25000000001</v>
      </c>
      <c r="AG816" s="17">
        <v>201930.86000000002</v>
      </c>
      <c r="AH816" s="151">
        <v>130540.19035505316</v>
      </c>
      <c r="AI816" s="150">
        <v>41460.230000000003</v>
      </c>
      <c r="AJ816" s="266">
        <v>124380.69</v>
      </c>
      <c r="AK816" s="138">
        <v>103484.35</v>
      </c>
      <c r="AL816" s="266">
        <v>124181.22000000002</v>
      </c>
      <c r="AM816" s="175">
        <v>107514.69841196226</v>
      </c>
      <c r="AN816" s="150">
        <v>126509.8419430909</v>
      </c>
      <c r="AO816" s="151">
        <v>128707.90285714288</v>
      </c>
      <c r="AP816" s="151">
        <v>139406.14390970435</v>
      </c>
      <c r="AQ816" s="151">
        <v>148571.81987284336</v>
      </c>
      <c r="AR816" s="266">
        <v>-24191.129872843361</v>
      </c>
      <c r="AS816" s="267">
        <v>-0.19449264892197785</v>
      </c>
      <c r="AT816" s="266">
        <v>-18031.629517790207</v>
      </c>
      <c r="AU816" s="267">
        <v>-0.13813086581800138</v>
      </c>
      <c r="AV816" s="266">
        <v>53359.040127156652</v>
      </c>
      <c r="AW816" s="267">
        <v>0.26424410873680548</v>
      </c>
      <c r="AX816" s="266">
        <v>-15025.453909704345</v>
      </c>
      <c r="AY816" s="267">
        <v>-0.12080214307947917</v>
      </c>
      <c r="AZ816" s="266">
        <v>-8865.9535546511906</v>
      </c>
      <c r="BA816" s="267">
        <v>-6.7917424745106425E-2</v>
      </c>
      <c r="BB816" s="266">
        <v>-9165.6759631390159</v>
      </c>
      <c r="BC816" s="267">
        <v>-6.5748005834490156E-2</v>
      </c>
      <c r="BE816" s="149">
        <v>12247.111332562392</v>
      </c>
      <c r="BF816" s="149">
        <v>11937.292216112986</v>
      </c>
      <c r="BG816" s="149">
        <v>11719.248512155948</v>
      </c>
      <c r="BH816" s="149">
        <v>11417.595651606347</v>
      </c>
      <c r="BI816" s="149">
        <v>11361.526002844832</v>
      </c>
      <c r="BJ816" s="149">
        <v>13041.451927508011</v>
      </c>
      <c r="BK816" s="149">
        <v>12449.719121559503</v>
      </c>
      <c r="BL816" s="149">
        <v>12834.75178549699</v>
      </c>
      <c r="BM816" s="149">
        <v>12656.629668751946</v>
      </c>
      <c r="BN816" s="149">
        <v>12170.083459469741</v>
      </c>
      <c r="BO816" s="149">
        <v>13526.388042571421</v>
      </c>
      <c r="BP816" s="149">
        <v>13210.022152203263</v>
      </c>
      <c r="BQ816" s="268">
        <v>148571.81987284339</v>
      </c>
    </row>
    <row r="817" spans="2:96" x14ac:dyDescent="0.25">
      <c r="K817" s="145" t="s">
        <v>316</v>
      </c>
      <c r="N817" s="37" t="s">
        <v>1721</v>
      </c>
      <c r="V817" s="37" t="s">
        <v>357</v>
      </c>
      <c r="W817" s="37" t="s">
        <v>365</v>
      </c>
      <c r="X817" s="37">
        <v>151</v>
      </c>
      <c r="AB817" s="206" t="s">
        <v>362</v>
      </c>
      <c r="AC817" s="173">
        <v>3930120</v>
      </c>
      <c r="AD817" s="174" t="s">
        <v>1722</v>
      </c>
      <c r="AE817" s="149">
        <v>44138.39</v>
      </c>
      <c r="AF817" s="17">
        <v>22661.33</v>
      </c>
      <c r="AG817" s="17">
        <v>51607.7</v>
      </c>
      <c r="AH817" s="151">
        <v>133508.39267867719</v>
      </c>
      <c r="AI817" s="150">
        <v>18739.740000000002</v>
      </c>
      <c r="AJ817" s="266">
        <v>56219.22</v>
      </c>
      <c r="AK817" s="138">
        <v>52330.45</v>
      </c>
      <c r="AL817" s="266">
        <v>62796.54</v>
      </c>
      <c r="AM817" s="175">
        <v>109933.29104038319</v>
      </c>
      <c r="AN817" s="150">
        <v>75905.551638293997</v>
      </c>
      <c r="AO817" s="151">
        <v>69584.982857142852</v>
      </c>
      <c r="AP817" s="151">
        <v>68310.896103106774</v>
      </c>
      <c r="AQ817" s="151">
        <v>72802.180541264941</v>
      </c>
      <c r="AR817" s="266">
        <v>-16582.96054126494</v>
      </c>
      <c r="AS817" s="267">
        <v>-0.29496959476251966</v>
      </c>
      <c r="AT817" s="266">
        <v>60706.212137412251</v>
      </c>
      <c r="AU817" s="267">
        <v>0.4546995954293121</v>
      </c>
      <c r="AV817" s="266">
        <v>-21194.480541264944</v>
      </c>
      <c r="AW817" s="267">
        <v>-0.41068446261439562</v>
      </c>
      <c r="AX817" s="266">
        <v>-12091.676103106773</v>
      </c>
      <c r="AY817" s="267">
        <v>-0.21508082294821543</v>
      </c>
      <c r="AZ817" s="266">
        <v>65197.496575570418</v>
      </c>
      <c r="BA817" s="267">
        <v>0.48834006063188268</v>
      </c>
      <c r="BB817" s="266">
        <v>-4491.2844381581672</v>
      </c>
      <c r="BC817" s="267">
        <v>-6.5747701968059874E-2</v>
      </c>
      <c r="BE817" s="149">
        <v>5997.7547160751346</v>
      </c>
      <c r="BF817" s="149">
        <v>5850.2652536128699</v>
      </c>
      <c r="BG817" s="149">
        <v>5742.6917994037249</v>
      </c>
      <c r="BH817" s="149">
        <v>5590.2944490525424</v>
      </c>
      <c r="BI817" s="149">
        <v>5566.0293121821269</v>
      </c>
      <c r="BJ817" s="149">
        <v>6393.0207726954313</v>
      </c>
      <c r="BK817" s="149">
        <v>6099.1118092888782</v>
      </c>
      <c r="BL817" s="149">
        <v>6290.8475763716015</v>
      </c>
      <c r="BM817" s="149">
        <v>6202.9749099299406</v>
      </c>
      <c r="BN817" s="149">
        <v>5961.1596464189724</v>
      </c>
      <c r="BO817" s="149">
        <v>6632.0512585838305</v>
      </c>
      <c r="BP817" s="149">
        <v>6475.9790376498822</v>
      </c>
      <c r="BQ817" s="268">
        <v>72802.180541264941</v>
      </c>
    </row>
    <row r="818" spans="2:96" x14ac:dyDescent="0.25">
      <c r="K818" s="145" t="s">
        <v>316</v>
      </c>
      <c r="N818" s="37" t="s">
        <v>1723</v>
      </c>
      <c r="V818" s="37" t="s">
        <v>357</v>
      </c>
      <c r="W818" s="37" t="s">
        <v>365</v>
      </c>
      <c r="X818" s="37">
        <v>151</v>
      </c>
      <c r="AB818" s="206" t="s">
        <v>362</v>
      </c>
      <c r="AC818" s="173">
        <v>3930125</v>
      </c>
      <c r="AD818" s="174" t="s">
        <v>1724</v>
      </c>
      <c r="AE818" s="149">
        <v>1188.0100000000002</v>
      </c>
      <c r="AF818" s="17">
        <v>15492.46</v>
      </c>
      <c r="AG818" s="17">
        <v>27191.46</v>
      </c>
      <c r="AH818" s="151">
        <v>68969.376018333496</v>
      </c>
      <c r="AI818" s="150">
        <v>-843.69</v>
      </c>
      <c r="AJ818" s="266">
        <v>-2531.0700000000002</v>
      </c>
      <c r="AK818" s="138">
        <v>38262.620000000003</v>
      </c>
      <c r="AL818" s="266">
        <v>45915.144</v>
      </c>
      <c r="AM818" s="175">
        <v>56794.124731765995</v>
      </c>
      <c r="AN818" s="150">
        <v>50437.871286567504</v>
      </c>
      <c r="AO818" s="151">
        <v>57424.011428571503</v>
      </c>
      <c r="AP818" s="151">
        <v>6163.2775690731951</v>
      </c>
      <c r="AQ818" s="151">
        <v>6591.5597638064592</v>
      </c>
      <c r="AR818" s="266">
        <v>-9122.6297638064589</v>
      </c>
      <c r="AS818" s="267">
        <v>-3.6042581848018655</v>
      </c>
      <c r="AT818" s="266">
        <v>62377.816254527039</v>
      </c>
      <c r="AU818" s="267">
        <v>0.90442773090981299</v>
      </c>
      <c r="AV818" s="266">
        <v>20599.900236193542</v>
      </c>
      <c r="AW818" s="267">
        <v>0.7575871334674027</v>
      </c>
      <c r="AX818" s="266">
        <v>-8694.3475690731957</v>
      </c>
      <c r="AY818" s="267">
        <v>-3.4350482480030955</v>
      </c>
      <c r="AZ818" s="266">
        <v>62806.098449260302</v>
      </c>
      <c r="BA818" s="267">
        <v>0.91063747528417738</v>
      </c>
      <c r="BB818" s="266">
        <v>-428.28219473326408</v>
      </c>
      <c r="BC818" s="267">
        <v>-6.9489356910087563E-2</v>
      </c>
      <c r="BE818" s="149">
        <v>541.11193298812134</v>
      </c>
      <c r="BF818" s="149">
        <v>527.79622035742591</v>
      </c>
      <c r="BG818" s="149">
        <v>518.08422345251483</v>
      </c>
      <c r="BH818" s="149">
        <v>504.3254145899183</v>
      </c>
      <c r="BI818" s="149">
        <v>503.62753013482848</v>
      </c>
      <c r="BJ818" s="149">
        <v>578.50876603091046</v>
      </c>
      <c r="BK818" s="149">
        <v>553.5283017118303</v>
      </c>
      <c r="BL818" s="149">
        <v>570.9399029361764</v>
      </c>
      <c r="BM818" s="149">
        <v>562.96015116695173</v>
      </c>
      <c r="BN818" s="149">
        <v>541.0008109652008</v>
      </c>
      <c r="BO818" s="149">
        <v>601.92474494739236</v>
      </c>
      <c r="BP818" s="149">
        <v>587.75176452518826</v>
      </c>
      <c r="BQ818" s="268">
        <v>6591.5597638064592</v>
      </c>
    </row>
    <row r="819" spans="2:96" x14ac:dyDescent="0.25">
      <c r="K819" s="145" t="s">
        <v>316</v>
      </c>
      <c r="N819" s="37" t="s">
        <v>1725</v>
      </c>
      <c r="V819" s="37" t="s">
        <v>357</v>
      </c>
      <c r="W819" s="37" t="s">
        <v>365</v>
      </c>
      <c r="X819" s="37">
        <v>151</v>
      </c>
      <c r="AB819" s="206" t="s">
        <v>362</v>
      </c>
      <c r="AC819" s="173">
        <v>3930130</v>
      </c>
      <c r="AD819" s="174" t="s">
        <v>1726</v>
      </c>
      <c r="AE819" s="149">
        <v>19108.919999999998</v>
      </c>
      <c r="AF819" s="17">
        <v>96521.71</v>
      </c>
      <c r="AG819" s="17">
        <v>-1287.9000000000003</v>
      </c>
      <c r="AH819" s="151">
        <v>10542.539966522025</v>
      </c>
      <c r="AI819" s="150">
        <v>941.23</v>
      </c>
      <c r="AJ819" s="266">
        <v>2823.69</v>
      </c>
      <c r="AK819" s="138">
        <v>9252.99</v>
      </c>
      <c r="AL819" s="266">
        <v>11103.588</v>
      </c>
      <c r="AM819" s="175">
        <v>8677.3209814465627</v>
      </c>
      <c r="AN819" s="150">
        <v>11118.208985075462</v>
      </c>
      <c r="AO819" s="151">
        <v>14329.868571428573</v>
      </c>
      <c r="AP819" s="151">
        <v>3538.7980004693482</v>
      </c>
      <c r="AQ819" s="151">
        <v>3792.9950636399576</v>
      </c>
      <c r="AR819" s="266">
        <v>-969.30506363995755</v>
      </c>
      <c r="AS819" s="267">
        <v>-0.3432760195488731</v>
      </c>
      <c r="AT819" s="266">
        <v>6749.5449028820676</v>
      </c>
      <c r="AU819" s="267">
        <v>0.64021999672899854</v>
      </c>
      <c r="AV819" s="266">
        <v>-5080.8950636399577</v>
      </c>
      <c r="AW819" s="267">
        <v>-3.9451006006987783</v>
      </c>
      <c r="AX819" s="266">
        <v>-715.1080004693481</v>
      </c>
      <c r="AY819" s="267">
        <v>-0.25325301306777587</v>
      </c>
      <c r="AZ819" s="266">
        <v>7003.7419660526766</v>
      </c>
      <c r="BA819" s="267">
        <v>0.66433155466264793</v>
      </c>
      <c r="BB819" s="266">
        <v>-254.19706317060945</v>
      </c>
      <c r="BC819" s="267">
        <v>-7.183147021584603E-2</v>
      </c>
      <c r="BE819" s="149">
        <v>313.27708127736287</v>
      </c>
      <c r="BF819" s="149">
        <v>302.45645512277292</v>
      </c>
      <c r="BG819" s="149">
        <v>297.43519023745097</v>
      </c>
      <c r="BH819" s="149">
        <v>292.94577586858594</v>
      </c>
      <c r="BI819" s="149">
        <v>290.71340583551279</v>
      </c>
      <c r="BJ819" s="149">
        <v>330.84801425949325</v>
      </c>
      <c r="BK819" s="149">
        <v>320.03053218611825</v>
      </c>
      <c r="BL819" s="149">
        <v>327.76787623663915</v>
      </c>
      <c r="BM819" s="149">
        <v>323.61955977088542</v>
      </c>
      <c r="BN819" s="149">
        <v>313.51804938336483</v>
      </c>
      <c r="BO819" s="149">
        <v>343.87551141782558</v>
      </c>
      <c r="BP819" s="149">
        <v>336.50761204394564</v>
      </c>
      <c r="BQ819" s="268">
        <v>3792.9950636399576</v>
      </c>
    </row>
    <row r="820" spans="2:96" x14ac:dyDescent="0.25">
      <c r="K820" s="145" t="s">
        <v>316</v>
      </c>
      <c r="N820" s="37" t="s">
        <v>1727</v>
      </c>
      <c r="V820" s="37" t="s">
        <v>357</v>
      </c>
      <c r="W820" s="37" t="s">
        <v>365</v>
      </c>
      <c r="X820" s="37">
        <v>151</v>
      </c>
      <c r="AB820" s="206" t="s">
        <v>362</v>
      </c>
      <c r="AC820" s="173">
        <v>3930131</v>
      </c>
      <c r="AD820" s="174" t="s">
        <v>1728</v>
      </c>
      <c r="AE820" s="149">
        <v>110771.99</v>
      </c>
      <c r="AF820" s="17">
        <v>171864.41</v>
      </c>
      <c r="AG820" s="17">
        <v>171961.11000000002</v>
      </c>
      <c r="AH820" s="151">
        <v>189178.65894255435</v>
      </c>
      <c r="AI820" s="150">
        <v>59558.55</v>
      </c>
      <c r="AJ820" s="266">
        <v>178675.65000000002</v>
      </c>
      <c r="AK820" s="138">
        <v>166272.71000000002</v>
      </c>
      <c r="AL820" s="266">
        <v>199527.25200000001</v>
      </c>
      <c r="AM820" s="175">
        <v>155754.83813282236</v>
      </c>
      <c r="AN820" s="150">
        <v>199696.53080973201</v>
      </c>
      <c r="AO820" s="151">
        <v>210187.13142857148</v>
      </c>
      <c r="AP820" s="151">
        <v>202135.16162916331</v>
      </c>
      <c r="AQ820" s="151">
        <v>215357.12305206529</v>
      </c>
      <c r="AR820" s="266">
        <v>-36681.473052065267</v>
      </c>
      <c r="AS820" s="267">
        <v>-0.20529642988322841</v>
      </c>
      <c r="AT820" s="266">
        <v>-26178.46410951094</v>
      </c>
      <c r="AU820" s="267">
        <v>-0.13837958391205346</v>
      </c>
      <c r="AV820" s="266">
        <v>-43396.013052065275</v>
      </c>
      <c r="AW820" s="267">
        <v>-0.25235946111341845</v>
      </c>
      <c r="AX820" s="266">
        <v>-23459.511629163288</v>
      </c>
      <c r="AY820" s="267">
        <v>-0.13129663515517243</v>
      </c>
      <c r="AZ820" s="266">
        <v>-12956.502686608961</v>
      </c>
      <c r="BA820" s="267">
        <v>-6.8488183387235599E-2</v>
      </c>
      <c r="BB820" s="266">
        <v>-13221.961422901979</v>
      </c>
      <c r="BC820" s="267">
        <v>-6.5411486632686686E-2</v>
      </c>
      <c r="BE820" s="149">
        <v>17790.443090798773</v>
      </c>
      <c r="BF820" s="149">
        <v>17299.387364164526</v>
      </c>
      <c r="BG820" s="149">
        <v>16989.267633512718</v>
      </c>
      <c r="BH820" s="149">
        <v>16593.835693659046</v>
      </c>
      <c r="BI820" s="149">
        <v>16477.709803127273</v>
      </c>
      <c r="BJ820" s="149">
        <v>18883.435276625663</v>
      </c>
      <c r="BK820" s="149">
        <v>18055.735075776021</v>
      </c>
      <c r="BL820" s="149">
        <v>18586.371636410178</v>
      </c>
      <c r="BM820" s="149">
        <v>18333.117708708727</v>
      </c>
      <c r="BN820" s="149">
        <v>17658.149245091565</v>
      </c>
      <c r="BO820" s="149">
        <v>19569.739686628993</v>
      </c>
      <c r="BP820" s="149">
        <v>19119.93083756182</v>
      </c>
      <c r="BQ820" s="268">
        <v>215357.12305206535</v>
      </c>
    </row>
    <row r="821" spans="2:96" x14ac:dyDescent="0.25">
      <c r="K821" s="145" t="s">
        <v>316</v>
      </c>
      <c r="N821" s="37" t="s">
        <v>1729</v>
      </c>
      <c r="V821" s="37" t="s">
        <v>357</v>
      </c>
      <c r="W821" s="37" t="s">
        <v>365</v>
      </c>
      <c r="X821" s="37">
        <v>151</v>
      </c>
      <c r="AB821" s="206" t="s">
        <v>362</v>
      </c>
      <c r="AC821" s="173">
        <v>3930135</v>
      </c>
      <c r="AD821" s="174" t="s">
        <v>1730</v>
      </c>
      <c r="AE821" s="149">
        <v>-343.16</v>
      </c>
      <c r="AF821" s="17">
        <v>139.21999999999997</v>
      </c>
      <c r="AG821" s="17">
        <v>1090.8400000000001</v>
      </c>
      <c r="AH821" s="151">
        <v>860.14504754767177</v>
      </c>
      <c r="AI821" s="150">
        <v>16768.91</v>
      </c>
      <c r="AJ821" s="266">
        <v>50306.729999999996</v>
      </c>
      <c r="AK821" s="138">
        <v>2273.37</v>
      </c>
      <c r="AL821" s="266">
        <v>2728.0439999999999</v>
      </c>
      <c r="AM821" s="175">
        <v>707.55344389724337</v>
      </c>
      <c r="AN821" s="150">
        <v>2425.9616036504285</v>
      </c>
      <c r="AO821" s="151">
        <v>32770.697142857178</v>
      </c>
      <c r="AP821" s="151">
        <v>51541.280159501875</v>
      </c>
      <c r="AQ821" s="151">
        <v>54931.759869818765</v>
      </c>
      <c r="AR821" s="266">
        <v>-4625.0298698187689</v>
      </c>
      <c r="AS821" s="267">
        <v>-9.1936603110931062E-2</v>
      </c>
      <c r="AT821" s="266">
        <v>-54071.614822271091</v>
      </c>
      <c r="AU821" s="267">
        <v>-62.863368191716852</v>
      </c>
      <c r="AV821" s="266">
        <v>-53840.919869818768</v>
      </c>
      <c r="AW821" s="267">
        <v>-49.357302509826155</v>
      </c>
      <c r="AX821" s="266">
        <v>-1234.5501595018795</v>
      </c>
      <c r="AY821" s="267">
        <v>-2.4540457300680836E-2</v>
      </c>
      <c r="AZ821" s="266">
        <v>-50681.135111954201</v>
      </c>
      <c r="BA821" s="267">
        <v>-58.921614739803871</v>
      </c>
      <c r="BB821" s="266">
        <v>-3390.4797103168894</v>
      </c>
      <c r="BC821" s="267">
        <v>-6.5781829629077207E-2</v>
      </c>
      <c r="BE821" s="149">
        <v>4525.3091890659452</v>
      </c>
      <c r="BF821" s="149">
        <v>4413.8981536823676</v>
      </c>
      <c r="BG821" s="149">
        <v>4332.6389931081385</v>
      </c>
      <c r="BH821" s="149">
        <v>4217.5206225597894</v>
      </c>
      <c r="BI821" s="149">
        <v>4199.3029811240731</v>
      </c>
      <c r="BJ821" s="149">
        <v>4824.0140641142852</v>
      </c>
      <c r="BK821" s="149">
        <v>4602.1164998366849</v>
      </c>
      <c r="BL821" s="149">
        <v>4746.9577544646863</v>
      </c>
      <c r="BM821" s="149">
        <v>4680.5768832867698</v>
      </c>
      <c r="BN821" s="149">
        <v>4497.9045176242071</v>
      </c>
      <c r="BO821" s="149">
        <v>5004.7102341780119</v>
      </c>
      <c r="BP821" s="149">
        <v>4886.8099767737958</v>
      </c>
      <c r="BQ821" s="268">
        <v>54931.759869818758</v>
      </c>
    </row>
    <row r="822" spans="2:96" x14ac:dyDescent="0.25">
      <c r="K822" s="145" t="s">
        <v>316</v>
      </c>
      <c r="N822" s="37" t="s">
        <v>1731</v>
      </c>
      <c r="V822" s="37" t="s">
        <v>357</v>
      </c>
      <c r="W822" s="37" t="s">
        <v>365</v>
      </c>
      <c r="X822" s="37">
        <v>151</v>
      </c>
      <c r="AB822" s="206" t="s">
        <v>362</v>
      </c>
      <c r="AC822" s="173">
        <v>3930140</v>
      </c>
      <c r="AD822" s="174" t="s">
        <v>1732</v>
      </c>
      <c r="AE822" s="149">
        <v>164687.15</v>
      </c>
      <c r="AF822" s="17">
        <v>172417.47</v>
      </c>
      <c r="AG822" s="17">
        <v>174533.91</v>
      </c>
      <c r="AH822" s="151">
        <v>156135.6636436953</v>
      </c>
      <c r="AI822" s="150">
        <v>84904.85</v>
      </c>
      <c r="AJ822" s="266">
        <v>254714.55000000002</v>
      </c>
      <c r="AK822" s="138">
        <v>148418.93000000002</v>
      </c>
      <c r="AL822" s="266">
        <v>178102.71600000001</v>
      </c>
      <c r="AM822" s="175">
        <v>128488.46812772643</v>
      </c>
      <c r="AN822" s="150">
        <v>176066.12551596889</v>
      </c>
      <c r="AO822" s="151">
        <v>236334.32571428578</v>
      </c>
      <c r="AP822" s="151">
        <v>340424.20120905555</v>
      </c>
      <c r="AQ822" s="151">
        <v>362667.87291879696</v>
      </c>
      <c r="AR822" s="266">
        <v>-107953.32291879694</v>
      </c>
      <c r="AS822" s="267">
        <v>-0.42382079437078463</v>
      </c>
      <c r="AT822" s="266">
        <v>-206532.20927510166</v>
      </c>
      <c r="AU822" s="267">
        <v>-1.3227740828412673</v>
      </c>
      <c r="AV822" s="266">
        <v>-188133.96291879695</v>
      </c>
      <c r="AW822" s="267">
        <v>-1.0779221236652348</v>
      </c>
      <c r="AX822" s="266">
        <v>-85709.651209055533</v>
      </c>
      <c r="AY822" s="267">
        <v>-0.33649295342199936</v>
      </c>
      <c r="AZ822" s="266">
        <v>-184288.53756536025</v>
      </c>
      <c r="BA822" s="267">
        <v>-1.180310335670077</v>
      </c>
      <c r="BB822" s="266">
        <v>-22243.671709741408</v>
      </c>
      <c r="BC822" s="267">
        <v>-6.5341041062123253E-2</v>
      </c>
      <c r="BE822" s="149">
        <v>29889.369228454096</v>
      </c>
      <c r="BF822" s="149">
        <v>29153.648743848138</v>
      </c>
      <c r="BG822" s="149">
        <v>28617.040958178426</v>
      </c>
      <c r="BH822" s="149">
        <v>27856.838496346161</v>
      </c>
      <c r="BI822" s="149">
        <v>27726.82057998137</v>
      </c>
      <c r="BJ822" s="149">
        <v>31850.782069480621</v>
      </c>
      <c r="BK822" s="149">
        <v>30375.332067247513</v>
      </c>
      <c r="BL822" s="149">
        <v>31331.15737740403</v>
      </c>
      <c r="BM822" s="149">
        <v>30893.101818267594</v>
      </c>
      <c r="BN822" s="149">
        <v>29687.624338699392</v>
      </c>
      <c r="BO822" s="149">
        <v>33032.09779316037</v>
      </c>
      <c r="BP822" s="149">
        <v>32254.059447729243</v>
      </c>
      <c r="BQ822" s="268">
        <v>362667.87291879696</v>
      </c>
    </row>
    <row r="823" spans="2:96" x14ac:dyDescent="0.25">
      <c r="K823" s="145" t="s">
        <v>316</v>
      </c>
      <c r="N823" s="37" t="s">
        <v>1733</v>
      </c>
      <c r="V823" s="37" t="s">
        <v>357</v>
      </c>
      <c r="W823" s="37" t="s">
        <v>365</v>
      </c>
      <c r="X823" s="37">
        <v>151</v>
      </c>
      <c r="AB823" s="206" t="s">
        <v>362</v>
      </c>
      <c r="AC823" s="173">
        <v>3930147</v>
      </c>
      <c r="AD823" s="174" t="s">
        <v>1734</v>
      </c>
      <c r="AE823" s="149">
        <v>6412.61</v>
      </c>
      <c r="AF823" s="17">
        <v>14063.49</v>
      </c>
      <c r="AG823" s="17">
        <v>-13930.680000000002</v>
      </c>
      <c r="AH823" s="151">
        <v>3554.2949834135807</v>
      </c>
      <c r="AI823" s="150">
        <v>-1095.04</v>
      </c>
      <c r="AJ823" s="266">
        <v>-3285.12</v>
      </c>
      <c r="AK823" s="138">
        <v>-1418.33</v>
      </c>
      <c r="AL823" s="266">
        <v>-1701.9960000000001</v>
      </c>
      <c r="AM823" s="175">
        <v>2925.3950878222931</v>
      </c>
      <c r="AN823" s="150">
        <v>-789.4301044087124</v>
      </c>
      <c r="AO823" s="151">
        <v>-3324.6342857142849</v>
      </c>
      <c r="AP823" s="151">
        <v>1299.2367554048699</v>
      </c>
      <c r="AQ823" s="151">
        <v>1394.8302212770823</v>
      </c>
      <c r="AR823" s="266">
        <v>-4679.9502212770822</v>
      </c>
      <c r="AS823" s="267">
        <v>-1.4245903410764544</v>
      </c>
      <c r="AT823" s="266">
        <v>2159.4647621364984</v>
      </c>
      <c r="AU823" s="267">
        <v>0.60756486791721676</v>
      </c>
      <c r="AV823" s="266">
        <v>-15325.510221277083</v>
      </c>
      <c r="AW823" s="267">
        <v>-1.1001264993006143</v>
      </c>
      <c r="AX823" s="266">
        <v>-4584.3567554048695</v>
      </c>
      <c r="AY823" s="267">
        <v>-1.39549141443992</v>
      </c>
      <c r="AZ823" s="266">
        <v>2255.058228008711</v>
      </c>
      <c r="BA823" s="267">
        <v>0.63446006550726142</v>
      </c>
      <c r="BB823" s="266">
        <v>-95.593465872212391</v>
      </c>
      <c r="BC823" s="267">
        <v>-7.3576632953570822E-2</v>
      </c>
      <c r="BE823" s="149">
        <v>114.06397488881194</v>
      </c>
      <c r="BF823" s="149">
        <v>111.26110231627051</v>
      </c>
      <c r="BG823" s="149">
        <v>109.21678891717913</v>
      </c>
      <c r="BH823" s="149">
        <v>106.32064741417662</v>
      </c>
      <c r="BI823" s="149">
        <v>106.51817707139507</v>
      </c>
      <c r="BJ823" s="149">
        <v>122.33046702195308</v>
      </c>
      <c r="BK823" s="149">
        <v>117.43083000871626</v>
      </c>
      <c r="BL823" s="149">
        <v>121.11915807431355</v>
      </c>
      <c r="BM823" s="149">
        <v>119.42879415960489</v>
      </c>
      <c r="BN823" s="149">
        <v>114.77711108206742</v>
      </c>
      <c r="BO823" s="149">
        <v>127.68272801400845</v>
      </c>
      <c r="BP823" s="149">
        <v>124.68044230858543</v>
      </c>
      <c r="BQ823" s="268">
        <v>1394.8302212770825</v>
      </c>
    </row>
    <row r="824" spans="2:96" x14ac:dyDescent="0.25">
      <c r="K824" s="145" t="s">
        <v>316</v>
      </c>
      <c r="N824" s="37" t="s">
        <v>1735</v>
      </c>
      <c r="V824" s="37" t="s">
        <v>357</v>
      </c>
      <c r="W824" s="37" t="s">
        <v>365</v>
      </c>
      <c r="X824" s="37">
        <v>151</v>
      </c>
      <c r="AB824" s="206" t="s">
        <v>362</v>
      </c>
      <c r="AC824" s="173">
        <v>3930150</v>
      </c>
      <c r="AD824" s="174" t="s">
        <v>1736</v>
      </c>
      <c r="AE824" s="149">
        <v>1420817.2999999998</v>
      </c>
      <c r="AF824" s="17">
        <v>1659785.84</v>
      </c>
      <c r="AG824" s="17">
        <v>1833810.24</v>
      </c>
      <c r="AH824" s="151">
        <v>1995081.3735668373</v>
      </c>
      <c r="AI824" s="150">
        <v>956390.95</v>
      </c>
      <c r="AJ824" s="266">
        <v>2869172.8499999996</v>
      </c>
      <c r="AK824" s="138">
        <v>2280188.1999999997</v>
      </c>
      <c r="AL824" s="266">
        <v>2736225.84</v>
      </c>
      <c r="AM824" s="175">
        <v>1644254.9033284432</v>
      </c>
      <c r="AN824" s="150">
        <v>2631014.6702383938</v>
      </c>
      <c r="AO824" s="151">
        <v>2703357.9257142865</v>
      </c>
      <c r="AP824" s="151">
        <v>3165769.7789292405</v>
      </c>
      <c r="AQ824" s="151">
        <v>3371455.0679576094</v>
      </c>
      <c r="AR824" s="266">
        <v>-502282.2179576098</v>
      </c>
      <c r="AS824" s="267">
        <v>-0.17506167952119367</v>
      </c>
      <c r="AT824" s="266">
        <v>-1376373.6943907721</v>
      </c>
      <c r="AU824" s="267">
        <v>-0.68988348677230649</v>
      </c>
      <c r="AV824" s="266">
        <v>-1537644.8279576094</v>
      </c>
      <c r="AW824" s="267">
        <v>-0.83849724165440886</v>
      </c>
      <c r="AX824" s="266">
        <v>-296596.92892924091</v>
      </c>
      <c r="AY824" s="267">
        <v>-0.10337367054384365</v>
      </c>
      <c r="AZ824" s="266">
        <v>-1170688.4053624033</v>
      </c>
      <c r="BA824" s="267">
        <v>-0.58678729643464544</v>
      </c>
      <c r="BB824" s="266">
        <v>-205685.28902836889</v>
      </c>
      <c r="BC824" s="267">
        <v>-6.4971650938539793E-2</v>
      </c>
      <c r="BE824" s="149">
        <v>278727.87562523468</v>
      </c>
      <c r="BF824" s="149">
        <v>270922.64223576756</v>
      </c>
      <c r="BG824" s="149">
        <v>266089.40606479294</v>
      </c>
      <c r="BH824" s="149">
        <v>260027.97219989821</v>
      </c>
      <c r="BI824" s="149">
        <v>258031.34163658082</v>
      </c>
      <c r="BJ824" s="149">
        <v>295562.95832820103</v>
      </c>
      <c r="BK824" s="149">
        <v>282624.93871492142</v>
      </c>
      <c r="BL824" s="149">
        <v>290838.50297093281</v>
      </c>
      <c r="BM824" s="149">
        <v>286894.16958655312</v>
      </c>
      <c r="BN824" s="149">
        <v>276432.6909604235</v>
      </c>
      <c r="BO824" s="149">
        <v>306154.08549643494</v>
      </c>
      <c r="BP824" s="149">
        <v>299148.48413786851</v>
      </c>
      <c r="BQ824" s="268">
        <v>3371455.0679576099</v>
      </c>
    </row>
    <row r="825" spans="2:96" x14ac:dyDescent="0.25">
      <c r="K825" s="145" t="s">
        <v>316</v>
      </c>
      <c r="N825" s="37" t="s">
        <v>1737</v>
      </c>
      <c r="V825" s="37" t="s">
        <v>357</v>
      </c>
      <c r="W825" s="37" t="s">
        <v>365</v>
      </c>
      <c r="X825" s="37">
        <v>151</v>
      </c>
      <c r="AB825" s="206" t="s">
        <v>362</v>
      </c>
      <c r="AC825" s="173">
        <v>3930155</v>
      </c>
      <c r="AD825" s="174" t="s">
        <v>1738</v>
      </c>
      <c r="AE825" s="149">
        <v>1874</v>
      </c>
      <c r="AF825" s="17">
        <v>0</v>
      </c>
      <c r="AG825" s="17">
        <v>1872</v>
      </c>
      <c r="AH825" s="151">
        <v>0</v>
      </c>
      <c r="AI825" s="150">
        <v>548</v>
      </c>
      <c r="AJ825" s="266">
        <v>1644</v>
      </c>
      <c r="AK825" s="138">
        <v>1107</v>
      </c>
      <c r="AL825" s="266">
        <v>1328.4</v>
      </c>
      <c r="AM825" s="175">
        <v>0</v>
      </c>
      <c r="AN825" s="150">
        <v>1107</v>
      </c>
      <c r="AO825" s="151">
        <v>939.42857142857201</v>
      </c>
      <c r="AP825" s="151">
        <v>2176.5413704194698</v>
      </c>
      <c r="AQ825" s="151">
        <v>2320.8973507302721</v>
      </c>
      <c r="AR825" s="266">
        <v>-676.89735073027214</v>
      </c>
      <c r="AS825" s="267">
        <v>-0.41173804788945995</v>
      </c>
      <c r="AT825" s="266">
        <v>-2320.8973507302721</v>
      </c>
      <c r="AU825" s="267">
        <v>0</v>
      </c>
      <c r="AV825" s="266">
        <v>-448.89735073027214</v>
      </c>
      <c r="AW825" s="267">
        <v>-0.23979559333882058</v>
      </c>
      <c r="AX825" s="266">
        <v>-532.54137041946979</v>
      </c>
      <c r="AY825" s="267">
        <v>-0.32393027397777968</v>
      </c>
      <c r="AZ825" s="266">
        <v>-2176.5413704194698</v>
      </c>
      <c r="BA825" s="267">
        <v>0</v>
      </c>
      <c r="BB825" s="266">
        <v>-144.35598031080235</v>
      </c>
      <c r="BC825" s="267">
        <v>-6.6323563738639901E-2</v>
      </c>
      <c r="BE825" s="149">
        <v>191.0975570473698</v>
      </c>
      <c r="BF825" s="149">
        <v>186.3908711471168</v>
      </c>
      <c r="BG825" s="149">
        <v>182.95798549064281</v>
      </c>
      <c r="BH825" s="149">
        <v>178.0946789989888</v>
      </c>
      <c r="BI825" s="149">
        <v>177.40128923693581</v>
      </c>
      <c r="BJ825" s="149">
        <v>203.80416140247681</v>
      </c>
      <c r="BK825" s="149">
        <v>194.50924875960484</v>
      </c>
      <c r="BL825" s="149">
        <v>200.63344252172581</v>
      </c>
      <c r="BM825" s="149">
        <v>197.8267192698728</v>
      </c>
      <c r="BN825" s="149">
        <v>190.10294633531981</v>
      </c>
      <c r="BO825" s="149">
        <v>211.53176104627681</v>
      </c>
      <c r="BP825" s="149">
        <v>206.5466894739408</v>
      </c>
      <c r="BQ825" s="268">
        <v>2320.8973507302712</v>
      </c>
    </row>
    <row r="826" spans="2:96" x14ac:dyDescent="0.25">
      <c r="K826" s="145" t="s">
        <v>316</v>
      </c>
      <c r="N826" s="37" t="s">
        <v>1739</v>
      </c>
      <c r="V826" s="37" t="s">
        <v>357</v>
      </c>
      <c r="W826" s="37" t="s">
        <v>365</v>
      </c>
      <c r="X826" s="37">
        <v>151</v>
      </c>
      <c r="AB826" s="206" t="s">
        <v>362</v>
      </c>
      <c r="AC826" s="173">
        <v>3930160</v>
      </c>
      <c r="AD826" s="174" t="s">
        <v>1740</v>
      </c>
      <c r="AE826" s="149">
        <v>14729.46</v>
      </c>
      <c r="AF826" s="17">
        <v>15045.28</v>
      </c>
      <c r="AG826" s="17">
        <v>16047.71</v>
      </c>
      <c r="AH826" s="151">
        <v>17446.739707553315</v>
      </c>
      <c r="AI826" s="150">
        <v>12106.1</v>
      </c>
      <c r="AJ826" s="266">
        <v>36318.300000000003</v>
      </c>
      <c r="AK826" s="138">
        <v>20762.38</v>
      </c>
      <c r="AL826" s="266">
        <v>24914.856000000003</v>
      </c>
      <c r="AM826" s="175">
        <v>14359.089972966884</v>
      </c>
      <c r="AN826" s="150">
        <v>23850.029734586431</v>
      </c>
      <c r="AO826" s="151">
        <v>30804.325714285718</v>
      </c>
      <c r="AP826" s="151">
        <v>43413.257072031745</v>
      </c>
      <c r="AQ826" s="151">
        <v>46285.552914014341</v>
      </c>
      <c r="AR826" s="266">
        <v>-9967.2529140143379</v>
      </c>
      <c r="AS826" s="267">
        <v>-0.27444161521916877</v>
      </c>
      <c r="AT826" s="266">
        <v>-28838.813206461025</v>
      </c>
      <c r="AU826" s="267">
        <v>-1.6529628853221026</v>
      </c>
      <c r="AV826" s="266">
        <v>-30237.842914014342</v>
      </c>
      <c r="AW826" s="267">
        <v>-1.8842465943124809</v>
      </c>
      <c r="AX826" s="266">
        <v>-7094.9570720317424</v>
      </c>
      <c r="AY826" s="267">
        <v>-0.19535487817523789</v>
      </c>
      <c r="AZ826" s="266">
        <v>-25966.51736447843</v>
      </c>
      <c r="BA826" s="267">
        <v>-1.4883306451369021</v>
      </c>
      <c r="BB826" s="266">
        <v>-2872.2958419825954</v>
      </c>
      <c r="BC826" s="267">
        <v>-6.6161721918649205E-2</v>
      </c>
      <c r="BE826" s="149">
        <v>3827.6079602461746</v>
      </c>
      <c r="BF826" s="149">
        <v>3714.4493248180343</v>
      </c>
      <c r="BG826" s="149">
        <v>3649.5088893707921</v>
      </c>
      <c r="BH826" s="149">
        <v>3573.5899732527087</v>
      </c>
      <c r="BI826" s="149">
        <v>3544.817485574933</v>
      </c>
      <c r="BJ826" s="149">
        <v>4052.3852359108414</v>
      </c>
      <c r="BK826" s="149">
        <v>3885.0376771403944</v>
      </c>
      <c r="BL826" s="149">
        <v>3992.874702378344</v>
      </c>
      <c r="BM826" s="149">
        <v>3939.7669637331182</v>
      </c>
      <c r="BN826" s="149">
        <v>3801.663316169358</v>
      </c>
      <c r="BO826" s="149">
        <v>4199.0884968840537</v>
      </c>
      <c r="BP826" s="149">
        <v>4104.7628885355907</v>
      </c>
      <c r="BQ826" s="268">
        <v>46285.552914014341</v>
      </c>
    </row>
    <row r="827" spans="2:96" x14ac:dyDescent="0.25">
      <c r="K827" s="145" t="s">
        <v>316</v>
      </c>
      <c r="N827" s="37" t="s">
        <v>1741</v>
      </c>
      <c r="V827" s="37" t="s">
        <v>357</v>
      </c>
      <c r="W827" s="37" t="s">
        <v>365</v>
      </c>
      <c r="X827" s="37">
        <v>151</v>
      </c>
      <c r="AB827" s="206" t="s">
        <v>362</v>
      </c>
      <c r="AC827" s="173">
        <v>3930165</v>
      </c>
      <c r="AD827" s="174" t="s">
        <v>1742</v>
      </c>
      <c r="AE827" s="149">
        <v>0</v>
      </c>
      <c r="AF827" s="17">
        <v>19235.59</v>
      </c>
      <c r="AG827" s="17">
        <v>39237.980000000003</v>
      </c>
      <c r="AH827" s="151">
        <v>41498.01444849676</v>
      </c>
      <c r="AI827" s="150">
        <v>8688.65</v>
      </c>
      <c r="AJ827" s="266">
        <v>26065.949999999997</v>
      </c>
      <c r="AK827" s="138">
        <v>29169.03</v>
      </c>
      <c r="AL827" s="266">
        <v>35002.835999999996</v>
      </c>
      <c r="AM827" s="175">
        <v>34152.794294071056</v>
      </c>
      <c r="AN827" s="150">
        <v>36514.250154425703</v>
      </c>
      <c r="AO827" s="151">
        <v>33427.062857142853</v>
      </c>
      <c r="AP827" s="151">
        <v>33989.480981639535</v>
      </c>
      <c r="AQ827" s="151">
        <v>36237.677742773158</v>
      </c>
      <c r="AR827" s="266">
        <v>-10171.727742773161</v>
      </c>
      <c r="AS827" s="267">
        <v>-0.39023046322014587</v>
      </c>
      <c r="AT827" s="266">
        <v>5260.3367057236028</v>
      </c>
      <c r="AU827" s="267">
        <v>0.1267611661818715</v>
      </c>
      <c r="AV827" s="266">
        <v>3000.3022572268455</v>
      </c>
      <c r="AW827" s="267">
        <v>7.6464238404394036E-2</v>
      </c>
      <c r="AX827" s="266">
        <v>-7923.5309816395384</v>
      </c>
      <c r="AY827" s="267">
        <v>-0.30398013429932685</v>
      </c>
      <c r="AZ827" s="266">
        <v>7508.533466857225</v>
      </c>
      <c r="BA827" s="267">
        <v>0.18093717414302016</v>
      </c>
      <c r="BB827" s="266">
        <v>-2248.1967611336222</v>
      </c>
      <c r="BC827" s="267">
        <v>-6.6143897941485341E-2</v>
      </c>
      <c r="BE827" s="149">
        <v>2988.6175643187066</v>
      </c>
      <c r="BF827" s="149">
        <v>2907.3738550955468</v>
      </c>
      <c r="BG827" s="149">
        <v>2855.0028438722479</v>
      </c>
      <c r="BH827" s="149">
        <v>2787.103123880976</v>
      </c>
      <c r="BI827" s="149">
        <v>2771.5491263554318</v>
      </c>
      <c r="BJ827" s="149">
        <v>3177.6687620754983</v>
      </c>
      <c r="BK827" s="149">
        <v>3040.4024812812095</v>
      </c>
      <c r="BL827" s="149">
        <v>3130.7500676902437</v>
      </c>
      <c r="BM827" s="149">
        <v>3087.8950497798273</v>
      </c>
      <c r="BN827" s="149">
        <v>2973.1239671169346</v>
      </c>
      <c r="BO827" s="149">
        <v>3297.1532341484008</v>
      </c>
      <c r="BP827" s="149">
        <v>3221.0376671581339</v>
      </c>
      <c r="BQ827" s="268">
        <v>36237.677742773158</v>
      </c>
    </row>
    <row r="828" spans="2:96" x14ac:dyDescent="0.25">
      <c r="K828" s="145" t="s">
        <v>316</v>
      </c>
      <c r="N828" s="37" t="s">
        <v>1743</v>
      </c>
      <c r="V828" s="37" t="s">
        <v>357</v>
      </c>
      <c r="W828" s="37" t="s">
        <v>365</v>
      </c>
      <c r="X828" s="37">
        <v>151</v>
      </c>
      <c r="AB828" s="206" t="s">
        <v>362</v>
      </c>
      <c r="AC828" s="173">
        <v>3930170</v>
      </c>
      <c r="AD828" s="174" t="s">
        <v>1744</v>
      </c>
      <c r="AE828" s="149">
        <v>263139.54000000004</v>
      </c>
      <c r="AF828" s="17">
        <v>236404.84</v>
      </c>
      <c r="AG828" s="17">
        <v>250982.72999999998</v>
      </c>
      <c r="AH828" s="151">
        <v>238155.14820321024</v>
      </c>
      <c r="AI828" s="150">
        <v>78920.350000000006</v>
      </c>
      <c r="AJ828" s="266">
        <v>236761.05000000002</v>
      </c>
      <c r="AK828" s="138">
        <v>218338.21</v>
      </c>
      <c r="AL828" s="266">
        <v>262005.85200000001</v>
      </c>
      <c r="AM828" s="175">
        <v>196151.26281331229</v>
      </c>
      <c r="AN828" s="150">
        <v>260342.09538989794</v>
      </c>
      <c r="AO828" s="151">
        <v>257438.52000000002</v>
      </c>
      <c r="AP828" s="151">
        <v>262093.69922419928</v>
      </c>
      <c r="AQ828" s="151">
        <v>279220.28266506625</v>
      </c>
      <c r="AR828" s="266">
        <v>-42459.232665066229</v>
      </c>
      <c r="AS828" s="267">
        <v>-0.17933368966333874</v>
      </c>
      <c r="AT828" s="266">
        <v>-41065.134461856011</v>
      </c>
      <c r="AU828" s="267">
        <v>-0.17243017743549441</v>
      </c>
      <c r="AV828" s="266">
        <v>-28237.552665066265</v>
      </c>
      <c r="AW828" s="267">
        <v>-0.11250795090589008</v>
      </c>
      <c r="AX828" s="266">
        <v>-25332.649224199267</v>
      </c>
      <c r="AY828" s="267">
        <v>-0.10699669233684876</v>
      </c>
      <c r="AZ828" s="266">
        <v>-23938.551020989049</v>
      </c>
      <c r="BA828" s="267">
        <v>-0.10051662204909818</v>
      </c>
      <c r="BB828" s="266">
        <v>-17126.583440866962</v>
      </c>
      <c r="BC828" s="267">
        <v>-6.5345269617552298E-2</v>
      </c>
      <c r="BE828" s="149">
        <v>23057.97990434273</v>
      </c>
      <c r="BF828" s="149">
        <v>22434.338250476871</v>
      </c>
      <c r="BG828" s="149">
        <v>22030.724593244366</v>
      </c>
      <c r="BH828" s="149">
        <v>21505.77505694154</v>
      </c>
      <c r="BI828" s="149">
        <v>21363.350373912337</v>
      </c>
      <c r="BJ828" s="149">
        <v>24488.961864851637</v>
      </c>
      <c r="BK828" s="149">
        <v>23404.917272519855</v>
      </c>
      <c r="BL828" s="149">
        <v>24100.57348500497</v>
      </c>
      <c r="BM828" s="149">
        <v>23771.018686642667</v>
      </c>
      <c r="BN828" s="149">
        <v>22887.545954915186</v>
      </c>
      <c r="BO828" s="149">
        <v>25380.212708959345</v>
      </c>
      <c r="BP828" s="149">
        <v>24794.884513254765</v>
      </c>
      <c r="BQ828" s="268">
        <v>279220.28266506625</v>
      </c>
    </row>
    <row r="829" spans="2:96" ht="18.75" hidden="1" x14ac:dyDescent="0.3">
      <c r="B829" s="137" t="s">
        <v>306</v>
      </c>
      <c r="C829" s="137" t="s">
        <v>306</v>
      </c>
      <c r="J829" s="137" t="s">
        <v>306</v>
      </c>
      <c r="K829" s="145" t="s">
        <v>309</v>
      </c>
      <c r="N829" s="37" t="s">
        <v>311</v>
      </c>
      <c r="AC829" s="152"/>
      <c r="AD829" s="163"/>
      <c r="AE829" s="17"/>
      <c r="AI829" s="180"/>
      <c r="AS829" s="37"/>
      <c r="AU829" s="37"/>
      <c r="AW829" s="37"/>
      <c r="AY829" s="37"/>
      <c r="BA829" s="37"/>
      <c r="BB829" s="37"/>
      <c r="BC829" s="3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278"/>
    </row>
    <row r="830" spans="2:96" ht="17.25" x14ac:dyDescent="0.3">
      <c r="K830" s="145" t="s">
        <v>313</v>
      </c>
      <c r="V830" s="37" t="s">
        <v>357</v>
      </c>
      <c r="W830" s="37" t="s">
        <v>365</v>
      </c>
      <c r="AB830" s="206" t="s">
        <v>362</v>
      </c>
      <c r="AC830" s="164" t="s">
        <v>1745</v>
      </c>
      <c r="AD830" s="148"/>
      <c r="AE830" s="165">
        <v>13208601.639999997</v>
      </c>
      <c r="AF830" s="165">
        <v>18101440.500000004</v>
      </c>
      <c r="AG830" s="165">
        <v>18202116.119999997</v>
      </c>
      <c r="AH830" s="167">
        <v>17098252.737307176</v>
      </c>
      <c r="AI830" s="166">
        <v>9675759.7200000007</v>
      </c>
      <c r="AJ830" s="167">
        <v>29027279.160000004</v>
      </c>
      <c r="AK830" s="166">
        <v>26830487.649999999</v>
      </c>
      <c r="AL830" s="167">
        <v>32196585.179999996</v>
      </c>
      <c r="AM830" s="166">
        <v>14217610.260228394</v>
      </c>
      <c r="AN830" s="166">
        <v>29711130.127078779</v>
      </c>
      <c r="AO830" s="167">
        <v>32094878.31428571</v>
      </c>
      <c r="AP830" s="167">
        <v>37490892.726294398</v>
      </c>
      <c r="AQ830" s="167">
        <v>39932391.384169035</v>
      </c>
      <c r="AR830" s="167">
        <v>-10905112.224169031</v>
      </c>
      <c r="AS830" s="279">
        <v>-0.37568496048353123</v>
      </c>
      <c r="AT830" s="167">
        <v>-22834138.646861859</v>
      </c>
      <c r="AU830" s="279">
        <v>-1.3354662021716046</v>
      </c>
      <c r="AV830" s="167">
        <v>-21730275.264169037</v>
      </c>
      <c r="AW830" s="279">
        <v>-1.1938323610787425</v>
      </c>
      <c r="AX830" s="167">
        <v>-8463613.5662943944</v>
      </c>
      <c r="AY830" s="279">
        <v>-0.2915744710223262</v>
      </c>
      <c r="AZ830" s="167">
        <v>-20392639.988987222</v>
      </c>
      <c r="BA830" s="279">
        <v>-1.1926739124923522</v>
      </c>
      <c r="BB830" s="167">
        <v>-2441498.6578746364</v>
      </c>
      <c r="BC830" s="279">
        <v>-6.5122446555194474E-2</v>
      </c>
      <c r="BE830" s="165">
        <v>3445080.7020419948</v>
      </c>
      <c r="BF830" s="165">
        <v>3261107.9428327656</v>
      </c>
      <c r="BG830" s="165">
        <v>3246999.0199166536</v>
      </c>
      <c r="BH830" s="165">
        <v>3380194.647970852</v>
      </c>
      <c r="BI830" s="165">
        <v>3125082.9046398895</v>
      </c>
      <c r="BJ830" s="165">
        <v>3414602.6014371114</v>
      </c>
      <c r="BK830" s="165">
        <v>3356828.011971633</v>
      </c>
      <c r="BL830" s="165">
        <v>3365840.3877864126</v>
      </c>
      <c r="BM830" s="165">
        <v>3293360.7811419354</v>
      </c>
      <c r="BN830" s="165">
        <v>3347861.8124614572</v>
      </c>
      <c r="BO830" s="165">
        <v>3388118.4897921127</v>
      </c>
      <c r="BP830" s="165">
        <v>3307314.082176202</v>
      </c>
      <c r="BQ830" s="280">
        <v>39932391.384169035</v>
      </c>
    </row>
    <row r="831" spans="2:96" ht="18.75" x14ac:dyDescent="0.3">
      <c r="K831" s="145" t="s">
        <v>313</v>
      </c>
      <c r="AC831" s="152"/>
      <c r="AD831" s="168"/>
      <c r="AE831" s="169"/>
      <c r="AI831" s="281"/>
      <c r="AS831" s="37"/>
      <c r="AU831" s="37"/>
      <c r="AW831" s="37"/>
      <c r="AY831" s="37"/>
      <c r="BA831" s="37"/>
      <c r="BB831" s="37"/>
      <c r="BC831" s="37"/>
      <c r="BE831" s="169"/>
      <c r="BF831" s="169"/>
      <c r="BG831" s="169"/>
      <c r="BH831" s="169"/>
      <c r="BI831" s="169"/>
      <c r="BJ831" s="169"/>
      <c r="BK831" s="169"/>
      <c r="BL831" s="169"/>
      <c r="BM831" s="169"/>
      <c r="BN831" s="169"/>
      <c r="BO831" s="169"/>
      <c r="BP831" s="169"/>
      <c r="BQ831" s="282"/>
    </row>
    <row r="832" spans="2:96" ht="18.75" x14ac:dyDescent="0.3">
      <c r="K832" s="145" t="s">
        <v>313</v>
      </c>
      <c r="M832" s="37" t="s">
        <v>367</v>
      </c>
      <c r="N832" s="37" t="s">
        <v>1746</v>
      </c>
      <c r="V832" s="37" t="s">
        <v>357</v>
      </c>
      <c r="W832" s="37" t="s">
        <v>368</v>
      </c>
      <c r="X832" s="37">
        <v>152</v>
      </c>
      <c r="AB832" s="206" t="s">
        <v>362</v>
      </c>
      <c r="AC832" s="276" t="s">
        <v>369</v>
      </c>
      <c r="AD832" s="148"/>
      <c r="AE832" s="38"/>
      <c r="AI832" s="180"/>
      <c r="AS832" s="37"/>
      <c r="AU832" s="37"/>
      <c r="AW832" s="37"/>
      <c r="AY832" s="37"/>
      <c r="BA832" s="37"/>
      <c r="BB832" s="37"/>
      <c r="BC832" s="37"/>
      <c r="BE832" s="38"/>
      <c r="BF832" s="38"/>
      <c r="BG832" s="38"/>
      <c r="BH832" s="38"/>
      <c r="BI832" s="38"/>
      <c r="BJ832" s="38"/>
      <c r="BK832" s="38"/>
      <c r="BL832" s="38"/>
      <c r="BM832" s="38"/>
      <c r="BN832" s="38"/>
      <c r="BO832" s="38"/>
      <c r="BP832" s="38"/>
      <c r="BQ832" s="277"/>
      <c r="BS832" s="37">
        <v>1918430489.01</v>
      </c>
      <c r="BT832" s="37">
        <v>2260137105.5500002</v>
      </c>
      <c r="BU832" s="37">
        <v>2762548578.4699998</v>
      </c>
      <c r="BV832" s="37">
        <v>2829568000.4980898</v>
      </c>
      <c r="BW832" s="37">
        <v>958222090.56999993</v>
      </c>
      <c r="BX832" s="37">
        <v>2874666271.71</v>
      </c>
      <c r="BY832" s="37">
        <v>2466480822.4399996</v>
      </c>
      <c r="BZ832" s="37">
        <v>2959776986.9279995</v>
      </c>
      <c r="CA832" s="37">
        <v>2352726326.4355979</v>
      </c>
      <c r="CB832" s="37">
        <v>2943322496.5024915</v>
      </c>
      <c r="CC832" s="37">
        <v>2897372111.9999995</v>
      </c>
      <c r="CD832" s="37">
        <v>2956688479.7171364</v>
      </c>
      <c r="CE832" s="37">
        <v>3248095337.544065</v>
      </c>
      <c r="CG832" s="37">
        <v>285741305.17309809</v>
      </c>
      <c r="CH832" s="37">
        <v>268950631.18259734</v>
      </c>
      <c r="CI832" s="37">
        <v>268515958.88276744</v>
      </c>
      <c r="CJ832" s="37">
        <v>272393291.05901128</v>
      </c>
      <c r="CK832" s="37">
        <v>252583562.60258508</v>
      </c>
      <c r="CL832" s="37">
        <v>275375811.15195066</v>
      </c>
      <c r="CM832" s="37">
        <v>272183032.40914822</v>
      </c>
      <c r="CN832" s="37">
        <v>272252789.26293606</v>
      </c>
      <c r="CO832" s="37">
        <v>267111796.6638552</v>
      </c>
      <c r="CP832" s="37">
        <v>270783796.22988319</v>
      </c>
      <c r="CQ832" s="37">
        <v>274013883.17396748</v>
      </c>
      <c r="CR832" s="37">
        <v>268189479.75226519</v>
      </c>
    </row>
    <row r="833" spans="11:69" x14ac:dyDescent="0.25">
      <c r="K833" s="145" t="s">
        <v>316</v>
      </c>
      <c r="N833" s="37" t="s">
        <v>1747</v>
      </c>
      <c r="V833" s="37" t="s">
        <v>357</v>
      </c>
      <c r="W833" s="37" t="s">
        <v>368</v>
      </c>
      <c r="X833" s="37">
        <v>152</v>
      </c>
      <c r="AB833" s="206" t="s">
        <v>362</v>
      </c>
      <c r="AC833" s="173">
        <v>4100001</v>
      </c>
      <c r="AD833" s="174" t="s">
        <v>1748</v>
      </c>
      <c r="AE833" s="149">
        <v>702787.47</v>
      </c>
      <c r="AF833" s="17">
        <v>229617.56999999989</v>
      </c>
      <c r="AG833" s="17">
        <v>29466.9</v>
      </c>
      <c r="AH833" s="151">
        <v>0</v>
      </c>
      <c r="AI833" s="150">
        <v>0</v>
      </c>
      <c r="AJ833" s="266">
        <v>0</v>
      </c>
      <c r="AK833" s="138">
        <v>0</v>
      </c>
      <c r="AL833" s="266">
        <v>0</v>
      </c>
      <c r="AM833" s="175">
        <v>0</v>
      </c>
      <c r="AN833" s="150">
        <v>0</v>
      </c>
      <c r="AO833" s="151">
        <v>0</v>
      </c>
      <c r="AP833" s="151">
        <v>0</v>
      </c>
      <c r="AQ833" s="151">
        <v>0</v>
      </c>
      <c r="AR833" s="266">
        <v>0</v>
      </c>
      <c r="AS833" s="267">
        <v>0</v>
      </c>
      <c r="AT833" s="266">
        <v>0</v>
      </c>
      <c r="AU833" s="267">
        <v>0</v>
      </c>
      <c r="AV833" s="266">
        <v>29466.9</v>
      </c>
      <c r="AW833" s="267">
        <v>1</v>
      </c>
      <c r="AX833" s="266">
        <v>0</v>
      </c>
      <c r="AY833" s="267">
        <v>0</v>
      </c>
      <c r="AZ833" s="266">
        <v>0</v>
      </c>
      <c r="BA833" s="267">
        <v>0</v>
      </c>
      <c r="BB833" s="266">
        <v>0</v>
      </c>
      <c r="BC833" s="267">
        <v>0</v>
      </c>
      <c r="BE833" s="149">
        <v>0</v>
      </c>
      <c r="BF833" s="149">
        <v>0</v>
      </c>
      <c r="BG833" s="149">
        <v>0</v>
      </c>
      <c r="BH833" s="149">
        <v>0</v>
      </c>
      <c r="BI833" s="149">
        <v>0</v>
      </c>
      <c r="BJ833" s="149">
        <v>0</v>
      </c>
      <c r="BK833" s="149">
        <v>0</v>
      </c>
      <c r="BL833" s="149">
        <v>0</v>
      </c>
      <c r="BM833" s="149">
        <v>0</v>
      </c>
      <c r="BN833" s="149">
        <v>0</v>
      </c>
      <c r="BO833" s="149">
        <v>0</v>
      </c>
      <c r="BP833" s="149">
        <v>0</v>
      </c>
      <c r="BQ833" s="268">
        <v>0</v>
      </c>
    </row>
    <row r="834" spans="11:69" x14ac:dyDescent="0.25">
      <c r="K834" s="145" t="s">
        <v>316</v>
      </c>
      <c r="N834" s="37" t="s">
        <v>1749</v>
      </c>
      <c r="V834" s="37" t="s">
        <v>357</v>
      </c>
      <c r="W834" s="37" t="s">
        <v>368</v>
      </c>
      <c r="X834" s="37">
        <v>152</v>
      </c>
      <c r="AB834" s="206" t="s">
        <v>362</v>
      </c>
      <c r="AC834" s="173">
        <v>4100002</v>
      </c>
      <c r="AD834" s="174" t="s">
        <v>1750</v>
      </c>
      <c r="AE834" s="149">
        <v>504048.23999999987</v>
      </c>
      <c r="AF834" s="17">
        <v>251086.94999999995</v>
      </c>
      <c r="AG834" s="17">
        <v>48077.61</v>
      </c>
      <c r="AH834" s="151">
        <v>0</v>
      </c>
      <c r="AI834" s="150">
        <v>0</v>
      </c>
      <c r="AJ834" s="266">
        <v>0</v>
      </c>
      <c r="AK834" s="138">
        <v>0</v>
      </c>
      <c r="AL834" s="266">
        <v>0</v>
      </c>
      <c r="AM834" s="175">
        <v>0</v>
      </c>
      <c r="AN834" s="150">
        <v>0</v>
      </c>
      <c r="AO834" s="151">
        <v>0</v>
      </c>
      <c r="AP834" s="151">
        <v>0</v>
      </c>
      <c r="AQ834" s="151">
        <v>0</v>
      </c>
      <c r="AR834" s="266">
        <v>0</v>
      </c>
      <c r="AS834" s="267">
        <v>0</v>
      </c>
      <c r="AT834" s="266">
        <v>0</v>
      </c>
      <c r="AU834" s="267">
        <v>0</v>
      </c>
      <c r="AV834" s="266">
        <v>48077.61</v>
      </c>
      <c r="AW834" s="267">
        <v>1</v>
      </c>
      <c r="AX834" s="266">
        <v>0</v>
      </c>
      <c r="AY834" s="267">
        <v>0</v>
      </c>
      <c r="AZ834" s="266">
        <v>0</v>
      </c>
      <c r="BA834" s="267">
        <v>0</v>
      </c>
      <c r="BB834" s="266">
        <v>0</v>
      </c>
      <c r="BC834" s="267">
        <v>0</v>
      </c>
      <c r="BE834" s="149">
        <v>0</v>
      </c>
      <c r="BF834" s="149">
        <v>0</v>
      </c>
      <c r="BG834" s="149">
        <v>0</v>
      </c>
      <c r="BH834" s="149">
        <v>0</v>
      </c>
      <c r="BI834" s="149">
        <v>0</v>
      </c>
      <c r="BJ834" s="149">
        <v>0</v>
      </c>
      <c r="BK834" s="149">
        <v>0</v>
      </c>
      <c r="BL834" s="149">
        <v>0</v>
      </c>
      <c r="BM834" s="149">
        <v>0</v>
      </c>
      <c r="BN834" s="149">
        <v>0</v>
      </c>
      <c r="BO834" s="149">
        <v>0</v>
      </c>
      <c r="BP834" s="149">
        <v>0</v>
      </c>
      <c r="BQ834" s="268">
        <v>0</v>
      </c>
    </row>
    <row r="835" spans="11:69" x14ac:dyDescent="0.25">
      <c r="K835" s="145" t="s">
        <v>316</v>
      </c>
      <c r="N835" s="37" t="s">
        <v>1751</v>
      </c>
      <c r="V835" s="37" t="s">
        <v>357</v>
      </c>
      <c r="W835" s="37" t="s">
        <v>368</v>
      </c>
      <c r="X835" s="37">
        <v>152</v>
      </c>
      <c r="AB835" s="206" t="s">
        <v>362</v>
      </c>
      <c r="AC835" s="173">
        <v>4200040</v>
      </c>
      <c r="AD835" s="174" t="s">
        <v>1752</v>
      </c>
      <c r="AE835" s="149">
        <v>-8146042</v>
      </c>
      <c r="AF835" s="17">
        <v>-8827923.4900000002</v>
      </c>
      <c r="AG835" s="17">
        <v>-9516615</v>
      </c>
      <c r="AH835" s="151">
        <v>-8767131.5699999984</v>
      </c>
      <c r="AI835" s="150">
        <v>-3417959.9999999995</v>
      </c>
      <c r="AJ835" s="266">
        <v>-10253879.999999998</v>
      </c>
      <c r="AK835" s="138">
        <v>-8259529</v>
      </c>
      <c r="AL835" s="266">
        <v>-9911434.8000000007</v>
      </c>
      <c r="AM835" s="175">
        <v>-7418342.0976923071</v>
      </c>
      <c r="AN835" s="150">
        <v>-9608318.4723076914</v>
      </c>
      <c r="AO835" s="151">
        <v>-9587384.5714285709</v>
      </c>
      <c r="AP835" s="151">
        <v>-9186903</v>
      </c>
      <c r="AQ835" s="151">
        <v>-9186903</v>
      </c>
      <c r="AR835" s="266">
        <v>-1066976.9999999981</v>
      </c>
      <c r="AS835" s="267">
        <v>-0.10405592809746148</v>
      </c>
      <c r="AT835" s="266">
        <v>419771.43000000156</v>
      </c>
      <c r="AU835" s="267">
        <v>4.7880133501863445E-2</v>
      </c>
      <c r="AV835" s="266">
        <v>-329712</v>
      </c>
      <c r="AW835" s="267">
        <v>-3.4645932403485902E-2</v>
      </c>
      <c r="AX835" s="266">
        <v>-1066976.9999999981</v>
      </c>
      <c r="AY835" s="267">
        <v>-0.10405592809746148</v>
      </c>
      <c r="AZ835" s="266">
        <v>419771.43000000156</v>
      </c>
      <c r="BA835" s="267">
        <v>4.7880133501863445E-2</v>
      </c>
      <c r="BB835" s="266">
        <v>0</v>
      </c>
      <c r="BC835" s="267">
        <v>0</v>
      </c>
      <c r="BE835" s="149">
        <v>-706684.84615384601</v>
      </c>
      <c r="BF835" s="149">
        <v>-706684.84615384601</v>
      </c>
      <c r="BG835" s="149">
        <v>-706684.84615384601</v>
      </c>
      <c r="BH835" s="149">
        <v>-1060027.2692307699</v>
      </c>
      <c r="BI835" s="149">
        <v>-706684.84615384601</v>
      </c>
      <c r="BJ835" s="149">
        <v>-706684.84615384601</v>
      </c>
      <c r="BK835" s="149">
        <v>-706684.84615384601</v>
      </c>
      <c r="BL835" s="149">
        <v>-706684.84615384601</v>
      </c>
      <c r="BM835" s="149">
        <v>-706684.84615384601</v>
      </c>
      <c r="BN835" s="149">
        <v>-1060027.2692307699</v>
      </c>
      <c r="BO835" s="149">
        <v>-706684.84615384601</v>
      </c>
      <c r="BP835" s="149">
        <v>-706684.84615384601</v>
      </c>
      <c r="BQ835" s="268">
        <v>-9186903</v>
      </c>
    </row>
    <row r="836" spans="11:69" x14ac:dyDescent="0.25">
      <c r="K836" s="145" t="s">
        <v>316</v>
      </c>
      <c r="N836" s="37" t="s">
        <v>1753</v>
      </c>
      <c r="V836" s="37" t="s">
        <v>357</v>
      </c>
      <c r="W836" s="37" t="s">
        <v>368</v>
      </c>
      <c r="X836" s="37">
        <v>152</v>
      </c>
      <c r="AB836" s="206" t="s">
        <v>362</v>
      </c>
      <c r="AC836" s="173">
        <v>4200045</v>
      </c>
      <c r="AD836" s="174" t="s">
        <v>1754</v>
      </c>
      <c r="AE836" s="149">
        <v>-5242158</v>
      </c>
      <c r="AF836" s="17">
        <v>-5567220</v>
      </c>
      <c r="AG836" s="17">
        <v>-6738954</v>
      </c>
      <c r="AH836" s="151">
        <v>-6243235.8400000017</v>
      </c>
      <c r="AI836" s="150">
        <v>-2464170</v>
      </c>
      <c r="AJ836" s="266">
        <v>-7392510</v>
      </c>
      <c r="AK836" s="138">
        <v>-5883572</v>
      </c>
      <c r="AL836" s="266">
        <v>-7060286.3999999994</v>
      </c>
      <c r="AM836" s="175">
        <v>-5282738.0184615403</v>
      </c>
      <c r="AN836" s="150">
        <v>-6844069.8215384614</v>
      </c>
      <c r="AO836" s="151">
        <v>-6939459.42857143</v>
      </c>
      <c r="AP836" s="151">
        <v>-6530127.9999999991</v>
      </c>
      <c r="AQ836" s="151">
        <v>-6530127.9999999963</v>
      </c>
      <c r="AR836" s="266">
        <v>-862382.00000000373</v>
      </c>
      <c r="AS836" s="267">
        <v>-0.11665618308260708</v>
      </c>
      <c r="AT836" s="266">
        <v>286892.15999999456</v>
      </c>
      <c r="AU836" s="267">
        <v>4.5952478386591666E-2</v>
      </c>
      <c r="AV836" s="266">
        <v>-208826.00000000373</v>
      </c>
      <c r="AW836" s="267">
        <v>-3.0987895154055617E-2</v>
      </c>
      <c r="AX836" s="266">
        <v>-862382.00000000093</v>
      </c>
      <c r="AY836" s="267">
        <v>-0.11665618308260671</v>
      </c>
      <c r="AZ836" s="266">
        <v>286892.15999999736</v>
      </c>
      <c r="BA836" s="267">
        <v>4.5952478386592117E-2</v>
      </c>
      <c r="BB836" s="266">
        <v>-2.7939677238464355E-9</v>
      </c>
      <c r="BC836" s="267">
        <v>-4.2785803338716118E-16</v>
      </c>
      <c r="BE836" s="149">
        <v>-502317.53846153797</v>
      </c>
      <c r="BF836" s="149">
        <v>-502317.53846153797</v>
      </c>
      <c r="BG836" s="149">
        <v>-502317.53846153797</v>
      </c>
      <c r="BH836" s="149">
        <v>-753476.30769230798</v>
      </c>
      <c r="BI836" s="149">
        <v>-502317.53846153797</v>
      </c>
      <c r="BJ836" s="149">
        <v>-502317.53846153797</v>
      </c>
      <c r="BK836" s="149">
        <v>-502317.53846153797</v>
      </c>
      <c r="BL836" s="149">
        <v>-502317.53846153797</v>
      </c>
      <c r="BM836" s="149">
        <v>-502317.53846153797</v>
      </c>
      <c r="BN836" s="149">
        <v>-753476.30769230798</v>
      </c>
      <c r="BO836" s="149">
        <v>-502317.53846153797</v>
      </c>
      <c r="BP836" s="149">
        <v>-502317.53846153797</v>
      </c>
      <c r="BQ836" s="268">
        <v>-6530127.9999999963</v>
      </c>
    </row>
    <row r="837" spans="11:69" x14ac:dyDescent="0.25">
      <c r="K837" s="145" t="s">
        <v>316</v>
      </c>
      <c r="N837" s="37" t="s">
        <v>1755</v>
      </c>
      <c r="V837" s="37" t="s">
        <v>357</v>
      </c>
      <c r="W837" s="37" t="s">
        <v>368</v>
      </c>
      <c r="X837" s="37">
        <v>152</v>
      </c>
      <c r="AB837" s="206" t="s">
        <v>362</v>
      </c>
      <c r="AC837" s="173">
        <v>4400025</v>
      </c>
      <c r="AD837" s="174" t="s">
        <v>1756</v>
      </c>
      <c r="AE837" s="149">
        <v>-1011.75</v>
      </c>
      <c r="AF837" s="17">
        <v>0</v>
      </c>
      <c r="AG837" s="17">
        <v>0</v>
      </c>
      <c r="AH837" s="151">
        <v>0</v>
      </c>
      <c r="AI837" s="150">
        <v>0</v>
      </c>
      <c r="AJ837" s="266">
        <v>0</v>
      </c>
      <c r="AK837" s="138">
        <v>0</v>
      </c>
      <c r="AL837" s="266">
        <v>0</v>
      </c>
      <c r="AM837" s="175">
        <v>0</v>
      </c>
      <c r="AN837" s="150">
        <v>0</v>
      </c>
      <c r="AO837" s="151">
        <v>0</v>
      </c>
      <c r="AP837" s="151">
        <v>0</v>
      </c>
      <c r="AQ837" s="151">
        <v>0</v>
      </c>
      <c r="AR837" s="266">
        <v>0</v>
      </c>
      <c r="AS837" s="267">
        <v>0</v>
      </c>
      <c r="AT837" s="266">
        <v>0</v>
      </c>
      <c r="AU837" s="267">
        <v>0</v>
      </c>
      <c r="AV837" s="266">
        <v>0</v>
      </c>
      <c r="AW837" s="267">
        <v>0</v>
      </c>
      <c r="AX837" s="266">
        <v>0</v>
      </c>
      <c r="AY837" s="267">
        <v>0</v>
      </c>
      <c r="AZ837" s="266">
        <v>0</v>
      </c>
      <c r="BA837" s="267">
        <v>0</v>
      </c>
      <c r="BB837" s="266">
        <v>0</v>
      </c>
      <c r="BC837" s="267">
        <v>0</v>
      </c>
      <c r="BE837" s="149">
        <v>0</v>
      </c>
      <c r="BF837" s="149">
        <v>0</v>
      </c>
      <c r="BG837" s="149">
        <v>0</v>
      </c>
      <c r="BH837" s="149">
        <v>0</v>
      </c>
      <c r="BI837" s="149">
        <v>0</v>
      </c>
      <c r="BJ837" s="149">
        <v>0</v>
      </c>
      <c r="BK837" s="149">
        <v>0</v>
      </c>
      <c r="BL837" s="149">
        <v>0</v>
      </c>
      <c r="BM837" s="149">
        <v>0</v>
      </c>
      <c r="BN837" s="149">
        <v>0</v>
      </c>
      <c r="BO837" s="149">
        <v>0</v>
      </c>
      <c r="BP837" s="149">
        <v>0</v>
      </c>
      <c r="BQ837" s="268">
        <v>0</v>
      </c>
    </row>
    <row r="838" spans="11:69" x14ac:dyDescent="0.25">
      <c r="K838" s="145" t="s">
        <v>316</v>
      </c>
      <c r="N838" s="37" t="s">
        <v>1757</v>
      </c>
      <c r="V838" s="37" t="s">
        <v>357</v>
      </c>
      <c r="W838" s="37" t="s">
        <v>368</v>
      </c>
      <c r="X838" s="37">
        <v>152</v>
      </c>
      <c r="AB838" s="206" t="s">
        <v>362</v>
      </c>
      <c r="AC838" s="173">
        <v>4400100</v>
      </c>
      <c r="AD838" s="174" t="s">
        <v>1758</v>
      </c>
      <c r="AE838" s="149">
        <v>-1618.24</v>
      </c>
      <c r="AF838" s="17">
        <v>0</v>
      </c>
      <c r="AG838" s="17">
        <v>0</v>
      </c>
      <c r="AH838" s="151">
        <v>0</v>
      </c>
      <c r="AI838" s="150">
        <v>0</v>
      </c>
      <c r="AJ838" s="266">
        <v>0</v>
      </c>
      <c r="AK838" s="138">
        <v>0</v>
      </c>
      <c r="AL838" s="266">
        <v>0</v>
      </c>
      <c r="AM838" s="175">
        <v>0</v>
      </c>
      <c r="AN838" s="150">
        <v>0</v>
      </c>
      <c r="AO838" s="151">
        <v>0</v>
      </c>
      <c r="AP838" s="151">
        <v>0</v>
      </c>
      <c r="AQ838" s="151">
        <v>0</v>
      </c>
      <c r="AR838" s="266">
        <v>0</v>
      </c>
      <c r="AS838" s="267">
        <v>0</v>
      </c>
      <c r="AT838" s="266">
        <v>0</v>
      </c>
      <c r="AU838" s="267">
        <v>0</v>
      </c>
      <c r="AV838" s="266">
        <v>0</v>
      </c>
      <c r="AW838" s="267">
        <v>0</v>
      </c>
      <c r="AX838" s="266">
        <v>0</v>
      </c>
      <c r="AY838" s="267">
        <v>0</v>
      </c>
      <c r="AZ838" s="266">
        <v>0</v>
      </c>
      <c r="BA838" s="267">
        <v>0</v>
      </c>
      <c r="BB838" s="266">
        <v>0</v>
      </c>
      <c r="BC838" s="267">
        <v>0</v>
      </c>
      <c r="BE838" s="149">
        <v>0</v>
      </c>
      <c r="BF838" s="149">
        <v>0</v>
      </c>
      <c r="BG838" s="149">
        <v>0</v>
      </c>
      <c r="BH838" s="149">
        <v>0</v>
      </c>
      <c r="BI838" s="149">
        <v>0</v>
      </c>
      <c r="BJ838" s="149">
        <v>0</v>
      </c>
      <c r="BK838" s="149">
        <v>0</v>
      </c>
      <c r="BL838" s="149">
        <v>0</v>
      </c>
      <c r="BM838" s="149">
        <v>0</v>
      </c>
      <c r="BN838" s="149">
        <v>0</v>
      </c>
      <c r="BO838" s="149">
        <v>0</v>
      </c>
      <c r="BP838" s="149">
        <v>0</v>
      </c>
      <c r="BQ838" s="268">
        <v>0</v>
      </c>
    </row>
    <row r="839" spans="11:69" x14ac:dyDescent="0.25">
      <c r="K839" s="145" t="s">
        <v>316</v>
      </c>
      <c r="N839" s="37" t="s">
        <v>1759</v>
      </c>
      <c r="V839" s="37" t="s">
        <v>357</v>
      </c>
      <c r="W839" s="37" t="s">
        <v>368</v>
      </c>
      <c r="X839" s="37">
        <v>152</v>
      </c>
      <c r="AB839" s="206" t="s">
        <v>362</v>
      </c>
      <c r="AC839" s="173">
        <v>4500160</v>
      </c>
      <c r="AD839" s="174" t="s">
        <v>1760</v>
      </c>
      <c r="AE839" s="149">
        <v>0</v>
      </c>
      <c r="AF839" s="17">
        <v>0</v>
      </c>
      <c r="AG839" s="17">
        <v>2272.12</v>
      </c>
      <c r="AH839" s="151">
        <v>0</v>
      </c>
      <c r="AI839" s="150">
        <v>0</v>
      </c>
      <c r="AJ839" s="266">
        <v>0</v>
      </c>
      <c r="AK839" s="138">
        <v>0</v>
      </c>
      <c r="AL839" s="266">
        <v>0</v>
      </c>
      <c r="AM839" s="175">
        <v>0</v>
      </c>
      <c r="AN839" s="150">
        <v>0</v>
      </c>
      <c r="AO839" s="151">
        <v>0</v>
      </c>
      <c r="AP839" s="151">
        <v>0</v>
      </c>
      <c r="AQ839" s="151">
        <v>0</v>
      </c>
      <c r="AR839" s="266">
        <v>0</v>
      </c>
      <c r="AS839" s="267">
        <v>0</v>
      </c>
      <c r="AT839" s="266">
        <v>0</v>
      </c>
      <c r="AU839" s="267">
        <v>0</v>
      </c>
      <c r="AV839" s="266">
        <v>2272.12</v>
      </c>
      <c r="AW839" s="267">
        <v>1</v>
      </c>
      <c r="AX839" s="266">
        <v>0</v>
      </c>
      <c r="AY839" s="267">
        <v>0</v>
      </c>
      <c r="AZ839" s="266">
        <v>0</v>
      </c>
      <c r="BA839" s="267">
        <v>0</v>
      </c>
      <c r="BB839" s="266">
        <v>0</v>
      </c>
      <c r="BC839" s="267">
        <v>0</v>
      </c>
      <c r="BE839" s="149">
        <v>0</v>
      </c>
      <c r="BF839" s="149">
        <v>0</v>
      </c>
      <c r="BG839" s="149">
        <v>0</v>
      </c>
      <c r="BH839" s="149">
        <v>0</v>
      </c>
      <c r="BI839" s="149">
        <v>0</v>
      </c>
      <c r="BJ839" s="149">
        <v>0</v>
      </c>
      <c r="BK839" s="149">
        <v>0</v>
      </c>
      <c r="BL839" s="149">
        <v>0</v>
      </c>
      <c r="BM839" s="149">
        <v>0</v>
      </c>
      <c r="BN839" s="149">
        <v>0</v>
      </c>
      <c r="BO839" s="149">
        <v>0</v>
      </c>
      <c r="BP839" s="149">
        <v>0</v>
      </c>
      <c r="BQ839" s="268">
        <v>0</v>
      </c>
    </row>
    <row r="840" spans="11:69" x14ac:dyDescent="0.25">
      <c r="K840" s="145" t="s">
        <v>316</v>
      </c>
      <c r="N840" s="37" t="s">
        <v>1761</v>
      </c>
      <c r="V840" s="37" t="s">
        <v>357</v>
      </c>
      <c r="W840" s="37" t="s">
        <v>368</v>
      </c>
      <c r="X840" s="37">
        <v>152</v>
      </c>
      <c r="AB840" s="206" t="s">
        <v>362</v>
      </c>
      <c r="AC840" s="173">
        <v>4600090</v>
      </c>
      <c r="AD840" s="174" t="s">
        <v>1762</v>
      </c>
      <c r="AE840" s="149">
        <v>8736283.4100000001</v>
      </c>
      <c r="AF840" s="17">
        <v>7936654.4999999991</v>
      </c>
      <c r="AG840" s="17">
        <v>9810671.1699999999</v>
      </c>
      <c r="AH840" s="151">
        <v>14028436.867560497</v>
      </c>
      <c r="AI840" s="150">
        <v>4338319.08</v>
      </c>
      <c r="AJ840" s="266">
        <v>13014957.24</v>
      </c>
      <c r="AK840" s="138">
        <v>11643970.67</v>
      </c>
      <c r="AL840" s="266">
        <v>13972764.804000001</v>
      </c>
      <c r="AM840" s="175">
        <v>11801054.436091194</v>
      </c>
      <c r="AN840" s="150">
        <v>13871353.101469303</v>
      </c>
      <c r="AO840" s="151">
        <v>16602651.085714299</v>
      </c>
      <c r="AP840" s="151">
        <v>12682251.253384713</v>
      </c>
      <c r="AQ840" s="151">
        <v>13272352.84691692</v>
      </c>
      <c r="AR840" s="266">
        <v>-257395.60691691935</v>
      </c>
      <c r="AS840" s="267">
        <v>-1.9776907612561571E-2</v>
      </c>
      <c r="AT840" s="266">
        <v>756084.02064357698</v>
      </c>
      <c r="AU840" s="267">
        <v>5.3896526589641183E-2</v>
      </c>
      <c r="AV840" s="266">
        <v>-3461681.6769169196</v>
      </c>
      <c r="AW840" s="267">
        <v>-0.35284860912496774</v>
      </c>
      <c r="AX840" s="266">
        <v>332705.98661528714</v>
      </c>
      <c r="AY840" s="267">
        <v>2.5563356104832437E-2</v>
      </c>
      <c r="AZ840" s="266">
        <v>1346185.6141757835</v>
      </c>
      <c r="BA840" s="267">
        <v>9.5961198448896126E-2</v>
      </c>
      <c r="BB840" s="266">
        <v>-590101.59353220649</v>
      </c>
      <c r="BC840" s="267">
        <v>-4.6529719506599169E-2</v>
      </c>
      <c r="BE840" s="149">
        <v>1515735.4228038266</v>
      </c>
      <c r="BF840" s="149">
        <v>1468273.5771955966</v>
      </c>
      <c r="BG840" s="149">
        <v>1444653.1179127567</v>
      </c>
      <c r="BH840" s="149">
        <v>1006201.3619110567</v>
      </c>
      <c r="BI840" s="149">
        <v>915905.49044002686</v>
      </c>
      <c r="BJ840" s="149">
        <v>1029496.3630343669</v>
      </c>
      <c r="BK840" s="149">
        <v>978088.65504152677</v>
      </c>
      <c r="BL840" s="149">
        <v>997303.43678920658</v>
      </c>
      <c r="BM840" s="149">
        <v>957297.95443224674</v>
      </c>
      <c r="BN840" s="149">
        <v>983093.11389542674</v>
      </c>
      <c r="BO840" s="149">
        <v>1009404.2022687466</v>
      </c>
      <c r="BP840" s="149">
        <v>966900.15119213669</v>
      </c>
      <c r="BQ840" s="268">
        <v>13272352.846916921</v>
      </c>
    </row>
    <row r="841" spans="11:69" x14ac:dyDescent="0.25">
      <c r="K841" s="145" t="s">
        <v>316</v>
      </c>
      <c r="N841" s="37" t="s">
        <v>1763</v>
      </c>
      <c r="V841" s="37" t="s">
        <v>357</v>
      </c>
      <c r="W841" s="37" t="s">
        <v>368</v>
      </c>
      <c r="X841" s="37">
        <v>152</v>
      </c>
      <c r="AB841" s="206" t="s">
        <v>362</v>
      </c>
      <c r="AC841" s="173">
        <v>4600105</v>
      </c>
      <c r="AD841" s="174" t="s">
        <v>1764</v>
      </c>
      <c r="AE841" s="149">
        <v>2525825.3100000005</v>
      </c>
      <c r="AF841" s="17">
        <v>1455658.4800000002</v>
      </c>
      <c r="AG841" s="17">
        <v>1435626.13</v>
      </c>
      <c r="AH841" s="151">
        <v>2043961.1724240468</v>
      </c>
      <c r="AI841" s="150">
        <v>1905067.7700000003</v>
      </c>
      <c r="AJ841" s="266">
        <v>5715203.3100000005</v>
      </c>
      <c r="AK841" s="138">
        <v>2538262.1900000004</v>
      </c>
      <c r="AL841" s="266">
        <v>3045914.6280000005</v>
      </c>
      <c r="AM841" s="175">
        <v>1726193.0637687955</v>
      </c>
      <c r="AN841" s="150">
        <v>2856030.298655252</v>
      </c>
      <c r="AO841" s="151">
        <v>1941830.9142857101</v>
      </c>
      <c r="AP841" s="151">
        <v>5577532.3631155035</v>
      </c>
      <c r="AQ841" s="151">
        <v>5943745.0417650016</v>
      </c>
      <c r="AR841" s="266">
        <v>-228541.73176500108</v>
      </c>
      <c r="AS841" s="267">
        <v>-3.9988381754524328E-2</v>
      </c>
      <c r="AT841" s="266">
        <v>-3899783.8693409548</v>
      </c>
      <c r="AU841" s="267">
        <v>-1.9079539875583766</v>
      </c>
      <c r="AV841" s="266">
        <v>-4508118.9117650017</v>
      </c>
      <c r="AW841" s="267">
        <v>-3.1401761346911412</v>
      </c>
      <c r="AX841" s="266">
        <v>137670.94688449707</v>
      </c>
      <c r="AY841" s="267">
        <v>2.4088547583882375E-2</v>
      </c>
      <c r="AZ841" s="266">
        <v>-3533571.1906914567</v>
      </c>
      <c r="BA841" s="267">
        <v>-1.7287858685205839</v>
      </c>
      <c r="BB841" s="266">
        <v>-366212.67864949815</v>
      </c>
      <c r="BC841" s="267">
        <v>-6.5658548405972628E-2</v>
      </c>
      <c r="BE841" s="149">
        <v>584461.67097853473</v>
      </c>
      <c r="BF841" s="149">
        <v>566423.47115819273</v>
      </c>
      <c r="BG841" s="149">
        <v>557375.96610758186</v>
      </c>
      <c r="BH841" s="149">
        <v>481012.22744538385</v>
      </c>
      <c r="BI841" s="149">
        <v>440742.47570330178</v>
      </c>
      <c r="BJ841" s="149">
        <v>490960.55110840377</v>
      </c>
      <c r="BK841" s="149">
        <v>468565.06587717676</v>
      </c>
      <c r="BL841" s="149">
        <v>476927.42490292178</v>
      </c>
      <c r="BM841" s="149">
        <v>459691.02229136479</v>
      </c>
      <c r="BN841" s="149">
        <v>471136.24886523385</v>
      </c>
      <c r="BO841" s="149">
        <v>482492.04076012381</v>
      </c>
      <c r="BP841" s="149">
        <v>463956.87656678283</v>
      </c>
      <c r="BQ841" s="268">
        <v>5943745.0417650025</v>
      </c>
    </row>
    <row r="842" spans="11:69" x14ac:dyDescent="0.25">
      <c r="K842" s="145" t="s">
        <v>316</v>
      </c>
      <c r="N842" s="37" t="s">
        <v>1765</v>
      </c>
      <c r="V842" s="37" t="s">
        <v>357</v>
      </c>
      <c r="W842" s="37" t="s">
        <v>368</v>
      </c>
      <c r="X842" s="37">
        <v>152</v>
      </c>
      <c r="AB842" s="206" t="s">
        <v>362</v>
      </c>
      <c r="AC842" s="173">
        <v>4600107</v>
      </c>
      <c r="AD842" s="174" t="s">
        <v>1766</v>
      </c>
      <c r="AE842" s="149">
        <v>4781640.7500000009</v>
      </c>
      <c r="AF842" s="17">
        <v>4688714.63</v>
      </c>
      <c r="AG842" s="17">
        <v>5581196.1500000004</v>
      </c>
      <c r="AH842" s="151">
        <v>4390990.9564708993</v>
      </c>
      <c r="AI842" s="150">
        <v>1775338.8499999996</v>
      </c>
      <c r="AJ842" s="266">
        <v>5326016.5499999989</v>
      </c>
      <c r="AK842" s="138">
        <v>4606990.6099999994</v>
      </c>
      <c r="AL842" s="266">
        <v>5528388.7319999989</v>
      </c>
      <c r="AM842" s="175">
        <v>3676080.928309022</v>
      </c>
      <c r="AN842" s="150">
        <v>5321900.6381618772</v>
      </c>
      <c r="AO842" s="151">
        <v>5198669.468571431</v>
      </c>
      <c r="AP842" s="151">
        <v>5612000.5745318914</v>
      </c>
      <c r="AQ842" s="151">
        <v>5973811.878320504</v>
      </c>
      <c r="AR842" s="266">
        <v>-647795.3283205051</v>
      </c>
      <c r="AS842" s="267">
        <v>-0.12162848579967428</v>
      </c>
      <c r="AT842" s="266">
        <v>-1582820.9218496047</v>
      </c>
      <c r="AU842" s="267">
        <v>-0.3604700937762213</v>
      </c>
      <c r="AV842" s="266">
        <v>-392615.72832050361</v>
      </c>
      <c r="AW842" s="267">
        <v>-7.0346161963955267E-2</v>
      </c>
      <c r="AX842" s="266">
        <v>-285984.0245318925</v>
      </c>
      <c r="AY842" s="267">
        <v>-5.3695669520946676E-2</v>
      </c>
      <c r="AZ842" s="266">
        <v>-1221009.6180609921</v>
      </c>
      <c r="BA842" s="267">
        <v>-0.27807154015237018</v>
      </c>
      <c r="BB842" s="266">
        <v>-361811.3037886126</v>
      </c>
      <c r="BC842" s="267">
        <v>-6.4471002627933982E-2</v>
      </c>
      <c r="BE842" s="149">
        <v>581944.82733554998</v>
      </c>
      <c r="BF842" s="149">
        <v>563934.1032238889</v>
      </c>
      <c r="BG842" s="149">
        <v>554811.35873197787</v>
      </c>
      <c r="BH842" s="149">
        <v>485286.35145043489</v>
      </c>
      <c r="BI842" s="149">
        <v>444712.85390601493</v>
      </c>
      <c r="BJ842" s="149">
        <v>495353.33664379898</v>
      </c>
      <c r="BK842" s="149">
        <v>472752.87669524585</v>
      </c>
      <c r="BL842" s="149">
        <v>481157.64201110892</v>
      </c>
      <c r="BM842" s="149">
        <v>463736.47224187688</v>
      </c>
      <c r="BN842" s="149">
        <v>475278.35492202593</v>
      </c>
      <c r="BO842" s="149">
        <v>486795.27432157495</v>
      </c>
      <c r="BP842" s="149">
        <v>468048.42683700589</v>
      </c>
      <c r="BQ842" s="268">
        <v>5973811.878320503</v>
      </c>
    </row>
    <row r="843" spans="11:69" x14ac:dyDescent="0.25">
      <c r="K843" s="145" t="s">
        <v>316</v>
      </c>
      <c r="N843" s="37" t="s">
        <v>1767</v>
      </c>
      <c r="V843" s="37" t="s">
        <v>357</v>
      </c>
      <c r="W843" s="37" t="s">
        <v>368</v>
      </c>
      <c r="X843" s="37">
        <v>152</v>
      </c>
      <c r="AB843" s="206" t="s">
        <v>362</v>
      </c>
      <c r="AC843" s="173">
        <v>4600109</v>
      </c>
      <c r="AD843" s="174" t="s">
        <v>1768</v>
      </c>
      <c r="AE843" s="149">
        <v>1344333.24</v>
      </c>
      <c r="AF843" s="17">
        <v>1795761.9999999998</v>
      </c>
      <c r="AG843" s="17">
        <v>2311448.85</v>
      </c>
      <c r="AH843" s="151">
        <v>-88012.605990852593</v>
      </c>
      <c r="AI843" s="150">
        <v>-128498.01999999999</v>
      </c>
      <c r="AJ843" s="266">
        <v>-385494.05999999994</v>
      </c>
      <c r="AK843" s="138">
        <v>130313.34000000003</v>
      </c>
      <c r="AL843" s="266">
        <v>156376.00800000003</v>
      </c>
      <c r="AM843" s="175">
        <v>-73343.838325710502</v>
      </c>
      <c r="AN843" s="150">
        <v>115644.57233485793</v>
      </c>
      <c r="AO843" s="151">
        <v>-262567.47428571398</v>
      </c>
      <c r="AP843" s="151">
        <v>-520837.41886570468</v>
      </c>
      <c r="AQ843" s="151">
        <v>-659619.37116535637</v>
      </c>
      <c r="AR843" s="266">
        <v>274125.31116535643</v>
      </c>
      <c r="AS843" s="267">
        <v>0.71110125838347926</v>
      </c>
      <c r="AT843" s="266">
        <v>571606.76517450379</v>
      </c>
      <c r="AU843" s="267">
        <v>6.4946010715091491</v>
      </c>
      <c r="AV843" s="266">
        <v>2971068.2211653562</v>
      </c>
      <c r="AW843" s="267">
        <v>1.2853705247102294</v>
      </c>
      <c r="AX843" s="266">
        <v>135343.35886570474</v>
      </c>
      <c r="AY843" s="267">
        <v>0.35109064680712526</v>
      </c>
      <c r="AZ843" s="266">
        <v>432824.8128748521</v>
      </c>
      <c r="BA843" s="267">
        <v>4.9177593141582108</v>
      </c>
      <c r="BB843" s="266">
        <v>138781.95229965169</v>
      </c>
      <c r="BC843" s="267">
        <v>0.26645925824971484</v>
      </c>
      <c r="BE843" s="149">
        <v>35599.484102958464</v>
      </c>
      <c r="BF843" s="149">
        <v>33308.830429912559</v>
      </c>
      <c r="BG843" s="149">
        <v>32496.558469891956</v>
      </c>
      <c r="BH843" s="149">
        <v>-85431.914741860048</v>
      </c>
      <c r="BI843" s="149">
        <v>-82004.929455851146</v>
      </c>
      <c r="BJ843" s="149">
        <v>-86193.42015774094</v>
      </c>
      <c r="BK843" s="149">
        <v>-84362.332473229151</v>
      </c>
      <c r="BL843" s="149">
        <v>-85124.490371981447</v>
      </c>
      <c r="BM843" s="149">
        <v>-83681.229009221948</v>
      </c>
      <c r="BN843" s="149">
        <v>-84675.564655339142</v>
      </c>
      <c r="BO843" s="149">
        <v>-85545.504300427347</v>
      </c>
      <c r="BP843" s="149">
        <v>-84004.859002468234</v>
      </c>
      <c r="BQ843" s="268">
        <v>-659619.37116535637</v>
      </c>
    </row>
    <row r="844" spans="11:69" x14ac:dyDescent="0.25">
      <c r="K844" s="145" t="s">
        <v>316</v>
      </c>
      <c r="N844" s="37" t="s">
        <v>1769</v>
      </c>
      <c r="V844" s="37" t="s">
        <v>357</v>
      </c>
      <c r="W844" s="37" t="s">
        <v>368</v>
      </c>
      <c r="X844" s="37">
        <v>152</v>
      </c>
      <c r="AB844" s="206" t="s">
        <v>362</v>
      </c>
      <c r="AC844" s="173">
        <v>4600110</v>
      </c>
      <c r="AD844" s="174" t="s">
        <v>1770</v>
      </c>
      <c r="AE844" s="149">
        <v>5071392.17</v>
      </c>
      <c r="AF844" s="17">
        <v>4610961.34</v>
      </c>
      <c r="AG844" s="17">
        <v>3193277.64</v>
      </c>
      <c r="AH844" s="151">
        <v>8711346.1136625912</v>
      </c>
      <c r="AI844" s="150">
        <v>3550766.83</v>
      </c>
      <c r="AJ844" s="266">
        <v>10652300.49</v>
      </c>
      <c r="AK844" s="138">
        <v>6555455.29</v>
      </c>
      <c r="AL844" s="266">
        <v>7866546.3479999993</v>
      </c>
      <c r="AM844" s="175">
        <v>7331138.5528107062</v>
      </c>
      <c r="AN844" s="150">
        <v>7935662.850851885</v>
      </c>
      <c r="AO844" s="151">
        <v>7734046.2514285687</v>
      </c>
      <c r="AP844" s="151">
        <v>10680420.739054637</v>
      </c>
      <c r="AQ844" s="151">
        <v>11288713.34125519</v>
      </c>
      <c r="AR844" s="266">
        <v>-636412.85125518963</v>
      </c>
      <c r="AS844" s="267">
        <v>-5.9744169989631002E-2</v>
      </c>
      <c r="AT844" s="266">
        <v>-2577367.2275925986</v>
      </c>
      <c r="AU844" s="267">
        <v>-0.29586325625959686</v>
      </c>
      <c r="AV844" s="266">
        <v>-8095435.7012551893</v>
      </c>
      <c r="AW844" s="267">
        <v>-2.535149339928735</v>
      </c>
      <c r="AX844" s="266">
        <v>-28120.249054636806</v>
      </c>
      <c r="AY844" s="267">
        <v>-2.639828746948614E-3</v>
      </c>
      <c r="AZ844" s="266">
        <v>-1969074.6253920458</v>
      </c>
      <c r="BA844" s="267">
        <v>-0.22603563211704025</v>
      </c>
      <c r="BB844" s="266">
        <v>-608292.60220055282</v>
      </c>
      <c r="BC844" s="267">
        <v>-5.6953992456143167E-2</v>
      </c>
      <c r="BE844" s="149">
        <v>1186991.8307958394</v>
      </c>
      <c r="BF844" s="149">
        <v>1150622.0935499892</v>
      </c>
      <c r="BG844" s="149">
        <v>1133301.0673538693</v>
      </c>
      <c r="BH844" s="149">
        <v>888444.30931863235</v>
      </c>
      <c r="BI844" s="149">
        <v>812309.77311412129</v>
      </c>
      <c r="BJ844" s="149">
        <v>907690.09048269934</v>
      </c>
      <c r="BK844" s="149">
        <v>864724.32435055031</v>
      </c>
      <c r="BL844" s="149">
        <v>881051.34813247027</v>
      </c>
      <c r="BM844" s="149">
        <v>847567.29713162535</v>
      </c>
      <c r="BN844" s="149">
        <v>869361.29920078127</v>
      </c>
      <c r="BO844" s="149">
        <v>891121.37355528632</v>
      </c>
      <c r="BP844" s="149">
        <v>855528.53426932532</v>
      </c>
      <c r="BQ844" s="268">
        <v>11288713.34125519</v>
      </c>
    </row>
    <row r="845" spans="11:69" x14ac:dyDescent="0.25">
      <c r="K845" s="145" t="s">
        <v>316</v>
      </c>
      <c r="N845" s="37" t="s">
        <v>1771</v>
      </c>
      <c r="V845" s="37" t="s">
        <v>357</v>
      </c>
      <c r="W845" s="37" t="s">
        <v>368</v>
      </c>
      <c r="X845" s="37">
        <v>152</v>
      </c>
      <c r="AB845" s="206" t="s">
        <v>362</v>
      </c>
      <c r="AC845" s="173">
        <v>4600113</v>
      </c>
      <c r="AD845" s="174" t="s">
        <v>1772</v>
      </c>
      <c r="AE845" s="149">
        <v>7727483.4999999991</v>
      </c>
      <c r="AF845" s="17">
        <v>6659658.46</v>
      </c>
      <c r="AG845" s="17">
        <v>2807628.88</v>
      </c>
      <c r="AH845" s="151">
        <v>1387055.3949276865</v>
      </c>
      <c r="AI845" s="150">
        <v>-918987.48</v>
      </c>
      <c r="AJ845" s="266">
        <v>-2756962.44</v>
      </c>
      <c r="AK845" s="138">
        <v>1478748.1400000001</v>
      </c>
      <c r="AL845" s="266">
        <v>1774497.7680000002</v>
      </c>
      <c r="AM845" s="175">
        <v>1193965.8839595874</v>
      </c>
      <c r="AN845" s="150">
        <v>1671837.6509680992</v>
      </c>
      <c r="AO845" s="151">
        <v>879792.61714285705</v>
      </c>
      <c r="AP845" s="151">
        <v>-6096073.9674296044</v>
      </c>
      <c r="AQ845" s="151">
        <v>-6734031.0176623007</v>
      </c>
      <c r="AR845" s="266">
        <v>3977068.5776623008</v>
      </c>
      <c r="AS845" s="267">
        <v>1.442554501272894</v>
      </c>
      <c r="AT845" s="266">
        <v>8121086.4125899877</v>
      </c>
      <c r="AU845" s="267">
        <v>5.854911377215311</v>
      </c>
      <c r="AV845" s="266">
        <v>9541659.8976623006</v>
      </c>
      <c r="AW845" s="267">
        <v>3.3984761895105957</v>
      </c>
      <c r="AX845" s="266">
        <v>3339111.5274296044</v>
      </c>
      <c r="AY845" s="267">
        <v>1.211155973321713</v>
      </c>
      <c r="AZ845" s="266">
        <v>7483129.3623572905</v>
      </c>
      <c r="BA845" s="267">
        <v>5.3949751320115231</v>
      </c>
      <c r="BB845" s="266">
        <v>637957.05023269635</v>
      </c>
      <c r="BC845" s="267">
        <v>0.10465047728114911</v>
      </c>
      <c r="BE845" s="149">
        <v>-355425.62195772957</v>
      </c>
      <c r="BF845" s="149">
        <v>-348009.51735017955</v>
      </c>
      <c r="BG845" s="149">
        <v>-344525.33055139158</v>
      </c>
      <c r="BH845" s="149">
        <v>-642764.45002536057</v>
      </c>
      <c r="BI845" s="149">
        <v>-600457.13015017752</v>
      </c>
      <c r="BJ845" s="149">
        <v>-653328.34506107261</v>
      </c>
      <c r="BK845" s="149">
        <v>-629596.10215580754</v>
      </c>
      <c r="BL845" s="149">
        <v>-638655.92127308354</v>
      </c>
      <c r="BM845" s="149">
        <v>-620168.19951422373</v>
      </c>
      <c r="BN845" s="149">
        <v>-632283.45491754159</v>
      </c>
      <c r="BO845" s="149">
        <v>-644251.09018545656</v>
      </c>
      <c r="BP845" s="149">
        <v>-624565.85452027759</v>
      </c>
      <c r="BQ845" s="268">
        <v>-6734031.0176623035</v>
      </c>
    </row>
    <row r="846" spans="11:69" x14ac:dyDescent="0.25">
      <c r="K846" s="145" t="s">
        <v>316</v>
      </c>
      <c r="N846" s="37" t="s">
        <v>1773</v>
      </c>
      <c r="V846" s="37" t="s">
        <v>357</v>
      </c>
      <c r="W846" s="37" t="s">
        <v>368</v>
      </c>
      <c r="X846" s="37">
        <v>152</v>
      </c>
      <c r="AB846" s="206" t="s">
        <v>362</v>
      </c>
      <c r="AC846" s="173">
        <v>4600114</v>
      </c>
      <c r="AD846" s="174" t="s">
        <v>1774</v>
      </c>
      <c r="AE846" s="149">
        <v>8489301.9700000007</v>
      </c>
      <c r="AF846" s="17">
        <v>5855244.9900000002</v>
      </c>
      <c r="AG846" s="17">
        <v>6560580.3399999999</v>
      </c>
      <c r="AH846" s="151">
        <v>11940689.333070038</v>
      </c>
      <c r="AI846" s="150">
        <v>1761684.1</v>
      </c>
      <c r="AJ846" s="266">
        <v>5285052.3000000007</v>
      </c>
      <c r="AK846" s="138">
        <v>3124861.39</v>
      </c>
      <c r="AL846" s="266">
        <v>3749833.6680000005</v>
      </c>
      <c r="AM846" s="175">
        <v>9993301.0054325834</v>
      </c>
      <c r="AN846" s="150">
        <v>5072249.7176374551</v>
      </c>
      <c r="AO846" s="151">
        <v>3967512.9257142893</v>
      </c>
      <c r="AP846" s="151">
        <v>5271826.3068035571</v>
      </c>
      <c r="AQ846" s="151">
        <v>5570654.1123893205</v>
      </c>
      <c r="AR846" s="266">
        <v>-285601.81238931976</v>
      </c>
      <c r="AS846" s="267">
        <v>-5.4039543258506587E-2</v>
      </c>
      <c r="AT846" s="266">
        <v>6370035.2206807174</v>
      </c>
      <c r="AU846" s="267">
        <v>0.53347298828374556</v>
      </c>
      <c r="AV846" s="266">
        <v>989926.22761067934</v>
      </c>
      <c r="AW846" s="267">
        <v>0.15089003964711442</v>
      </c>
      <c r="AX846" s="266">
        <v>13225.993196443655</v>
      </c>
      <c r="AY846" s="267">
        <v>2.502528347059811E-3</v>
      </c>
      <c r="AZ846" s="266">
        <v>6668863.0262664808</v>
      </c>
      <c r="BA846" s="267">
        <v>0.55849899785910162</v>
      </c>
      <c r="BB846" s="266">
        <v>-298827.80558576342</v>
      </c>
      <c r="BC846" s="267">
        <v>-5.6683924734035926E-2</v>
      </c>
      <c r="BE846" s="149">
        <v>578655.03910267213</v>
      </c>
      <c r="BF846" s="149">
        <v>560770.18176445016</v>
      </c>
      <c r="BG846" s="149">
        <v>552577.26696992724</v>
      </c>
      <c r="BH846" s="149">
        <v>440769.83052523126</v>
      </c>
      <c r="BI846" s="149">
        <v>402889.07217374723</v>
      </c>
      <c r="BJ846" s="149">
        <v>450103.72308519826</v>
      </c>
      <c r="BK846" s="149">
        <v>428980.53991252917</v>
      </c>
      <c r="BL846" s="149">
        <v>437110.48632496619</v>
      </c>
      <c r="BM846" s="149">
        <v>420651.74406110117</v>
      </c>
      <c r="BN846" s="149">
        <v>431507.88664298027</v>
      </c>
      <c r="BO846" s="149">
        <v>442085.26370034623</v>
      </c>
      <c r="BP846" s="149">
        <v>424553.07812617323</v>
      </c>
      <c r="BQ846" s="268">
        <v>5570654.1123893233</v>
      </c>
    </row>
    <row r="847" spans="11:69" x14ac:dyDescent="0.25">
      <c r="K847" s="145" t="s">
        <v>316</v>
      </c>
      <c r="N847" s="37" t="s">
        <v>1775</v>
      </c>
      <c r="V847" s="37" t="s">
        <v>357</v>
      </c>
      <c r="W847" s="37" t="s">
        <v>368</v>
      </c>
      <c r="X847" s="37">
        <v>152</v>
      </c>
      <c r="AB847" s="206" t="s">
        <v>362</v>
      </c>
      <c r="AC847" s="173">
        <v>4600115</v>
      </c>
      <c r="AD847" s="174" t="s">
        <v>1776</v>
      </c>
      <c r="AE847" s="149">
        <v>139555365.52000001</v>
      </c>
      <c r="AF847" s="17">
        <v>138504494.59</v>
      </c>
      <c r="AG847" s="17">
        <v>136255830.11000001</v>
      </c>
      <c r="AH847" s="151">
        <v>159760660.18303347</v>
      </c>
      <c r="AI847" s="150">
        <v>48338564.830000006</v>
      </c>
      <c r="AJ847" s="266">
        <v>145015694.49000001</v>
      </c>
      <c r="AK847" s="138">
        <v>124447973.74000002</v>
      </c>
      <c r="AL847" s="266">
        <v>149337568.48800004</v>
      </c>
      <c r="AM847" s="175">
        <v>133207076.61066487</v>
      </c>
      <c r="AN847" s="150">
        <v>151001557.31236863</v>
      </c>
      <c r="AO847" s="151">
        <v>144965190.42857099</v>
      </c>
      <c r="AP847" s="151">
        <v>144310132.0558193</v>
      </c>
      <c r="AQ847" s="151">
        <v>157152917.0565798</v>
      </c>
      <c r="AR847" s="266">
        <v>-12137222.566579789</v>
      </c>
      <c r="AS847" s="267">
        <v>-8.3695924149897766E-2</v>
      </c>
      <c r="AT847" s="266">
        <v>2607743.1264536679</v>
      </c>
      <c r="AU847" s="267">
        <v>1.6322811407176504E-2</v>
      </c>
      <c r="AV847" s="266">
        <v>-20897086.946579784</v>
      </c>
      <c r="AW847" s="267">
        <v>-0.15336655268042079</v>
      </c>
      <c r="AX847" s="266">
        <v>705562.43418070674</v>
      </c>
      <c r="AY847" s="267">
        <v>4.8654211991472473E-3</v>
      </c>
      <c r="AZ847" s="266">
        <v>15450528.127214164</v>
      </c>
      <c r="BA847" s="267">
        <v>9.6710467454959884E-2</v>
      </c>
      <c r="BB847" s="266">
        <v>-12842785.000760496</v>
      </c>
      <c r="BC847" s="267">
        <v>-8.89943402989396E-2</v>
      </c>
      <c r="BE847" s="149">
        <v>13426333.981157402</v>
      </c>
      <c r="BF847" s="149">
        <v>13045051.163715001</v>
      </c>
      <c r="BG847" s="149">
        <v>12876721.522008901</v>
      </c>
      <c r="BH847" s="149">
        <v>13359388.3376792</v>
      </c>
      <c r="BI847" s="149">
        <v>12319745.525684902</v>
      </c>
      <c r="BJ847" s="149">
        <v>13618048.495131701</v>
      </c>
      <c r="BK847" s="149">
        <v>13034375.449253801</v>
      </c>
      <c r="BL847" s="149">
        <v>13261692.529125102</v>
      </c>
      <c r="BM847" s="149">
        <v>12803845.3493571</v>
      </c>
      <c r="BN847" s="149">
        <v>13103005.016225003</v>
      </c>
      <c r="BO847" s="149">
        <v>13394809.679187702</v>
      </c>
      <c r="BP847" s="149">
        <v>12909900.008053999</v>
      </c>
      <c r="BQ847" s="268">
        <v>157152917.05657983</v>
      </c>
    </row>
    <row r="848" spans="11:69" x14ac:dyDescent="0.25">
      <c r="K848" s="145" t="s">
        <v>316</v>
      </c>
      <c r="N848" s="37" t="s">
        <v>1777</v>
      </c>
      <c r="V848" s="37" t="s">
        <v>357</v>
      </c>
      <c r="W848" s="37" t="s">
        <v>368</v>
      </c>
      <c r="X848" s="37">
        <v>152</v>
      </c>
      <c r="AB848" s="206" t="s">
        <v>362</v>
      </c>
      <c r="AC848" s="173">
        <v>4600120</v>
      </c>
      <c r="AD848" s="174" t="s">
        <v>1778</v>
      </c>
      <c r="AE848" s="149">
        <v>66477749.140000001</v>
      </c>
      <c r="AF848" s="17">
        <v>69578334.620000005</v>
      </c>
      <c r="AG848" s="17">
        <v>70504433.890000001</v>
      </c>
      <c r="AH848" s="151">
        <v>69618469.935634315</v>
      </c>
      <c r="AI848" s="150">
        <v>25536461.259999998</v>
      </c>
      <c r="AJ848" s="266">
        <v>76609383.780000001</v>
      </c>
      <c r="AK848" s="138">
        <v>56846119.549999997</v>
      </c>
      <c r="AL848" s="266">
        <v>68215343.460000008</v>
      </c>
      <c r="AM848" s="175">
        <v>58084657.967185125</v>
      </c>
      <c r="AN848" s="150">
        <v>68379931.518449187</v>
      </c>
      <c r="AO848" s="151">
        <v>67650144.2057143</v>
      </c>
      <c r="AP848" s="151">
        <v>78362520.085411981</v>
      </c>
      <c r="AQ848" s="151">
        <v>84993477.885330632</v>
      </c>
      <c r="AR848" s="266">
        <v>-8384094.1053306311</v>
      </c>
      <c r="AS848" s="267">
        <v>-0.10943951891595062</v>
      </c>
      <c r="AT848" s="266">
        <v>-15375007.949696317</v>
      </c>
      <c r="AU848" s="267">
        <v>-0.22084667996741764</v>
      </c>
      <c r="AV848" s="266">
        <v>-14489043.995330632</v>
      </c>
      <c r="AW848" s="267">
        <v>-0.20550542988454071</v>
      </c>
      <c r="AX848" s="266">
        <v>-1753136.3054119796</v>
      </c>
      <c r="AY848" s="267">
        <v>-2.2884093552383609E-2</v>
      </c>
      <c r="AZ848" s="266">
        <v>-8744050.1497776657</v>
      </c>
      <c r="BA848" s="267">
        <v>-0.12559957376055475</v>
      </c>
      <c r="BB848" s="266">
        <v>-6630957.7999186516</v>
      </c>
      <c r="BC848" s="267">
        <v>-8.4618996335125207E-2</v>
      </c>
      <c r="BE848" s="149">
        <v>7243212.0798263317</v>
      </c>
      <c r="BF848" s="149">
        <v>7060745.3900987012</v>
      </c>
      <c r="BG848" s="149">
        <v>6975640.0220222604</v>
      </c>
      <c r="BH848" s="149">
        <v>7218208.6523601906</v>
      </c>
      <c r="BI848" s="149">
        <v>6698591.2113781311</v>
      </c>
      <c r="BJ848" s="149">
        <v>7365633.4050263511</v>
      </c>
      <c r="BK848" s="149">
        <v>7052936.6980116107</v>
      </c>
      <c r="BL848" s="149">
        <v>7172060.0717356112</v>
      </c>
      <c r="BM848" s="149">
        <v>6921980.539048261</v>
      </c>
      <c r="BN848" s="149">
        <v>7072606.5746206008</v>
      </c>
      <c r="BO848" s="149">
        <v>7234871.3047084799</v>
      </c>
      <c r="BP848" s="149">
        <v>6976991.9364941102</v>
      </c>
      <c r="BQ848" s="268">
        <v>84993477.885330647</v>
      </c>
    </row>
    <row r="849" spans="11:69" x14ac:dyDescent="0.25">
      <c r="K849" s="145" t="s">
        <v>316</v>
      </c>
      <c r="N849" s="37" t="s">
        <v>1779</v>
      </c>
      <c r="V849" s="37" t="s">
        <v>357</v>
      </c>
      <c r="W849" s="37" t="s">
        <v>368</v>
      </c>
      <c r="X849" s="37">
        <v>152</v>
      </c>
      <c r="AB849" s="206" t="s">
        <v>362</v>
      </c>
      <c r="AC849" s="173">
        <v>4600125</v>
      </c>
      <c r="AD849" s="174" t="s">
        <v>1780</v>
      </c>
      <c r="AE849" s="149">
        <v>26759744.099999998</v>
      </c>
      <c r="AF849" s="17">
        <v>34955617.920000002</v>
      </c>
      <c r="AG849" s="17">
        <v>37699838.229999997</v>
      </c>
      <c r="AH849" s="151">
        <v>46985216.752209298</v>
      </c>
      <c r="AI849" s="150">
        <v>14259051.709999999</v>
      </c>
      <c r="AJ849" s="266">
        <v>42777155.129999995</v>
      </c>
      <c r="AK849" s="138">
        <v>33220126.77</v>
      </c>
      <c r="AL849" s="266">
        <v>39864152.123999998</v>
      </c>
      <c r="AM849" s="175">
        <v>39170219.245089278</v>
      </c>
      <c r="AN849" s="150">
        <v>41035124.277120024</v>
      </c>
      <c r="AO849" s="151">
        <v>39061356.737142898</v>
      </c>
      <c r="AP849" s="151">
        <v>43363079.920511432</v>
      </c>
      <c r="AQ849" s="151">
        <v>48220391.305713817</v>
      </c>
      <c r="AR849" s="266">
        <v>-5443236.1757138222</v>
      </c>
      <c r="AS849" s="267">
        <v>-0.12724633415129641</v>
      </c>
      <c r="AT849" s="266">
        <v>-1235174.5535045192</v>
      </c>
      <c r="AU849" s="267">
        <v>-2.6288578384528572E-2</v>
      </c>
      <c r="AV849" s="266">
        <v>-10520553.075713821</v>
      </c>
      <c r="AW849" s="267">
        <v>-0.2790609607269347</v>
      </c>
      <c r="AX849" s="266">
        <v>-585924.79051143676</v>
      </c>
      <c r="AY849" s="267">
        <v>-1.3697142522236654E-2</v>
      </c>
      <c r="AZ849" s="266">
        <v>3622136.8316978663</v>
      </c>
      <c r="BA849" s="267">
        <v>7.7090989082806552E-2</v>
      </c>
      <c r="BB849" s="266">
        <v>-4857311.3852023855</v>
      </c>
      <c r="BC849" s="267">
        <v>-0.11201490747673574</v>
      </c>
      <c r="BE849" s="149">
        <v>4110270.1943948376</v>
      </c>
      <c r="BF849" s="149">
        <v>4004703.1938431375</v>
      </c>
      <c r="BG849" s="149">
        <v>3959068.519939797</v>
      </c>
      <c r="BH849" s="149">
        <v>4096425.1349143977</v>
      </c>
      <c r="BI849" s="149">
        <v>3795587.915273977</v>
      </c>
      <c r="BJ849" s="149">
        <v>4179971.5754766171</v>
      </c>
      <c r="BK849" s="149">
        <v>4000577.2914452972</v>
      </c>
      <c r="BL849" s="149">
        <v>4070495.8398911073</v>
      </c>
      <c r="BM849" s="149">
        <v>3926193.5647537271</v>
      </c>
      <c r="BN849" s="149">
        <v>4013865.5102594676</v>
      </c>
      <c r="BO849" s="149">
        <v>4105983.1273407675</v>
      </c>
      <c r="BP849" s="149">
        <v>3957249.4381806776</v>
      </c>
      <c r="BQ849" s="268">
        <v>48220391.30571381</v>
      </c>
    </row>
    <row r="850" spans="11:69" x14ac:dyDescent="0.25">
      <c r="K850" s="145" t="s">
        <v>316</v>
      </c>
      <c r="N850" s="37" t="s">
        <v>1781</v>
      </c>
      <c r="V850" s="37" t="s">
        <v>357</v>
      </c>
      <c r="W850" s="37" t="s">
        <v>368</v>
      </c>
      <c r="X850" s="37">
        <v>152</v>
      </c>
      <c r="AB850" s="206" t="s">
        <v>362</v>
      </c>
      <c r="AC850" s="173">
        <v>4600130</v>
      </c>
      <c r="AD850" s="174" t="s">
        <v>1782</v>
      </c>
      <c r="AE850" s="149">
        <v>19229434.039999999</v>
      </c>
      <c r="AF850" s="17">
        <v>23954880.760000002</v>
      </c>
      <c r="AG850" s="17">
        <v>32350989.460000001</v>
      </c>
      <c r="AH850" s="151">
        <v>32663684.047363948</v>
      </c>
      <c r="AI850" s="150">
        <v>10489840.029999999</v>
      </c>
      <c r="AJ850" s="266">
        <v>31469520.089999996</v>
      </c>
      <c r="AK850" s="138">
        <v>24689665.510000002</v>
      </c>
      <c r="AL850" s="266">
        <v>29627598.612</v>
      </c>
      <c r="AM850" s="175">
        <v>27232967.533838179</v>
      </c>
      <c r="AN850" s="150">
        <v>30120382.023525771</v>
      </c>
      <c r="AO850" s="151">
        <v>28555084.714285702</v>
      </c>
      <c r="AP850" s="151">
        <v>31334801.689804398</v>
      </c>
      <c r="AQ850" s="151">
        <v>34747863.799486615</v>
      </c>
      <c r="AR850" s="266">
        <v>-3278343.7094866186</v>
      </c>
      <c r="AS850" s="267">
        <v>-0.10417520509085777</v>
      </c>
      <c r="AT850" s="266">
        <v>-2084179.7521226667</v>
      </c>
      <c r="AU850" s="267">
        <v>-6.380724688312879E-2</v>
      </c>
      <c r="AV850" s="266">
        <v>-2396874.3394866139</v>
      </c>
      <c r="AW850" s="267">
        <v>-7.4089676374510915E-2</v>
      </c>
      <c r="AX850" s="266">
        <v>134718.4001955986</v>
      </c>
      <c r="AY850" s="267">
        <v>4.2809168938806848E-3</v>
      </c>
      <c r="AZ850" s="266">
        <v>1328882.3575595506</v>
      </c>
      <c r="BA850" s="267">
        <v>4.0683786790020555E-2</v>
      </c>
      <c r="BB850" s="266">
        <v>-3413062.1096822172</v>
      </c>
      <c r="BC850" s="267">
        <v>-0.10892240976884009</v>
      </c>
      <c r="BE850" s="149">
        <v>2969450.8511327845</v>
      </c>
      <c r="BF850" s="149">
        <v>2884794.5223012739</v>
      </c>
      <c r="BG850" s="149">
        <v>2844932.4092018246</v>
      </c>
      <c r="BH850" s="149">
        <v>2954088.8048627446</v>
      </c>
      <c r="BI850" s="149">
        <v>2724297.3491887548</v>
      </c>
      <c r="BJ850" s="149">
        <v>3012187.0226187748</v>
      </c>
      <c r="BK850" s="149">
        <v>2882438.0800201148</v>
      </c>
      <c r="BL850" s="149">
        <v>2931901.2766321343</v>
      </c>
      <c r="BM850" s="149">
        <v>2830629.8501888542</v>
      </c>
      <c r="BN850" s="149">
        <v>2896476.4487713245</v>
      </c>
      <c r="BO850" s="149">
        <v>2962085.6221356746</v>
      </c>
      <c r="BP850" s="149">
        <v>2854581.5624323641</v>
      </c>
      <c r="BQ850" s="268">
        <v>34747863.799486622</v>
      </c>
    </row>
    <row r="851" spans="11:69" x14ac:dyDescent="0.25">
      <c r="K851" s="145" t="s">
        <v>316</v>
      </c>
      <c r="N851" s="37" t="s">
        <v>1783</v>
      </c>
      <c r="V851" s="37" t="s">
        <v>357</v>
      </c>
      <c r="W851" s="37" t="s">
        <v>368</v>
      </c>
      <c r="X851" s="37">
        <v>152</v>
      </c>
      <c r="AB851" s="206" t="s">
        <v>362</v>
      </c>
      <c r="AC851" s="173">
        <v>4600131</v>
      </c>
      <c r="AD851" s="174" t="s">
        <v>1784</v>
      </c>
      <c r="AE851" s="149">
        <v>81038830.310000002</v>
      </c>
      <c r="AF851" s="17">
        <v>128446716.58</v>
      </c>
      <c r="AG851" s="17">
        <v>155541516.42999998</v>
      </c>
      <c r="AH851" s="151">
        <v>159022168.56087679</v>
      </c>
      <c r="AI851" s="150">
        <v>56980687.109999999</v>
      </c>
      <c r="AJ851" s="266">
        <v>170942061.32999998</v>
      </c>
      <c r="AK851" s="138">
        <v>152252390.68000001</v>
      </c>
      <c r="AL851" s="266">
        <v>182702868.81599998</v>
      </c>
      <c r="AM851" s="175">
        <v>132612904.47549906</v>
      </c>
      <c r="AN851" s="150">
        <v>178661654.76537773</v>
      </c>
      <c r="AO851" s="151">
        <v>175460249.24571401</v>
      </c>
      <c r="AP851" s="151">
        <v>170502215.93323645</v>
      </c>
      <c r="AQ851" s="151">
        <v>185644473.24906132</v>
      </c>
      <c r="AR851" s="266">
        <v>-14702411.919061333</v>
      </c>
      <c r="AS851" s="267">
        <v>-8.6008158581161842E-2</v>
      </c>
      <c r="AT851" s="266">
        <v>-26622304.68818453</v>
      </c>
      <c r="AU851" s="267">
        <v>-0.16741253706393139</v>
      </c>
      <c r="AV851" s="266">
        <v>-30102956.819061339</v>
      </c>
      <c r="AW851" s="267">
        <v>-0.19353647508386546</v>
      </c>
      <c r="AX851" s="266">
        <v>439845.39676353335</v>
      </c>
      <c r="AY851" s="267">
        <v>2.573067116082222E-3</v>
      </c>
      <c r="AZ851" s="266">
        <v>-11480047.372359663</v>
      </c>
      <c r="BA851" s="267">
        <v>-7.2191490508852402E-2</v>
      </c>
      <c r="BB851" s="266">
        <v>-15142257.315824866</v>
      </c>
      <c r="BC851" s="267">
        <v>-8.8809739116552711E-2</v>
      </c>
      <c r="BE851" s="149">
        <v>15867676.972938793</v>
      </c>
      <c r="BF851" s="149">
        <v>15412493.521704592</v>
      </c>
      <c r="BG851" s="149">
        <v>15193743.917886693</v>
      </c>
      <c r="BH851" s="149">
        <v>15783162.888925793</v>
      </c>
      <c r="BI851" s="149">
        <v>14552845.325332394</v>
      </c>
      <c r="BJ851" s="149">
        <v>16093522.028523793</v>
      </c>
      <c r="BK851" s="149">
        <v>15400293.037417993</v>
      </c>
      <c r="BL851" s="149">
        <v>15662874.954979092</v>
      </c>
      <c r="BM851" s="149">
        <v>15123453.768787794</v>
      </c>
      <c r="BN851" s="149">
        <v>15475314.616515793</v>
      </c>
      <c r="BO851" s="149">
        <v>15826666.270639494</v>
      </c>
      <c r="BP851" s="149">
        <v>15252425.945409093</v>
      </c>
      <c r="BQ851" s="268">
        <v>185644473.24906132</v>
      </c>
    </row>
    <row r="852" spans="11:69" x14ac:dyDescent="0.25">
      <c r="K852" s="145" t="s">
        <v>316</v>
      </c>
      <c r="N852" s="37" t="s">
        <v>1785</v>
      </c>
      <c r="V852" s="37" t="s">
        <v>357</v>
      </c>
      <c r="W852" s="37" t="s">
        <v>368</v>
      </c>
      <c r="X852" s="37">
        <v>152</v>
      </c>
      <c r="AB852" s="206" t="s">
        <v>362</v>
      </c>
      <c r="AC852" s="173">
        <v>4600135</v>
      </c>
      <c r="AD852" s="174" t="s">
        <v>1786</v>
      </c>
      <c r="AE852" s="149">
        <v>2503918.08</v>
      </c>
      <c r="AF852" s="17">
        <v>1854051.4000000006</v>
      </c>
      <c r="AG852" s="17">
        <v>2233186.13</v>
      </c>
      <c r="AH852" s="151">
        <v>468755.73234031961</v>
      </c>
      <c r="AI852" s="150">
        <v>311934.51</v>
      </c>
      <c r="AJ852" s="266">
        <v>935803.53</v>
      </c>
      <c r="AK852" s="138">
        <v>426441.24</v>
      </c>
      <c r="AL852" s="266">
        <v>511729.48799999995</v>
      </c>
      <c r="AM852" s="175">
        <v>390031.88318701193</v>
      </c>
      <c r="AN852" s="150">
        <v>505165.08915330766</v>
      </c>
      <c r="AO852" s="151">
        <v>-1194338.58857143</v>
      </c>
      <c r="AP852" s="151">
        <v>959409.91722757777</v>
      </c>
      <c r="AQ852" s="151">
        <v>1294323.6963382363</v>
      </c>
      <c r="AR852" s="266">
        <v>-358520.1663382363</v>
      </c>
      <c r="AS852" s="267">
        <v>-0.38311478301245167</v>
      </c>
      <c r="AT852" s="266">
        <v>-825567.96399791678</v>
      </c>
      <c r="AU852" s="267">
        <v>-1.7611901189478132</v>
      </c>
      <c r="AV852" s="266">
        <v>938862.43366176356</v>
      </c>
      <c r="AW852" s="267">
        <v>0.42041387462036744</v>
      </c>
      <c r="AX852" s="266">
        <v>-23606.387227577739</v>
      </c>
      <c r="AY852" s="267">
        <v>-2.5225794165980267E-2</v>
      </c>
      <c r="AZ852" s="266">
        <v>-490654.18488725816</v>
      </c>
      <c r="BA852" s="267">
        <v>-1.0467161274756211</v>
      </c>
      <c r="BB852" s="266">
        <v>-334913.77911065856</v>
      </c>
      <c r="BC852" s="267">
        <v>-0.34908309065478943</v>
      </c>
      <c r="BE852" s="149">
        <v>111041.40322280054</v>
      </c>
      <c r="BF852" s="149">
        <v>107405.33468227054</v>
      </c>
      <c r="BG852" s="149">
        <v>105480.96844524152</v>
      </c>
      <c r="BH852" s="149">
        <v>110291.79501764853</v>
      </c>
      <c r="BI852" s="149">
        <v>100732.40565974952</v>
      </c>
      <c r="BJ852" s="149">
        <v>112663.82656856754</v>
      </c>
      <c r="BK852" s="149">
        <v>107350.87348698553</v>
      </c>
      <c r="BL852" s="149">
        <v>109296.20032186253</v>
      </c>
      <c r="BM852" s="149">
        <v>105217.76197953553</v>
      </c>
      <c r="BN852" s="149">
        <v>107930.11101460153</v>
      </c>
      <c r="BO852" s="149">
        <v>110665.71867685954</v>
      </c>
      <c r="BP852" s="149">
        <v>106247.29726211353</v>
      </c>
      <c r="BQ852" s="268">
        <v>1294323.6963382363</v>
      </c>
    </row>
    <row r="853" spans="11:69" x14ac:dyDescent="0.25">
      <c r="K853" s="145" t="s">
        <v>316</v>
      </c>
      <c r="N853" s="37" t="s">
        <v>1787</v>
      </c>
      <c r="V853" s="37" t="s">
        <v>357</v>
      </c>
      <c r="W853" s="37" t="s">
        <v>368</v>
      </c>
      <c r="X853" s="37">
        <v>152</v>
      </c>
      <c r="AB853" s="206" t="s">
        <v>362</v>
      </c>
      <c r="AC853" s="173">
        <v>4600140</v>
      </c>
      <c r="AD853" s="174" t="s">
        <v>1788</v>
      </c>
      <c r="AE853" s="149">
        <v>3200927.86</v>
      </c>
      <c r="AF853" s="17">
        <v>7009236.8599999994</v>
      </c>
      <c r="AG853" s="17">
        <v>9671382.4600000009</v>
      </c>
      <c r="AH853" s="151">
        <v>13313071.150094772</v>
      </c>
      <c r="AI853" s="150">
        <v>4531556.7700000005</v>
      </c>
      <c r="AJ853" s="266">
        <v>13594670.310000002</v>
      </c>
      <c r="AK853" s="138">
        <v>9325010.870000001</v>
      </c>
      <c r="AL853" s="266">
        <v>11190013.044</v>
      </c>
      <c r="AM853" s="175">
        <v>11102255.128371913</v>
      </c>
      <c r="AN853" s="150">
        <v>11535826.89172286</v>
      </c>
      <c r="AO853" s="151">
        <v>11985337.5771429</v>
      </c>
      <c r="AP853" s="151">
        <v>9851631.9238164071</v>
      </c>
      <c r="AQ853" s="151">
        <v>12045804.124365315</v>
      </c>
      <c r="AR853" s="266">
        <v>1548866.1856346875</v>
      </c>
      <c r="AS853" s="267">
        <v>0.11393186817449839</v>
      </c>
      <c r="AT853" s="266">
        <v>1267267.0257294569</v>
      </c>
      <c r="AU853" s="267">
        <v>9.5189683240026524E-2</v>
      </c>
      <c r="AV853" s="266">
        <v>-2374421.6643653139</v>
      </c>
      <c r="AW853" s="267">
        <v>-0.24551005755234229</v>
      </c>
      <c r="AX853" s="266">
        <v>3743038.3861835953</v>
      </c>
      <c r="AY853" s="267">
        <v>0.27533131005246086</v>
      </c>
      <c r="AZ853" s="266">
        <v>3461439.2262783647</v>
      </c>
      <c r="BA853" s="267">
        <v>0.26000305919297395</v>
      </c>
      <c r="BB853" s="266">
        <v>-2194172.2005489077</v>
      </c>
      <c r="BC853" s="267">
        <v>-0.22272169905622205</v>
      </c>
      <c r="BE853" s="149">
        <v>1075946.7016048299</v>
      </c>
      <c r="BF853" s="149">
        <v>1041751.4673903498</v>
      </c>
      <c r="BG853" s="149">
        <v>1025151.5144057</v>
      </c>
      <c r="BH853" s="149">
        <v>1011356.9362866901</v>
      </c>
      <c r="BI853" s="149">
        <v>925178.03427903703</v>
      </c>
      <c r="BJ853" s="149">
        <v>1032026.4742337201</v>
      </c>
      <c r="BK853" s="149">
        <v>984764.3862935201</v>
      </c>
      <c r="BL853" s="149">
        <v>1002629.9708385899</v>
      </c>
      <c r="BM853" s="149">
        <v>966333.5354126899</v>
      </c>
      <c r="BN853" s="149">
        <v>990830.3004907798</v>
      </c>
      <c r="BO853" s="149">
        <v>1014501.9659971801</v>
      </c>
      <c r="BP853" s="149">
        <v>975332.83713223005</v>
      </c>
      <c r="BQ853" s="268">
        <v>12045804.124365317</v>
      </c>
    </row>
    <row r="854" spans="11:69" x14ac:dyDescent="0.25">
      <c r="K854" s="145" t="s">
        <v>316</v>
      </c>
      <c r="N854" s="37" t="s">
        <v>1789</v>
      </c>
      <c r="V854" s="37" t="s">
        <v>357</v>
      </c>
      <c r="W854" s="37" t="s">
        <v>368</v>
      </c>
      <c r="X854" s="37">
        <v>152</v>
      </c>
      <c r="AB854" s="206" t="s">
        <v>362</v>
      </c>
      <c r="AC854" s="173">
        <v>4600147</v>
      </c>
      <c r="AD854" s="174" t="s">
        <v>1790</v>
      </c>
      <c r="AE854" s="149">
        <v>-1621587.98</v>
      </c>
      <c r="AF854" s="17">
        <v>2813282.8699999992</v>
      </c>
      <c r="AG854" s="17">
        <v>-103352.30000000025</v>
      </c>
      <c r="AH854" s="151">
        <v>0</v>
      </c>
      <c r="AI854" s="150">
        <v>696163.78999999992</v>
      </c>
      <c r="AJ854" s="266">
        <v>2088491.3699999996</v>
      </c>
      <c r="AK854" s="138">
        <v>1851744.75</v>
      </c>
      <c r="AL854" s="266">
        <v>2222093.7000000002</v>
      </c>
      <c r="AM854" s="175">
        <v>0</v>
      </c>
      <c r="AN854" s="150">
        <v>1851744.75</v>
      </c>
      <c r="AO854" s="151">
        <v>-418993.91999999998</v>
      </c>
      <c r="AP854" s="151">
        <v>2111705.9029247598</v>
      </c>
      <c r="AQ854" s="151">
        <v>3257071.9155132566</v>
      </c>
      <c r="AR854" s="266">
        <v>-1168580.5455132569</v>
      </c>
      <c r="AS854" s="267">
        <v>-0.55953333698154428</v>
      </c>
      <c r="AT854" s="266">
        <v>-3257071.9155132566</v>
      </c>
      <c r="AU854" s="267">
        <v>0</v>
      </c>
      <c r="AV854" s="266">
        <v>-3360424.2155132568</v>
      </c>
      <c r="AW854" s="267">
        <v>-32.514266402520782</v>
      </c>
      <c r="AX854" s="266">
        <v>-23214.532924760133</v>
      </c>
      <c r="AY854" s="267">
        <v>-1.1115455518861032E-2</v>
      </c>
      <c r="AZ854" s="266">
        <v>-2111705.9029247598</v>
      </c>
      <c r="BA854" s="267">
        <v>0</v>
      </c>
      <c r="BB854" s="266">
        <v>-1145366.0125884968</v>
      </c>
      <c r="BC854" s="267">
        <v>-0.54238898087188148</v>
      </c>
      <c r="BE854" s="149">
        <v>276705.63350787701</v>
      </c>
      <c r="BF854" s="149">
        <v>270769.16678609501</v>
      </c>
      <c r="BG854" s="149">
        <v>268013.25426284899</v>
      </c>
      <c r="BH854" s="149">
        <v>276351.386254073</v>
      </c>
      <c r="BI854" s="149">
        <v>258160.798786517</v>
      </c>
      <c r="BJ854" s="149">
        <v>282383.377468538</v>
      </c>
      <c r="BK854" s="149">
        <v>270396.06855120201</v>
      </c>
      <c r="BL854" s="149">
        <v>274946.51684886502</v>
      </c>
      <c r="BM854" s="149">
        <v>265041.46579038602</v>
      </c>
      <c r="BN854" s="149">
        <v>270414.38250225299</v>
      </c>
      <c r="BO854" s="149">
        <v>276872.579652377</v>
      </c>
      <c r="BP854" s="149">
        <v>267017.28510222398</v>
      </c>
      <c r="BQ854" s="268">
        <v>3257071.9155132561</v>
      </c>
    </row>
    <row r="855" spans="11:69" x14ac:dyDescent="0.25">
      <c r="K855" s="145" t="s">
        <v>316</v>
      </c>
      <c r="N855" s="37" t="s">
        <v>1791</v>
      </c>
      <c r="V855" s="37" t="s">
        <v>357</v>
      </c>
      <c r="W855" s="37" t="s">
        <v>368</v>
      </c>
      <c r="X855" s="37">
        <v>152</v>
      </c>
      <c r="AB855" s="206" t="s">
        <v>362</v>
      </c>
      <c r="AC855" s="173">
        <v>4600149</v>
      </c>
      <c r="AD855" s="174" t="s">
        <v>1792</v>
      </c>
      <c r="AE855" s="149">
        <v>248.01</v>
      </c>
      <c r="AF855" s="17">
        <v>4401.8</v>
      </c>
      <c r="AG855" s="17">
        <v>-1339.97</v>
      </c>
      <c r="AH855" s="151">
        <v>-5683.931038362578</v>
      </c>
      <c r="AI855" s="150">
        <v>0</v>
      </c>
      <c r="AJ855" s="266">
        <v>0</v>
      </c>
      <c r="AK855" s="138">
        <v>0</v>
      </c>
      <c r="AL855" s="266">
        <v>0</v>
      </c>
      <c r="AM855" s="175">
        <v>-4739.8794322499552</v>
      </c>
      <c r="AN855" s="150">
        <v>-944.05160611262272</v>
      </c>
      <c r="AO855" s="151">
        <v>0</v>
      </c>
      <c r="AP855" s="151">
        <v>0</v>
      </c>
      <c r="AQ855" s="151">
        <v>0</v>
      </c>
      <c r="AR855" s="266">
        <v>0</v>
      </c>
      <c r="AS855" s="267">
        <v>0</v>
      </c>
      <c r="AT855" s="266">
        <v>-5683.931038362578</v>
      </c>
      <c r="AU855" s="267">
        <v>-1</v>
      </c>
      <c r="AV855" s="266">
        <v>-1339.97</v>
      </c>
      <c r="AW855" s="267">
        <v>-1</v>
      </c>
      <c r="AX855" s="266">
        <v>0</v>
      </c>
      <c r="AY855" s="267">
        <v>0</v>
      </c>
      <c r="AZ855" s="266">
        <v>-5683.931038362578</v>
      </c>
      <c r="BA855" s="267">
        <v>-1</v>
      </c>
      <c r="BB855" s="266">
        <v>0</v>
      </c>
      <c r="BC855" s="267">
        <v>0</v>
      </c>
      <c r="BE855" s="149">
        <v>0</v>
      </c>
      <c r="BF855" s="149">
        <v>0</v>
      </c>
      <c r="BG855" s="149">
        <v>0</v>
      </c>
      <c r="BH855" s="149">
        <v>0</v>
      </c>
      <c r="BI855" s="149">
        <v>0</v>
      </c>
      <c r="BJ855" s="149">
        <v>0</v>
      </c>
      <c r="BK855" s="149">
        <v>0</v>
      </c>
      <c r="BL855" s="149">
        <v>0</v>
      </c>
      <c r="BM855" s="149">
        <v>0</v>
      </c>
      <c r="BN855" s="149">
        <v>0</v>
      </c>
      <c r="BO855" s="149">
        <v>0</v>
      </c>
      <c r="BP855" s="149">
        <v>0</v>
      </c>
      <c r="BQ855" s="268">
        <v>0</v>
      </c>
    </row>
    <row r="856" spans="11:69" x14ac:dyDescent="0.25">
      <c r="K856" s="145" t="s">
        <v>316</v>
      </c>
      <c r="N856" s="37" t="s">
        <v>1793</v>
      </c>
      <c r="V856" s="37" t="s">
        <v>357</v>
      </c>
      <c r="W856" s="37" t="s">
        <v>368</v>
      </c>
      <c r="X856" s="37">
        <v>152</v>
      </c>
      <c r="AB856" s="206" t="s">
        <v>362</v>
      </c>
      <c r="AC856" s="173">
        <v>4600150</v>
      </c>
      <c r="AD856" s="174" t="s">
        <v>1794</v>
      </c>
      <c r="AE856" s="149">
        <v>1574079.5300000003</v>
      </c>
      <c r="AF856" s="17">
        <v>3502071.66</v>
      </c>
      <c r="AG856" s="17">
        <v>3798068.28</v>
      </c>
      <c r="AH856" s="151">
        <v>5063691.6600826001</v>
      </c>
      <c r="AI856" s="150">
        <v>2162948.5700000003</v>
      </c>
      <c r="AJ856" s="266">
        <v>6488845.7100000009</v>
      </c>
      <c r="AK856" s="138">
        <v>3263093.66</v>
      </c>
      <c r="AL856" s="266">
        <v>3915712.3920000005</v>
      </c>
      <c r="AM856" s="175">
        <v>4222132.337444731</v>
      </c>
      <c r="AN856" s="150">
        <v>4104652.9826378692</v>
      </c>
      <c r="AO856" s="151">
        <v>3609059.31428571</v>
      </c>
      <c r="AP856" s="151">
        <v>6476204.243676208</v>
      </c>
      <c r="AQ856" s="151">
        <v>7859936.9794481127</v>
      </c>
      <c r="AR856" s="266">
        <v>-1371091.2694481118</v>
      </c>
      <c r="AS856" s="267">
        <v>-0.21129971812014492</v>
      </c>
      <c r="AT856" s="266">
        <v>-2796245.3193655126</v>
      </c>
      <c r="AU856" s="267">
        <v>-0.55221476880365572</v>
      </c>
      <c r="AV856" s="266">
        <v>-4061868.6994481129</v>
      </c>
      <c r="AW856" s="267">
        <v>-1.0694564710269276</v>
      </c>
      <c r="AX856" s="266">
        <v>12641.466323792934</v>
      </c>
      <c r="AY856" s="267">
        <v>1.9481841438009678E-3</v>
      </c>
      <c r="AZ856" s="266">
        <v>-1412512.5835936079</v>
      </c>
      <c r="BA856" s="267">
        <v>-0.27894916958086796</v>
      </c>
      <c r="BB856" s="266">
        <v>-1383732.7357719047</v>
      </c>
      <c r="BC856" s="267">
        <v>-0.21366415939137071</v>
      </c>
      <c r="BE856" s="149">
        <v>671421.53251879569</v>
      </c>
      <c r="BF856" s="149">
        <v>652758.58075557358</v>
      </c>
      <c r="BG856" s="149">
        <v>643657.35631911166</v>
      </c>
      <c r="BH856" s="149">
        <v>668465.38401310064</v>
      </c>
      <c r="BI856" s="149">
        <v>616412.14541362366</v>
      </c>
      <c r="BJ856" s="149">
        <v>682759.64068532363</v>
      </c>
      <c r="BK856" s="149">
        <v>652057.28581409168</v>
      </c>
      <c r="BL856" s="149">
        <v>663606.02834094269</v>
      </c>
      <c r="BM856" s="149">
        <v>639350.00624346279</v>
      </c>
      <c r="BN856" s="149">
        <v>654329.34778523771</v>
      </c>
      <c r="BO856" s="149">
        <v>670216.51729661273</v>
      </c>
      <c r="BP856" s="149">
        <v>644903.15426223562</v>
      </c>
      <c r="BQ856" s="268">
        <v>7859936.9794481117</v>
      </c>
    </row>
    <row r="857" spans="11:69" x14ac:dyDescent="0.25">
      <c r="K857" s="145" t="s">
        <v>316</v>
      </c>
      <c r="N857" s="37" t="s">
        <v>1795</v>
      </c>
      <c r="V857" s="37" t="s">
        <v>357</v>
      </c>
      <c r="W857" s="37" t="s">
        <v>368</v>
      </c>
      <c r="X857" s="37">
        <v>152</v>
      </c>
      <c r="AB857" s="206" t="s">
        <v>362</v>
      </c>
      <c r="AC857" s="173">
        <v>4600155</v>
      </c>
      <c r="AD857" s="174" t="s">
        <v>1796</v>
      </c>
      <c r="AE857" s="149">
        <v>75812633.25</v>
      </c>
      <c r="AF857" s="17">
        <v>98178427.140000015</v>
      </c>
      <c r="AG857" s="17">
        <v>138408080.40000001</v>
      </c>
      <c r="AH857" s="151">
        <v>130691305.23061414</v>
      </c>
      <c r="AI857" s="150">
        <v>46140338.50999999</v>
      </c>
      <c r="AJ857" s="266">
        <v>138421015.52999997</v>
      </c>
      <c r="AK857" s="138">
        <v>120327233.72</v>
      </c>
      <c r="AL857" s="266">
        <v>144392680.46399999</v>
      </c>
      <c r="AM857" s="175">
        <v>109001400.94056755</v>
      </c>
      <c r="AN857" s="150">
        <v>142017138.0100466</v>
      </c>
      <c r="AO857" s="151">
        <v>143081653.062857</v>
      </c>
      <c r="AP857" s="151">
        <v>137947548.99324599</v>
      </c>
      <c r="AQ857" s="151">
        <v>148294438.68235716</v>
      </c>
      <c r="AR857" s="266">
        <v>-9873423.1523571908</v>
      </c>
      <c r="AS857" s="267">
        <v>-7.1328931626118031E-2</v>
      </c>
      <c r="AT857" s="266">
        <v>-17603133.451743022</v>
      </c>
      <c r="AU857" s="267">
        <v>-0.13469246037967894</v>
      </c>
      <c r="AV857" s="266">
        <v>-9886358.2823571563</v>
      </c>
      <c r="AW857" s="267">
        <v>-7.1429054241526457E-2</v>
      </c>
      <c r="AX857" s="266">
        <v>473466.53675398231</v>
      </c>
      <c r="AY857" s="267">
        <v>3.4204816005801372E-3</v>
      </c>
      <c r="AZ857" s="266">
        <v>-7256243.7626318485</v>
      </c>
      <c r="BA857" s="267">
        <v>-5.5522008520977641E-2</v>
      </c>
      <c r="BB857" s="266">
        <v>-10346889.689111173</v>
      </c>
      <c r="BC857" s="267">
        <v>-7.5005969766217193E-2</v>
      </c>
      <c r="BE857" s="149">
        <v>12676568.116342045</v>
      </c>
      <c r="BF857" s="149">
        <v>12309360.573143745</v>
      </c>
      <c r="BG857" s="149">
        <v>12141589.475570746</v>
      </c>
      <c r="BH857" s="149">
        <v>12607079.625506544</v>
      </c>
      <c r="BI857" s="149">
        <v>11618305.647763744</v>
      </c>
      <c r="BJ857" s="149">
        <v>12847465.962139344</v>
      </c>
      <c r="BK857" s="149">
        <v>12299828.644152945</v>
      </c>
      <c r="BL857" s="149">
        <v>12511045.241747746</v>
      </c>
      <c r="BM857" s="149">
        <v>12085667.540229244</v>
      </c>
      <c r="BN857" s="149">
        <v>12368634.018817844</v>
      </c>
      <c r="BO857" s="149">
        <v>12641677.982468544</v>
      </c>
      <c r="BP857" s="149">
        <v>12187215.854474643</v>
      </c>
      <c r="BQ857" s="268">
        <v>148294438.6823571</v>
      </c>
    </row>
    <row r="858" spans="11:69" x14ac:dyDescent="0.25">
      <c r="K858" s="145" t="s">
        <v>316</v>
      </c>
      <c r="N858" s="37" t="s">
        <v>1797</v>
      </c>
      <c r="V858" s="37" t="s">
        <v>357</v>
      </c>
      <c r="W858" s="37" t="s">
        <v>368</v>
      </c>
      <c r="X858" s="37">
        <v>152</v>
      </c>
      <c r="AB858" s="206" t="s">
        <v>362</v>
      </c>
      <c r="AC858" s="173">
        <v>4600160</v>
      </c>
      <c r="AD858" s="174" t="s">
        <v>1798</v>
      </c>
      <c r="AE858" s="149">
        <v>7512004.6200000001</v>
      </c>
      <c r="AF858" s="17">
        <v>8101576.7999999989</v>
      </c>
      <c r="AG858" s="17">
        <v>10050142.260000002</v>
      </c>
      <c r="AH858" s="151">
        <v>8703349.4411405046</v>
      </c>
      <c r="AI858" s="150">
        <v>4026922.8899999997</v>
      </c>
      <c r="AJ858" s="266">
        <v>12080768.669999998</v>
      </c>
      <c r="AK858" s="138">
        <v>11352211.459999999</v>
      </c>
      <c r="AL858" s="266">
        <v>13622653.752</v>
      </c>
      <c r="AM858" s="175">
        <v>7258056.0139790792</v>
      </c>
      <c r="AN858" s="150">
        <v>12797504.887161424</v>
      </c>
      <c r="AO858" s="151">
        <v>13251434.091428598</v>
      </c>
      <c r="AP858" s="151">
        <v>12158426.307045516</v>
      </c>
      <c r="AQ858" s="151">
        <v>13418170.844165662</v>
      </c>
      <c r="AR858" s="266">
        <v>-1337402.1741656642</v>
      </c>
      <c r="AS858" s="267">
        <v>-0.11070505616805792</v>
      </c>
      <c r="AT858" s="266">
        <v>-4714821.4030251577</v>
      </c>
      <c r="AU858" s="267">
        <v>-0.54172493416595691</v>
      </c>
      <c r="AV858" s="266">
        <v>-3368028.5841656607</v>
      </c>
      <c r="AW858" s="267">
        <v>-0.33512247857132921</v>
      </c>
      <c r="AX858" s="266">
        <v>-77657.637045517564</v>
      </c>
      <c r="AY858" s="267">
        <v>-6.4282033011991754E-3</v>
      </c>
      <c r="AZ858" s="266">
        <v>-3455076.8659050111</v>
      </c>
      <c r="BA858" s="267">
        <v>-0.39698243639086273</v>
      </c>
      <c r="BB858" s="266">
        <v>-1259744.5371201467</v>
      </c>
      <c r="BC858" s="267">
        <v>-0.10361082144242262</v>
      </c>
      <c r="BE858" s="149">
        <v>1148163.4958282679</v>
      </c>
      <c r="BF858" s="149">
        <v>1113590.7525181777</v>
      </c>
      <c r="BG858" s="149">
        <v>1097615.0340725477</v>
      </c>
      <c r="BH858" s="149">
        <v>1141319.8400079978</v>
      </c>
      <c r="BI858" s="149">
        <v>1049122.5988872477</v>
      </c>
      <c r="BJ858" s="149">
        <v>1163236.6815533475</v>
      </c>
      <c r="BK858" s="149">
        <v>1112792.4973107977</v>
      </c>
      <c r="BL858" s="149">
        <v>1132195.4602936979</v>
      </c>
      <c r="BM858" s="149">
        <v>1093247.3846580079</v>
      </c>
      <c r="BN858" s="149">
        <v>1119558.7509830676</v>
      </c>
      <c r="BO858" s="149">
        <v>1144612.3410076878</v>
      </c>
      <c r="BP858" s="149">
        <v>1102716.0070448178</v>
      </c>
      <c r="BQ858" s="268">
        <v>13418170.844165664</v>
      </c>
    </row>
    <row r="859" spans="11:69" x14ac:dyDescent="0.25">
      <c r="K859" s="145" t="s">
        <v>316</v>
      </c>
      <c r="N859" s="37" t="s">
        <v>1799</v>
      </c>
      <c r="V859" s="37" t="s">
        <v>357</v>
      </c>
      <c r="W859" s="37" t="s">
        <v>368</v>
      </c>
      <c r="X859" s="37">
        <v>152</v>
      </c>
      <c r="AB859" s="206" t="s">
        <v>362</v>
      </c>
      <c r="AC859" s="173">
        <v>4600165</v>
      </c>
      <c r="AD859" s="174" t="s">
        <v>1800</v>
      </c>
      <c r="AE859" s="149">
        <v>0</v>
      </c>
      <c r="AF859" s="17">
        <v>5063837.51</v>
      </c>
      <c r="AG859" s="17">
        <v>10288331.52</v>
      </c>
      <c r="AH859" s="151">
        <v>11140599.45596466</v>
      </c>
      <c r="AI859" s="150">
        <v>4670489.3999999994</v>
      </c>
      <c r="AJ859" s="266">
        <v>14011468.199999999</v>
      </c>
      <c r="AK859" s="138">
        <v>13758394.419999998</v>
      </c>
      <c r="AL859" s="266">
        <v>16510073.303999998</v>
      </c>
      <c r="AM859" s="175">
        <v>9282426.2301747818</v>
      </c>
      <c r="AN859" s="150">
        <v>15616567.645789877</v>
      </c>
      <c r="AO859" s="151">
        <v>15385396.5771429</v>
      </c>
      <c r="AP859" s="151">
        <v>14056793.902681356</v>
      </c>
      <c r="AQ859" s="151">
        <v>15350542.942387585</v>
      </c>
      <c r="AR859" s="266">
        <v>-1339074.7423875853</v>
      </c>
      <c r="AS859" s="267">
        <v>-9.5569909111136928E-2</v>
      </c>
      <c r="AT859" s="266">
        <v>-4209943.4864229243</v>
      </c>
      <c r="AU859" s="267">
        <v>-0.3778920068945596</v>
      </c>
      <c r="AV859" s="266">
        <v>-5062211.422387585</v>
      </c>
      <c r="AW859" s="267">
        <v>-0.49203424408971469</v>
      </c>
      <c r="AX859" s="266">
        <v>-45325.702681357041</v>
      </c>
      <c r="AY859" s="267">
        <v>-3.2349002998384598E-3</v>
      </c>
      <c r="AZ859" s="266">
        <v>-2916194.446716696</v>
      </c>
      <c r="BA859" s="267">
        <v>-0.26176279456446755</v>
      </c>
      <c r="BB859" s="266">
        <v>-1293749.0397062283</v>
      </c>
      <c r="BC859" s="267">
        <v>-9.2037277395056891E-2</v>
      </c>
      <c r="BE859" s="149">
        <v>1312651.2037017704</v>
      </c>
      <c r="BF859" s="149">
        <v>1274542.9759022505</v>
      </c>
      <c r="BG859" s="149">
        <v>1255206.3839496805</v>
      </c>
      <c r="BH859" s="149">
        <v>1305285.6940797004</v>
      </c>
      <c r="BI859" s="149">
        <v>1202915.8526272206</v>
      </c>
      <c r="BJ859" s="149">
        <v>1331299.3247692406</v>
      </c>
      <c r="BK859" s="149">
        <v>1273534.4331128905</v>
      </c>
      <c r="BL859" s="149">
        <v>1295003.5096446204</v>
      </c>
      <c r="BM859" s="149">
        <v>1250340.9510549705</v>
      </c>
      <c r="BN859" s="149">
        <v>1279480.7074144105</v>
      </c>
      <c r="BO859" s="149">
        <v>1309013.7189093004</v>
      </c>
      <c r="BP859" s="149">
        <v>1261268.1872215304</v>
      </c>
      <c r="BQ859" s="268">
        <v>15350542.942387586</v>
      </c>
    </row>
    <row r="860" spans="11:69" x14ac:dyDescent="0.25">
      <c r="K860" s="145" t="s">
        <v>316</v>
      </c>
      <c r="N860" s="37" t="s">
        <v>1801</v>
      </c>
      <c r="V860" s="37" t="s">
        <v>357</v>
      </c>
      <c r="W860" s="37" t="s">
        <v>368</v>
      </c>
      <c r="X860" s="37">
        <v>152</v>
      </c>
      <c r="AB860" s="206" t="s">
        <v>362</v>
      </c>
      <c r="AC860" s="173">
        <v>4600170</v>
      </c>
      <c r="AD860" s="174" t="s">
        <v>1802</v>
      </c>
      <c r="AE860" s="149">
        <v>188445773.68000001</v>
      </c>
      <c r="AF860" s="17">
        <v>196488242.11000004</v>
      </c>
      <c r="AG860" s="17">
        <v>239670959.36000004</v>
      </c>
      <c r="AH860" s="151">
        <v>274401593.68141341</v>
      </c>
      <c r="AI860" s="150">
        <v>80099129.840000018</v>
      </c>
      <c r="AJ860" s="266">
        <v>240297389.52000004</v>
      </c>
      <c r="AK860" s="138">
        <v>209736224.56000003</v>
      </c>
      <c r="AL860" s="266">
        <v>251683469.47200006</v>
      </c>
      <c r="AM860" s="175">
        <v>228851670.25504959</v>
      </c>
      <c r="AN860" s="150">
        <v>255286147.98636386</v>
      </c>
      <c r="AO860" s="151">
        <v>251124656.777143</v>
      </c>
      <c r="AP860" s="151">
        <v>239639751.262499</v>
      </c>
      <c r="AQ860" s="151">
        <v>258437625.66003272</v>
      </c>
      <c r="AR860" s="266">
        <v>-18140236.140032679</v>
      </c>
      <c r="AS860" s="267">
        <v>-7.549077489467633E-2</v>
      </c>
      <c r="AT860" s="266">
        <v>15963968.021380693</v>
      </c>
      <c r="AU860" s="267">
        <v>5.8177388138332856E-2</v>
      </c>
      <c r="AV860" s="266">
        <v>-18766666.300032675</v>
      </c>
      <c r="AW860" s="267">
        <v>-7.8301794886396839E-2</v>
      </c>
      <c r="AX860" s="266">
        <v>657638.25750103593</v>
      </c>
      <c r="AY860" s="267">
        <v>2.736768213814909E-3</v>
      </c>
      <c r="AZ860" s="266">
        <v>34761842.418914407</v>
      </c>
      <c r="BA860" s="267">
        <v>0.12668236343872591</v>
      </c>
      <c r="BB860" s="266">
        <v>-18797874.397533715</v>
      </c>
      <c r="BC860" s="267">
        <v>-7.8442221286328703E-2</v>
      </c>
      <c r="BE860" s="149">
        <v>22080432.112986837</v>
      </c>
      <c r="BF860" s="149">
        <v>21456369.16490934</v>
      </c>
      <c r="BG860" s="149">
        <v>21164734.073584139</v>
      </c>
      <c r="BH860" s="149">
        <v>21968567.484776936</v>
      </c>
      <c r="BI860" s="149">
        <v>20270077.00653794</v>
      </c>
      <c r="BJ860" s="149">
        <v>22399388.877670538</v>
      </c>
      <c r="BK860" s="149">
        <v>21438377.230674233</v>
      </c>
      <c r="BL860" s="149">
        <v>21805529.874223836</v>
      </c>
      <c r="BM860" s="149">
        <v>21054390.276047934</v>
      </c>
      <c r="BN860" s="149">
        <v>21541468.18657944</v>
      </c>
      <c r="BO860" s="149">
        <v>22027149.585385434</v>
      </c>
      <c r="BP860" s="149">
        <v>21231141.786656138</v>
      </c>
      <c r="BQ860" s="268">
        <v>258437625.66003275</v>
      </c>
    </row>
    <row r="861" spans="11:69" x14ac:dyDescent="0.25">
      <c r="K861" s="145" t="s">
        <v>316</v>
      </c>
      <c r="N861" s="37" t="s">
        <v>1803</v>
      </c>
      <c r="V861" s="37" t="s">
        <v>357</v>
      </c>
      <c r="W861" s="37" t="s">
        <v>368</v>
      </c>
      <c r="X861" s="37">
        <v>152</v>
      </c>
      <c r="AB861" s="206" t="s">
        <v>362</v>
      </c>
      <c r="AC861" s="173">
        <v>4600175</v>
      </c>
      <c r="AD861" s="174" t="s">
        <v>1804</v>
      </c>
      <c r="AE861" s="149">
        <v>0</v>
      </c>
      <c r="AF861" s="17">
        <v>0</v>
      </c>
      <c r="AG861" s="17">
        <v>0</v>
      </c>
      <c r="AH861" s="151">
        <v>0</v>
      </c>
      <c r="AI861" s="150">
        <v>0</v>
      </c>
      <c r="AJ861" s="266">
        <v>0</v>
      </c>
      <c r="AK861" s="138">
        <v>0</v>
      </c>
      <c r="AL861" s="266">
        <v>0</v>
      </c>
      <c r="AM861" s="175">
        <v>0</v>
      </c>
      <c r="AN861" s="150">
        <v>0</v>
      </c>
      <c r="AO861" s="151">
        <v>0</v>
      </c>
      <c r="AP861" s="151">
        <v>0</v>
      </c>
      <c r="AQ861" s="151">
        <v>-5621.8912648378791</v>
      </c>
      <c r="AR861" s="266">
        <v>5621.8912648378791</v>
      </c>
      <c r="AS861" s="267">
        <v>0</v>
      </c>
      <c r="AT861" s="266">
        <v>5621.8912648378791</v>
      </c>
      <c r="AU861" s="267">
        <v>0</v>
      </c>
      <c r="AV861" s="266">
        <v>5621.8912648378791</v>
      </c>
      <c r="AW861" s="267">
        <v>0</v>
      </c>
      <c r="AX861" s="266">
        <v>0</v>
      </c>
      <c r="AY861" s="267">
        <v>0</v>
      </c>
      <c r="AZ861" s="266">
        <v>0</v>
      </c>
      <c r="BA861" s="267">
        <v>0</v>
      </c>
      <c r="BB861" s="266">
        <v>5621.8912648378791</v>
      </c>
      <c r="BC861" s="267">
        <v>0</v>
      </c>
      <c r="BE861" s="149">
        <v>-468.49093873649002</v>
      </c>
      <c r="BF861" s="149">
        <v>-468.49093873649002</v>
      </c>
      <c r="BG861" s="149">
        <v>-468.49093873649002</v>
      </c>
      <c r="BH861" s="149">
        <v>-468.49093873649002</v>
      </c>
      <c r="BI861" s="149">
        <v>-468.49093873649002</v>
      </c>
      <c r="BJ861" s="149">
        <v>-468.49093873649002</v>
      </c>
      <c r="BK861" s="149">
        <v>-468.49093873649002</v>
      </c>
      <c r="BL861" s="149">
        <v>-468.49093873649002</v>
      </c>
      <c r="BM861" s="149">
        <v>-468.49093873649002</v>
      </c>
      <c r="BN861" s="149">
        <v>-468.49093873649002</v>
      </c>
      <c r="BO861" s="149">
        <v>-468.49093873649002</v>
      </c>
      <c r="BP861" s="149">
        <v>-468.49093873649002</v>
      </c>
      <c r="BQ861" s="268">
        <v>-5621.8912648378791</v>
      </c>
    </row>
    <row r="862" spans="11:69" x14ac:dyDescent="0.25">
      <c r="K862" s="145" t="s">
        <v>316</v>
      </c>
      <c r="N862" s="37" t="s">
        <v>1805</v>
      </c>
      <c r="V862" s="37" t="s">
        <v>357</v>
      </c>
      <c r="W862" s="37" t="s">
        <v>368</v>
      </c>
      <c r="X862" s="37">
        <v>152</v>
      </c>
      <c r="AB862" s="206" t="s">
        <v>362</v>
      </c>
      <c r="AC862" s="173">
        <v>4600205</v>
      </c>
      <c r="AD862" s="174" t="s">
        <v>1806</v>
      </c>
      <c r="AE862" s="149">
        <v>-85247.999999999956</v>
      </c>
      <c r="AF862" s="17">
        <v>-6351786.5300000003</v>
      </c>
      <c r="AG862" s="17">
        <v>4225385.84</v>
      </c>
      <c r="AH862" s="151">
        <v>0</v>
      </c>
      <c r="AI862" s="150">
        <v>3164218</v>
      </c>
      <c r="AJ862" s="266">
        <v>9492654</v>
      </c>
      <c r="AK862" s="138">
        <v>8111935</v>
      </c>
      <c r="AL862" s="266">
        <v>9734322</v>
      </c>
      <c r="AM862" s="175">
        <v>0</v>
      </c>
      <c r="AN862" s="150">
        <v>8111935</v>
      </c>
      <c r="AO862" s="151">
        <v>9083261.1428571399</v>
      </c>
      <c r="AP862" s="151">
        <v>10094201.769485014</v>
      </c>
      <c r="AQ862" s="151">
        <v>10094201.769485015</v>
      </c>
      <c r="AR862" s="266">
        <v>-601547.76948501542</v>
      </c>
      <c r="AS862" s="267">
        <v>-6.3369819387182488E-2</v>
      </c>
      <c r="AT862" s="266">
        <v>-10094201.769485015</v>
      </c>
      <c r="AU862" s="267">
        <v>0</v>
      </c>
      <c r="AV862" s="266">
        <v>-5868815.9294850156</v>
      </c>
      <c r="AW862" s="267">
        <v>-1.3889420165910851</v>
      </c>
      <c r="AX862" s="266">
        <v>-601547.76948501356</v>
      </c>
      <c r="AY862" s="267">
        <v>-6.3369819387182294E-2</v>
      </c>
      <c r="AZ862" s="266">
        <v>-10094201.769485014</v>
      </c>
      <c r="BA862" s="267">
        <v>0</v>
      </c>
      <c r="BB862" s="266">
        <v>-1.862645149230957E-9</v>
      </c>
      <c r="BC862" s="267">
        <v>-1.8452624504314675E-16</v>
      </c>
      <c r="BE862" s="149">
        <v>841183.48079041834</v>
      </c>
      <c r="BF862" s="149">
        <v>841183.48079041834</v>
      </c>
      <c r="BG862" s="149">
        <v>841183.48079041834</v>
      </c>
      <c r="BH862" s="149">
        <v>841183.48079041834</v>
      </c>
      <c r="BI862" s="149">
        <v>841183.48079041834</v>
      </c>
      <c r="BJ862" s="149">
        <v>841183.48079041834</v>
      </c>
      <c r="BK862" s="149">
        <v>841183.48079041834</v>
      </c>
      <c r="BL862" s="149">
        <v>841183.48079041834</v>
      </c>
      <c r="BM862" s="149">
        <v>841183.48079041834</v>
      </c>
      <c r="BN862" s="149">
        <v>841183.48079041834</v>
      </c>
      <c r="BO862" s="149">
        <v>841183.48079041834</v>
      </c>
      <c r="BP862" s="149">
        <v>841183.48079041834</v>
      </c>
      <c r="BQ862" s="268">
        <v>10094201.769485019</v>
      </c>
    </row>
    <row r="863" spans="11:69" x14ac:dyDescent="0.25">
      <c r="K863" s="145" t="s">
        <v>316</v>
      </c>
      <c r="N863" s="37" t="s">
        <v>1807</v>
      </c>
      <c r="V863" s="37" t="s">
        <v>357</v>
      </c>
      <c r="W863" s="37" t="s">
        <v>368</v>
      </c>
      <c r="X863" s="37">
        <v>152</v>
      </c>
      <c r="AB863" s="206" t="s">
        <v>362</v>
      </c>
      <c r="AC863" s="173">
        <v>4600206</v>
      </c>
      <c r="AD863" s="174" t="s">
        <v>1808</v>
      </c>
      <c r="AE863" s="149">
        <v>0</v>
      </c>
      <c r="AF863" s="17">
        <v>-1225510</v>
      </c>
      <c r="AG863" s="17">
        <v>0</v>
      </c>
      <c r="AH863" s="151">
        <v>0</v>
      </c>
      <c r="AI863" s="150">
        <v>0</v>
      </c>
      <c r="AJ863" s="266">
        <v>0</v>
      </c>
      <c r="AK863" s="138">
        <v>0</v>
      </c>
      <c r="AL863" s="266">
        <v>0</v>
      </c>
      <c r="AM863" s="175">
        <v>0</v>
      </c>
      <c r="AN863" s="150">
        <v>0</v>
      </c>
      <c r="AO863" s="151">
        <v>0</v>
      </c>
      <c r="AP863" s="151">
        <v>0</v>
      </c>
      <c r="AQ863" s="151">
        <v>0</v>
      </c>
      <c r="AR863" s="266">
        <v>0</v>
      </c>
      <c r="AS863" s="267">
        <v>0</v>
      </c>
      <c r="AT863" s="266">
        <v>0</v>
      </c>
      <c r="AU863" s="267">
        <v>0</v>
      </c>
      <c r="AV863" s="266">
        <v>0</v>
      </c>
      <c r="AW863" s="267">
        <v>0</v>
      </c>
      <c r="AX863" s="266">
        <v>0</v>
      </c>
      <c r="AY863" s="267">
        <v>0</v>
      </c>
      <c r="AZ863" s="266">
        <v>0</v>
      </c>
      <c r="BA863" s="267">
        <v>0</v>
      </c>
      <c r="BB863" s="266">
        <v>0</v>
      </c>
      <c r="BC863" s="267">
        <v>0</v>
      </c>
      <c r="BE863" s="149">
        <v>0</v>
      </c>
      <c r="BF863" s="149">
        <v>0</v>
      </c>
      <c r="BG863" s="149">
        <v>0</v>
      </c>
      <c r="BH863" s="149">
        <v>0</v>
      </c>
      <c r="BI863" s="149">
        <v>0</v>
      </c>
      <c r="BJ863" s="149">
        <v>0</v>
      </c>
      <c r="BK863" s="149">
        <v>0</v>
      </c>
      <c r="BL863" s="149">
        <v>0</v>
      </c>
      <c r="BM863" s="149">
        <v>0</v>
      </c>
      <c r="BN863" s="149">
        <v>0</v>
      </c>
      <c r="BO863" s="149">
        <v>0</v>
      </c>
      <c r="BP863" s="149">
        <v>0</v>
      </c>
      <c r="BQ863" s="268">
        <v>0</v>
      </c>
    </row>
    <row r="864" spans="11:69" x14ac:dyDescent="0.25">
      <c r="K864" s="145" t="s">
        <v>316</v>
      </c>
      <c r="N864" s="37" t="s">
        <v>1809</v>
      </c>
      <c r="V864" s="37" t="s">
        <v>357</v>
      </c>
      <c r="W864" s="37" t="s">
        <v>368</v>
      </c>
      <c r="X864" s="37">
        <v>152</v>
      </c>
      <c r="AB864" s="206" t="s">
        <v>362</v>
      </c>
      <c r="AC864" s="173">
        <v>4600207</v>
      </c>
      <c r="AD864" s="174" t="s">
        <v>1810</v>
      </c>
      <c r="AE864" s="149">
        <v>-1066267.56</v>
      </c>
      <c r="AF864" s="17">
        <v>-10003688.279999999</v>
      </c>
      <c r="AG864" s="17">
        <v>3553549.6600000006</v>
      </c>
      <c r="AH864" s="151">
        <v>-574962.89960148151</v>
      </c>
      <c r="AI864" s="150">
        <v>7464265.4500000002</v>
      </c>
      <c r="AJ864" s="266">
        <v>22392796.350000001</v>
      </c>
      <c r="AK864" s="138">
        <v>6690578.46</v>
      </c>
      <c r="AL864" s="266">
        <v>8028694.1520000007</v>
      </c>
      <c r="AM864" s="175">
        <v>-479466.55294272298</v>
      </c>
      <c r="AN864" s="150">
        <v>6595082.1133412411</v>
      </c>
      <c r="AO864" s="151">
        <v>11533439.845714301</v>
      </c>
      <c r="AP864" s="151">
        <v>0</v>
      </c>
      <c r="AQ864" s="151">
        <v>0</v>
      </c>
      <c r="AR864" s="266">
        <v>22392796.350000001</v>
      </c>
      <c r="AS864" s="267">
        <v>1</v>
      </c>
      <c r="AT864" s="266">
        <v>-574962.89960148151</v>
      </c>
      <c r="AU864" s="267">
        <v>-1</v>
      </c>
      <c r="AV864" s="266">
        <v>3553549.6600000006</v>
      </c>
      <c r="AW864" s="267">
        <v>1</v>
      </c>
      <c r="AX864" s="266">
        <v>22392796.350000001</v>
      </c>
      <c r="AY864" s="267">
        <v>1</v>
      </c>
      <c r="AZ864" s="266">
        <v>-574962.89960148151</v>
      </c>
      <c r="BA864" s="267">
        <v>-1</v>
      </c>
      <c r="BB864" s="266">
        <v>0</v>
      </c>
      <c r="BC864" s="267">
        <v>0</v>
      </c>
      <c r="BE864" s="149">
        <v>0</v>
      </c>
      <c r="BF864" s="149">
        <v>0</v>
      </c>
      <c r="BG864" s="149">
        <v>0</v>
      </c>
      <c r="BH864" s="149">
        <v>0</v>
      </c>
      <c r="BI864" s="149">
        <v>0</v>
      </c>
      <c r="BJ864" s="149">
        <v>0</v>
      </c>
      <c r="BK864" s="149">
        <v>0</v>
      </c>
      <c r="BL864" s="149">
        <v>0</v>
      </c>
      <c r="BM864" s="149">
        <v>0</v>
      </c>
      <c r="BN864" s="149">
        <v>0</v>
      </c>
      <c r="BO864" s="149">
        <v>0</v>
      </c>
      <c r="BP864" s="149">
        <v>0</v>
      </c>
      <c r="BQ864" s="268">
        <v>0</v>
      </c>
    </row>
    <row r="865" spans="11:69" x14ac:dyDescent="0.25">
      <c r="K865" s="145" t="s">
        <v>316</v>
      </c>
      <c r="N865" s="37" t="s">
        <v>1811</v>
      </c>
      <c r="V865" s="37" t="s">
        <v>357</v>
      </c>
      <c r="W865" s="37" t="s">
        <v>368</v>
      </c>
      <c r="X865" s="37">
        <v>152</v>
      </c>
      <c r="AB865" s="206" t="s">
        <v>362</v>
      </c>
      <c r="AC865" s="173">
        <v>4600300</v>
      </c>
      <c r="AD865" s="174" t="s">
        <v>1812</v>
      </c>
      <c r="AE865" s="149">
        <v>1000000</v>
      </c>
      <c r="AF865" s="17">
        <v>-1500000</v>
      </c>
      <c r="AG865" s="17">
        <v>-500000</v>
      </c>
      <c r="AH865" s="151">
        <v>0</v>
      </c>
      <c r="AI865" s="150">
        <v>0</v>
      </c>
      <c r="AJ865" s="266">
        <v>0</v>
      </c>
      <c r="AK865" s="138">
        <v>0</v>
      </c>
      <c r="AL865" s="266">
        <v>0</v>
      </c>
      <c r="AM865" s="175">
        <v>0</v>
      </c>
      <c r="AN865" s="150">
        <v>0</v>
      </c>
      <c r="AO865" s="151">
        <v>0</v>
      </c>
      <c r="AP865" s="151">
        <v>0</v>
      </c>
      <c r="AQ865" s="151">
        <v>0</v>
      </c>
      <c r="AR865" s="266">
        <v>0</v>
      </c>
      <c r="AS865" s="267">
        <v>0</v>
      </c>
      <c r="AT865" s="266">
        <v>0</v>
      </c>
      <c r="AU865" s="267">
        <v>0</v>
      </c>
      <c r="AV865" s="266">
        <v>-500000</v>
      </c>
      <c r="AW865" s="267">
        <v>-1</v>
      </c>
      <c r="AX865" s="266">
        <v>0</v>
      </c>
      <c r="AY865" s="267">
        <v>0</v>
      </c>
      <c r="AZ865" s="266">
        <v>0</v>
      </c>
      <c r="BA865" s="267">
        <v>0</v>
      </c>
      <c r="BB865" s="266">
        <v>0</v>
      </c>
      <c r="BC865" s="267">
        <v>0</v>
      </c>
      <c r="BE865" s="149">
        <v>0</v>
      </c>
      <c r="BF865" s="149">
        <v>0</v>
      </c>
      <c r="BG865" s="149">
        <v>0</v>
      </c>
      <c r="BH865" s="149">
        <v>0</v>
      </c>
      <c r="BI865" s="149">
        <v>0</v>
      </c>
      <c r="BJ865" s="149">
        <v>0</v>
      </c>
      <c r="BK865" s="149">
        <v>0</v>
      </c>
      <c r="BL865" s="149">
        <v>0</v>
      </c>
      <c r="BM865" s="149">
        <v>0</v>
      </c>
      <c r="BN865" s="149">
        <v>0</v>
      </c>
      <c r="BO865" s="149">
        <v>0</v>
      </c>
      <c r="BP865" s="149">
        <v>0</v>
      </c>
      <c r="BQ865" s="268">
        <v>0</v>
      </c>
    </row>
    <row r="866" spans="11:69" x14ac:dyDescent="0.25">
      <c r="K866" s="145" t="s">
        <v>316</v>
      </c>
      <c r="N866" s="37" t="s">
        <v>1813</v>
      </c>
      <c r="V866" s="37" t="s">
        <v>357</v>
      </c>
      <c r="W866" s="37" t="s">
        <v>368</v>
      </c>
      <c r="X866" s="37">
        <v>152</v>
      </c>
      <c r="AB866" s="206" t="s">
        <v>362</v>
      </c>
      <c r="AC866" s="173">
        <v>4600305</v>
      </c>
      <c r="AD866" s="174" t="s">
        <v>1814</v>
      </c>
      <c r="AE866" s="149">
        <v>272520.08</v>
      </c>
      <c r="AF866" s="17">
        <v>0</v>
      </c>
      <c r="AG866" s="17">
        <v>0</v>
      </c>
      <c r="AH866" s="151">
        <v>0</v>
      </c>
      <c r="AI866" s="150">
        <v>0</v>
      </c>
      <c r="AJ866" s="266">
        <v>0</v>
      </c>
      <c r="AK866" s="138">
        <v>0</v>
      </c>
      <c r="AL866" s="266">
        <v>0</v>
      </c>
      <c r="AM866" s="175">
        <v>0</v>
      </c>
      <c r="AN866" s="150">
        <v>0</v>
      </c>
      <c r="AO866" s="151">
        <v>0</v>
      </c>
      <c r="AP866" s="151">
        <v>0</v>
      </c>
      <c r="AQ866" s="151">
        <v>0</v>
      </c>
      <c r="AR866" s="266">
        <v>0</v>
      </c>
      <c r="AS866" s="267">
        <v>0</v>
      </c>
      <c r="AT866" s="266">
        <v>0</v>
      </c>
      <c r="AU866" s="267">
        <v>0</v>
      </c>
      <c r="AV866" s="266">
        <v>0</v>
      </c>
      <c r="AW866" s="267">
        <v>0</v>
      </c>
      <c r="AX866" s="266">
        <v>0</v>
      </c>
      <c r="AY866" s="267">
        <v>0</v>
      </c>
      <c r="AZ866" s="266">
        <v>0</v>
      </c>
      <c r="BA866" s="267">
        <v>0</v>
      </c>
      <c r="BB866" s="266">
        <v>0</v>
      </c>
      <c r="BC866" s="267">
        <v>0</v>
      </c>
      <c r="BE866" s="149">
        <v>0</v>
      </c>
      <c r="BF866" s="149">
        <v>0</v>
      </c>
      <c r="BG866" s="149">
        <v>0</v>
      </c>
      <c r="BH866" s="149">
        <v>0</v>
      </c>
      <c r="BI866" s="149">
        <v>0</v>
      </c>
      <c r="BJ866" s="149">
        <v>0</v>
      </c>
      <c r="BK866" s="149">
        <v>0</v>
      </c>
      <c r="BL866" s="149">
        <v>0</v>
      </c>
      <c r="BM866" s="149">
        <v>0</v>
      </c>
      <c r="BN866" s="149">
        <v>0</v>
      </c>
      <c r="BO866" s="149">
        <v>0</v>
      </c>
      <c r="BP866" s="149">
        <v>0</v>
      </c>
      <c r="BQ866" s="268">
        <v>0</v>
      </c>
    </row>
    <row r="867" spans="11:69" x14ac:dyDescent="0.25">
      <c r="K867" s="145" t="s">
        <v>316</v>
      </c>
      <c r="N867" s="37" t="s">
        <v>1815</v>
      </c>
      <c r="V867" s="37" t="s">
        <v>357</v>
      </c>
      <c r="W867" s="37" t="s">
        <v>368</v>
      </c>
      <c r="X867" s="37">
        <v>152</v>
      </c>
      <c r="AB867" s="206" t="s">
        <v>362</v>
      </c>
      <c r="AC867" s="173">
        <v>4600900</v>
      </c>
      <c r="AD867" s="174" t="s">
        <v>1816</v>
      </c>
      <c r="AE867" s="149">
        <v>386345.36</v>
      </c>
      <c r="AF867" s="17">
        <v>503340.31</v>
      </c>
      <c r="AG867" s="17">
        <v>252815.48</v>
      </c>
      <c r="AH867" s="151">
        <v>333745.13959963451</v>
      </c>
      <c r="AI867" s="150">
        <v>55095.80999999999</v>
      </c>
      <c r="AJ867" s="266">
        <v>165287.42999999996</v>
      </c>
      <c r="AK867" s="138">
        <v>189497.75</v>
      </c>
      <c r="AL867" s="266">
        <v>227397.30000000002</v>
      </c>
      <c r="AM867" s="175">
        <v>278120.94966636208</v>
      </c>
      <c r="AN867" s="150">
        <v>245121.93993327243</v>
      </c>
      <c r="AO867" s="151">
        <v>175814.60571428601</v>
      </c>
      <c r="AP867" s="151">
        <v>174711.24605716098</v>
      </c>
      <c r="AQ867" s="151">
        <v>196822.70135815511</v>
      </c>
      <c r="AR867" s="266">
        <v>-31535.271358155151</v>
      </c>
      <c r="AS867" s="267">
        <v>-0.19079049966567427</v>
      </c>
      <c r="AT867" s="266">
        <v>136922.43824147939</v>
      </c>
      <c r="AU867" s="267">
        <v>0.41026047122583875</v>
      </c>
      <c r="AV867" s="266">
        <v>55992.778641844896</v>
      </c>
      <c r="AW867" s="267">
        <v>0.22147685988945334</v>
      </c>
      <c r="AX867" s="266">
        <v>-9423.8160571610206</v>
      </c>
      <c r="AY867" s="267">
        <v>-5.7014717072925769E-2</v>
      </c>
      <c r="AZ867" s="266">
        <v>159033.89354247352</v>
      </c>
      <c r="BA867" s="267">
        <v>0.47651298752471088</v>
      </c>
      <c r="BB867" s="266">
        <v>-22111.45530099413</v>
      </c>
      <c r="BC867" s="267">
        <v>-0.12655999999999906</v>
      </c>
      <c r="BE867" s="149">
        <v>16831.589196704299</v>
      </c>
      <c r="BF867" s="149">
        <v>16336.1077379695</v>
      </c>
      <c r="BG867" s="149">
        <v>16107.1507180194</v>
      </c>
      <c r="BH867" s="149">
        <v>16733.508910205299</v>
      </c>
      <c r="BI867" s="149">
        <v>15412.178314247201</v>
      </c>
      <c r="BJ867" s="149">
        <v>17047.611511851501</v>
      </c>
      <c r="BK867" s="149">
        <v>16324.667492946201</v>
      </c>
      <c r="BL867" s="149">
        <v>16602.7422848803</v>
      </c>
      <c r="BM867" s="149">
        <v>16044.555474021899</v>
      </c>
      <c r="BN867" s="149">
        <v>16421.638485662399</v>
      </c>
      <c r="BO867" s="149">
        <v>16780.695596653099</v>
      </c>
      <c r="BP867" s="149">
        <v>16180.255634994001</v>
      </c>
      <c r="BQ867" s="268">
        <v>196822.70135815511</v>
      </c>
    </row>
    <row r="868" spans="11:69" x14ac:dyDescent="0.25">
      <c r="K868" s="145" t="s">
        <v>316</v>
      </c>
      <c r="N868" s="37" t="s">
        <v>1817</v>
      </c>
      <c r="V868" s="37" t="s">
        <v>357</v>
      </c>
      <c r="W868" s="37" t="s">
        <v>368</v>
      </c>
      <c r="X868" s="37">
        <v>152</v>
      </c>
      <c r="AB868" s="206" t="s">
        <v>362</v>
      </c>
      <c r="AC868" s="173">
        <v>4600905</v>
      </c>
      <c r="AD868" s="174" t="s">
        <v>1818</v>
      </c>
      <c r="AE868" s="149">
        <v>295970.60000000003</v>
      </c>
      <c r="AF868" s="17">
        <v>1963256.77</v>
      </c>
      <c r="AG868" s="17">
        <v>507642.78</v>
      </c>
      <c r="AH868" s="151">
        <v>-443745.64849613036</v>
      </c>
      <c r="AI868" s="150">
        <v>403690.87</v>
      </c>
      <c r="AJ868" s="266">
        <v>1211072.6099999999</v>
      </c>
      <c r="AK868" s="138">
        <v>585055.77</v>
      </c>
      <c r="AL868" s="266">
        <v>702066.92400000012</v>
      </c>
      <c r="AM868" s="175">
        <v>-369788.04041344201</v>
      </c>
      <c r="AN868" s="150">
        <v>511098.16191731166</v>
      </c>
      <c r="AO868" s="151">
        <v>1011317.05714286</v>
      </c>
      <c r="AP868" s="151">
        <v>1280121.5722139201</v>
      </c>
      <c r="AQ868" s="151">
        <v>1442133.7583933121</v>
      </c>
      <c r="AR868" s="266">
        <v>-231061.14839331224</v>
      </c>
      <c r="AS868" s="267">
        <v>-0.19079049966567427</v>
      </c>
      <c r="AT868" s="266">
        <v>-1885879.4068894424</v>
      </c>
      <c r="AU868" s="267">
        <v>-4.2499107614480369</v>
      </c>
      <c r="AV868" s="266">
        <v>-934490.97839331208</v>
      </c>
      <c r="AW868" s="267">
        <v>-1.8408436310141396</v>
      </c>
      <c r="AX868" s="266">
        <v>-69048.962213920197</v>
      </c>
      <c r="AY868" s="267">
        <v>-5.7014717072926123E-2</v>
      </c>
      <c r="AZ868" s="266">
        <v>-1723867.2207100503</v>
      </c>
      <c r="BA868" s="267">
        <v>-3.8848092968399737</v>
      </c>
      <c r="BB868" s="266">
        <v>-162012.18617939204</v>
      </c>
      <c r="BC868" s="267">
        <v>-0.12655999999999867</v>
      </c>
      <c r="BE868" s="149">
        <v>123326.23635627</v>
      </c>
      <c r="BF868" s="149">
        <v>119695.80890370201</v>
      </c>
      <c r="BG868" s="149">
        <v>118018.224735754</v>
      </c>
      <c r="BH868" s="149">
        <v>122607.595207576</v>
      </c>
      <c r="BI868" s="149">
        <v>112926.113115926</v>
      </c>
      <c r="BJ868" s="149">
        <v>124909.047033547</v>
      </c>
      <c r="BK868" s="149">
        <v>119611.98542481101</v>
      </c>
      <c r="BL868" s="149">
        <v>121649.45895829699</v>
      </c>
      <c r="BM868" s="149">
        <v>117559.58498606599</v>
      </c>
      <c r="BN868" s="149">
        <v>120322.49870003801</v>
      </c>
      <c r="BO868" s="149">
        <v>122953.335373743</v>
      </c>
      <c r="BP868" s="149">
        <v>118553.869597582</v>
      </c>
      <c r="BQ868" s="268">
        <v>1442133.7583933121</v>
      </c>
    </row>
    <row r="869" spans="11:69" x14ac:dyDescent="0.25">
      <c r="K869" s="145" t="s">
        <v>316</v>
      </c>
      <c r="N869" s="37" t="s">
        <v>1819</v>
      </c>
      <c r="V869" s="37" t="s">
        <v>357</v>
      </c>
      <c r="W869" s="37" t="s">
        <v>368</v>
      </c>
      <c r="X869" s="37">
        <v>152</v>
      </c>
      <c r="AB869" s="206" t="s">
        <v>362</v>
      </c>
      <c r="AC869" s="173">
        <v>4600910</v>
      </c>
      <c r="AD869" s="174" t="s">
        <v>1820</v>
      </c>
      <c r="AE869" s="149">
        <v>-40930.839999999997</v>
      </c>
      <c r="AF869" s="17">
        <v>282944.81</v>
      </c>
      <c r="AG869" s="17">
        <v>-126446.94</v>
      </c>
      <c r="AH869" s="151">
        <v>179056.68724899963</v>
      </c>
      <c r="AI869" s="150">
        <v>49194.74</v>
      </c>
      <c r="AJ869" s="266">
        <v>147584.22</v>
      </c>
      <c r="AK869" s="138">
        <v>727790.49</v>
      </c>
      <c r="AL869" s="266">
        <v>873348.58799999999</v>
      </c>
      <c r="AM869" s="175">
        <v>149213.90604083301</v>
      </c>
      <c r="AN869" s="150">
        <v>757633.27120816661</v>
      </c>
      <c r="AO869" s="151">
        <v>546091.37142857094</v>
      </c>
      <c r="AP869" s="151">
        <v>155998.69254772799</v>
      </c>
      <c r="AQ869" s="151">
        <v>175741.8870765687</v>
      </c>
      <c r="AR869" s="266">
        <v>-28157.667076568701</v>
      </c>
      <c r="AS869" s="267">
        <v>-0.1907904996656736</v>
      </c>
      <c r="AT869" s="266">
        <v>3314.8001724309288</v>
      </c>
      <c r="AU869" s="267">
        <v>1.8512573997425209E-2</v>
      </c>
      <c r="AV869" s="266">
        <v>-302188.82707656873</v>
      </c>
      <c r="AW869" s="267">
        <v>-2.3898468960701518</v>
      </c>
      <c r="AX869" s="266">
        <v>-8414.4725477279862</v>
      </c>
      <c r="AY869" s="267">
        <v>-5.7014717072922744E-2</v>
      </c>
      <c r="AZ869" s="266">
        <v>23057.994701271644</v>
      </c>
      <c r="BA869" s="267">
        <v>0.12877483134269516</v>
      </c>
      <c r="BB869" s="266">
        <v>-19743.194528840715</v>
      </c>
      <c r="BC869" s="267">
        <v>-0.12656000000000167</v>
      </c>
      <c r="BE869" s="149">
        <v>15028.8316719307</v>
      </c>
      <c r="BF869" s="149">
        <v>14586.4190540333</v>
      </c>
      <c r="BG869" s="149">
        <v>14381.9846139621</v>
      </c>
      <c r="BH869" s="149">
        <v>14941.2563337436</v>
      </c>
      <c r="BI869" s="149">
        <v>13761.4476491593</v>
      </c>
      <c r="BJ869" s="149">
        <v>15221.7167865677</v>
      </c>
      <c r="BK869" s="149">
        <v>14576.204123361502</v>
      </c>
      <c r="BL869" s="149">
        <v>14824.495546788199</v>
      </c>
      <c r="BM869" s="149">
        <v>14326.0936713714</v>
      </c>
      <c r="BN869" s="149">
        <v>14662.7889793463</v>
      </c>
      <c r="BO869" s="149">
        <v>14983.389061645397</v>
      </c>
      <c r="BP869" s="149">
        <v>14447.259584659199</v>
      </c>
      <c r="BQ869" s="268">
        <v>175741.8870765687</v>
      </c>
    </row>
    <row r="870" spans="11:69" x14ac:dyDescent="0.25">
      <c r="K870" s="145" t="s">
        <v>316</v>
      </c>
      <c r="N870" s="37" t="s">
        <v>1821</v>
      </c>
      <c r="V870" s="37" t="s">
        <v>357</v>
      </c>
      <c r="W870" s="37" t="s">
        <v>368</v>
      </c>
      <c r="X870" s="37">
        <v>152</v>
      </c>
      <c r="AB870" s="206" t="s">
        <v>362</v>
      </c>
      <c r="AC870" s="173">
        <v>4600915</v>
      </c>
      <c r="AD870" s="174" t="s">
        <v>1822</v>
      </c>
      <c r="AE870" s="149">
        <v>414878.01999999996</v>
      </c>
      <c r="AF870" s="17">
        <v>669287.57000000007</v>
      </c>
      <c r="AG870" s="17">
        <v>375311.12999999995</v>
      </c>
      <c r="AH870" s="151">
        <v>61048.040306465147</v>
      </c>
      <c r="AI870" s="150">
        <v>65917.62</v>
      </c>
      <c r="AJ870" s="266">
        <v>197752.86</v>
      </c>
      <c r="AK870" s="138">
        <v>64546.989999999991</v>
      </c>
      <c r="AL870" s="266">
        <v>77456.387999999977</v>
      </c>
      <c r="AM870" s="175">
        <v>50873.366922054294</v>
      </c>
      <c r="AN870" s="150">
        <v>74721.663384410844</v>
      </c>
      <c r="AO870" s="151">
        <v>118552.54285714299</v>
      </c>
      <c r="AP870" s="151">
        <v>209027.68336326201</v>
      </c>
      <c r="AQ870" s="151">
        <v>235482.22696971591</v>
      </c>
      <c r="AR870" s="266">
        <v>-37729.36696971592</v>
      </c>
      <c r="AS870" s="267">
        <v>-0.19079049966567321</v>
      </c>
      <c r="AT870" s="266">
        <v>-174434.18666325076</v>
      </c>
      <c r="AU870" s="267">
        <v>-2.8573265544246755</v>
      </c>
      <c r="AV870" s="266">
        <v>139828.90303028404</v>
      </c>
      <c r="AW870" s="267">
        <v>0.37256796256024716</v>
      </c>
      <c r="AX870" s="266">
        <v>-11274.823363262025</v>
      </c>
      <c r="AY870" s="267">
        <v>-5.7014717072926407E-2</v>
      </c>
      <c r="AZ870" s="266">
        <v>-147979.64305679686</v>
      </c>
      <c r="BA870" s="267">
        <v>-2.4239867866999401</v>
      </c>
      <c r="BB870" s="266">
        <v>-26454.543606453895</v>
      </c>
      <c r="BC870" s="267">
        <v>-0.1265599999999974</v>
      </c>
      <c r="BE870" s="149">
        <v>20137.6166475174</v>
      </c>
      <c r="BF870" s="149">
        <v>19544.813700906401</v>
      </c>
      <c r="BG870" s="149">
        <v>19270.885396060599</v>
      </c>
      <c r="BH870" s="149">
        <v>20020.271625183901</v>
      </c>
      <c r="BI870" s="149">
        <v>18439.407887655801</v>
      </c>
      <c r="BJ870" s="149">
        <v>20396.069638432698</v>
      </c>
      <c r="BK870" s="149">
        <v>19531.126385588599</v>
      </c>
      <c r="BL870" s="149">
        <v>19863.8200780181</v>
      </c>
      <c r="BM870" s="149">
        <v>19195.995318073998</v>
      </c>
      <c r="BN870" s="149">
        <v>19647.1442288492</v>
      </c>
      <c r="BO870" s="149">
        <v>20076.726627230801</v>
      </c>
      <c r="BP870" s="149">
        <v>19358.349436198401</v>
      </c>
      <c r="BQ870" s="268">
        <v>235482.22696971591</v>
      </c>
    </row>
    <row r="871" spans="11:69" x14ac:dyDescent="0.25">
      <c r="K871" s="145" t="s">
        <v>316</v>
      </c>
      <c r="N871" s="37" t="s">
        <v>1823</v>
      </c>
      <c r="V871" s="37" t="s">
        <v>357</v>
      </c>
      <c r="W871" s="37" t="s">
        <v>368</v>
      </c>
      <c r="X871" s="37">
        <v>152</v>
      </c>
      <c r="AB871" s="206" t="s">
        <v>362</v>
      </c>
      <c r="AC871" s="173">
        <v>4600920</v>
      </c>
      <c r="AD871" s="174" t="s">
        <v>1824</v>
      </c>
      <c r="AE871" s="149">
        <v>38951.44000000001</v>
      </c>
      <c r="AF871" s="17">
        <v>314864.42000000004</v>
      </c>
      <c r="AG871" s="17">
        <v>20509.89</v>
      </c>
      <c r="AH871" s="151">
        <v>0</v>
      </c>
      <c r="AI871" s="150">
        <v>0</v>
      </c>
      <c r="AJ871" s="266">
        <v>0</v>
      </c>
      <c r="AK871" s="138">
        <v>11437.37</v>
      </c>
      <c r="AL871" s="266">
        <v>13724.844000000001</v>
      </c>
      <c r="AM871" s="175">
        <v>0</v>
      </c>
      <c r="AN871" s="150">
        <v>11437.37</v>
      </c>
      <c r="AO871" s="151">
        <v>0</v>
      </c>
      <c r="AP871" s="151">
        <v>0</v>
      </c>
      <c r="AQ871" s="151">
        <v>0</v>
      </c>
      <c r="AR871" s="266">
        <v>0</v>
      </c>
      <c r="AS871" s="267">
        <v>0</v>
      </c>
      <c r="AT871" s="266">
        <v>0</v>
      </c>
      <c r="AU871" s="267">
        <v>0</v>
      </c>
      <c r="AV871" s="266">
        <v>20509.89</v>
      </c>
      <c r="AW871" s="267">
        <v>1</v>
      </c>
      <c r="AX871" s="266">
        <v>0</v>
      </c>
      <c r="AY871" s="267">
        <v>0</v>
      </c>
      <c r="AZ871" s="266">
        <v>0</v>
      </c>
      <c r="BA871" s="267">
        <v>0</v>
      </c>
      <c r="BB871" s="266">
        <v>0</v>
      </c>
      <c r="BC871" s="267">
        <v>0</v>
      </c>
      <c r="BE871" s="149">
        <v>0</v>
      </c>
      <c r="BF871" s="149">
        <v>0</v>
      </c>
      <c r="BG871" s="149">
        <v>0</v>
      </c>
      <c r="BH871" s="149">
        <v>0</v>
      </c>
      <c r="BI871" s="149">
        <v>0</v>
      </c>
      <c r="BJ871" s="149">
        <v>0</v>
      </c>
      <c r="BK871" s="149">
        <v>0</v>
      </c>
      <c r="BL871" s="149">
        <v>0</v>
      </c>
      <c r="BM871" s="149">
        <v>0</v>
      </c>
      <c r="BN871" s="149">
        <v>0</v>
      </c>
      <c r="BO871" s="149">
        <v>0</v>
      </c>
      <c r="BP871" s="149">
        <v>0</v>
      </c>
      <c r="BQ871" s="268">
        <v>0</v>
      </c>
    </row>
    <row r="872" spans="11:69" x14ac:dyDescent="0.25">
      <c r="K872" s="145" t="s">
        <v>316</v>
      </c>
      <c r="N872" s="37" t="s">
        <v>1825</v>
      </c>
      <c r="V872" s="37" t="s">
        <v>357</v>
      </c>
      <c r="W872" s="37" t="s">
        <v>368</v>
      </c>
      <c r="X872" s="37">
        <v>152</v>
      </c>
      <c r="AB872" s="206" t="s">
        <v>362</v>
      </c>
      <c r="AC872" s="173">
        <v>4600925</v>
      </c>
      <c r="AD872" s="174" t="s">
        <v>1826</v>
      </c>
      <c r="AE872" s="149">
        <v>2607.8399999999974</v>
      </c>
      <c r="AF872" s="17">
        <v>93022.78</v>
      </c>
      <c r="AG872" s="17">
        <v>21642.47</v>
      </c>
      <c r="AH872" s="151">
        <v>16517.267372487004</v>
      </c>
      <c r="AI872" s="150">
        <v>27286.65</v>
      </c>
      <c r="AJ872" s="266">
        <v>81859.950000000012</v>
      </c>
      <c r="AK872" s="138">
        <v>102775.66</v>
      </c>
      <c r="AL872" s="266">
        <v>123330.79200000002</v>
      </c>
      <c r="AM872" s="175">
        <v>13764.389477072502</v>
      </c>
      <c r="AN872" s="150">
        <v>105528.53789541451</v>
      </c>
      <c r="AO872" s="151">
        <v>116975.19428571399</v>
      </c>
      <c r="AP872" s="151">
        <v>86527.1718888537</v>
      </c>
      <c r="AQ872" s="151">
        <v>97478.050763107036</v>
      </c>
      <c r="AR872" s="266">
        <v>-15618.100763107024</v>
      </c>
      <c r="AS872" s="267">
        <v>-0.19079049966567316</v>
      </c>
      <c r="AT872" s="266">
        <v>-80960.783390620025</v>
      </c>
      <c r="AU872" s="267">
        <v>-4.9015846002152452</v>
      </c>
      <c r="AV872" s="266">
        <v>-75835.580763107035</v>
      </c>
      <c r="AW872" s="267">
        <v>-3.504016905792501</v>
      </c>
      <c r="AX872" s="266">
        <v>-4667.2218888536881</v>
      </c>
      <c r="AY872" s="267">
        <v>-5.7014717072923785E-2</v>
      </c>
      <c r="AZ872" s="266">
        <v>-70009.904516366689</v>
      </c>
      <c r="BA872" s="267">
        <v>-4.2385888014976958</v>
      </c>
      <c r="BB872" s="266">
        <v>-10950.878874253336</v>
      </c>
      <c r="BC872" s="267">
        <v>-0.12656000000000014</v>
      </c>
      <c r="BE872" s="149">
        <v>8335.9820529773497</v>
      </c>
      <c r="BF872" s="149">
        <v>8090.5908127726188</v>
      </c>
      <c r="BG872" s="149">
        <v>7977.1979782100398</v>
      </c>
      <c r="BH872" s="149">
        <v>8287.4069898355701</v>
      </c>
      <c r="BI872" s="149">
        <v>7633.0072177621805</v>
      </c>
      <c r="BJ872" s="149">
        <v>8442.9688693180797</v>
      </c>
      <c r="BK872" s="149">
        <v>8084.9249379653302</v>
      </c>
      <c r="BL872" s="149">
        <v>8222.6437503637499</v>
      </c>
      <c r="BM872" s="149">
        <v>7946.1971722571898</v>
      </c>
      <c r="BN872" s="149">
        <v>8132.9506142989903</v>
      </c>
      <c r="BO872" s="149">
        <v>8310.7765817838699</v>
      </c>
      <c r="BP872" s="149">
        <v>8013.40378556208</v>
      </c>
      <c r="BQ872" s="268">
        <v>97478.050763107036</v>
      </c>
    </row>
    <row r="873" spans="11:69" x14ac:dyDescent="0.25">
      <c r="K873" s="145" t="s">
        <v>316</v>
      </c>
      <c r="N873" s="37" t="s">
        <v>1827</v>
      </c>
      <c r="V873" s="37" t="s">
        <v>357</v>
      </c>
      <c r="W873" s="37" t="s">
        <v>368</v>
      </c>
      <c r="X873" s="37">
        <v>152</v>
      </c>
      <c r="AB873" s="206" t="s">
        <v>362</v>
      </c>
      <c r="AC873" s="173">
        <v>4600995</v>
      </c>
      <c r="AD873" s="174" t="s">
        <v>1828</v>
      </c>
      <c r="AE873" s="149">
        <v>2779380.9800000004</v>
      </c>
      <c r="AF873" s="17">
        <v>5869076.8300000001</v>
      </c>
      <c r="AG873" s="17">
        <v>4019916.62</v>
      </c>
      <c r="AH873" s="151">
        <v>3812476.0602760329</v>
      </c>
      <c r="AI873" s="150">
        <v>1213532.1299999999</v>
      </c>
      <c r="AJ873" s="266">
        <v>3640596.3899999997</v>
      </c>
      <c r="AK873" s="138">
        <v>3456981.71</v>
      </c>
      <c r="AL873" s="266">
        <v>4148378.0519999997</v>
      </c>
      <c r="AM873" s="175">
        <v>3177063.3835633607</v>
      </c>
      <c r="AN873" s="150">
        <v>4092394.3867126722</v>
      </c>
      <c r="AO873" s="151">
        <v>3846200.1771428599</v>
      </c>
      <c r="AP873" s="151">
        <v>3848163.9631525599</v>
      </c>
      <c r="AQ873" s="151">
        <v>4335187.5943291467</v>
      </c>
      <c r="AR873" s="266">
        <v>-694591.204329147</v>
      </c>
      <c r="AS873" s="267">
        <v>-0.19079049966567349</v>
      </c>
      <c r="AT873" s="266">
        <v>-522711.53405311378</v>
      </c>
      <c r="AU873" s="267">
        <v>-0.13710552559253791</v>
      </c>
      <c r="AV873" s="266">
        <v>-315270.97432914656</v>
      </c>
      <c r="AW873" s="267">
        <v>-7.8427242187213961E-2</v>
      </c>
      <c r="AX873" s="266">
        <v>-207567.57315256028</v>
      </c>
      <c r="AY873" s="267">
        <v>-5.7014717072924499E-2</v>
      </c>
      <c r="AZ873" s="266">
        <v>-35687.902876527049</v>
      </c>
      <c r="BA873" s="267">
        <v>-9.3608201893714063E-3</v>
      </c>
      <c r="BB873" s="266">
        <v>-487023.63117658673</v>
      </c>
      <c r="BC873" s="267">
        <v>-0.12655999999999967</v>
      </c>
      <c r="BE873" s="149">
        <v>370730.08435961802</v>
      </c>
      <c r="BF873" s="149">
        <v>359816.68332251802</v>
      </c>
      <c r="BG873" s="149">
        <v>354773.70999844</v>
      </c>
      <c r="BH873" s="149">
        <v>368569.78253292502</v>
      </c>
      <c r="BI873" s="149">
        <v>339466.35102793103</v>
      </c>
      <c r="BJ873" s="149">
        <v>375488.15979635698</v>
      </c>
      <c r="BK873" s="149">
        <v>359564.702184372</v>
      </c>
      <c r="BL873" s="149">
        <v>365689.53626077599</v>
      </c>
      <c r="BM873" s="149">
        <v>353394.99644878501</v>
      </c>
      <c r="BN873" s="149">
        <v>361700.57087092299</v>
      </c>
      <c r="BO873" s="149">
        <v>369609.10948197398</v>
      </c>
      <c r="BP873" s="149">
        <v>356383.90804452798</v>
      </c>
      <c r="BQ873" s="268">
        <v>4335187.5943291467</v>
      </c>
    </row>
    <row r="874" spans="11:69" x14ac:dyDescent="0.25">
      <c r="K874" s="145" t="s">
        <v>316</v>
      </c>
      <c r="N874" s="37" t="s">
        <v>1829</v>
      </c>
      <c r="V874" s="37" t="s">
        <v>357</v>
      </c>
      <c r="W874" s="37" t="s">
        <v>368</v>
      </c>
      <c r="X874" s="37">
        <v>152</v>
      </c>
      <c r="AB874" s="206" t="s">
        <v>362</v>
      </c>
      <c r="AC874" s="173">
        <v>4650090</v>
      </c>
      <c r="AD874" s="174" t="s">
        <v>1830</v>
      </c>
      <c r="AE874" s="149">
        <v>37098615.25</v>
      </c>
      <c r="AF874" s="17">
        <v>40741350.289999992</v>
      </c>
      <c r="AG874" s="17">
        <v>48011140.559999987</v>
      </c>
      <c r="AH874" s="151">
        <v>52696628.95472195</v>
      </c>
      <c r="AI874" s="150">
        <v>20512945.729999997</v>
      </c>
      <c r="AJ874" s="266">
        <v>61538837.18999999</v>
      </c>
      <c r="AK874" s="138">
        <v>53802001.709999993</v>
      </c>
      <c r="AL874" s="266">
        <v>64562402.051999986</v>
      </c>
      <c r="AM874" s="175">
        <v>44164755.55479718</v>
      </c>
      <c r="AN874" s="150">
        <v>62333875.109924763</v>
      </c>
      <c r="AO874" s="151">
        <v>62302138.988571391</v>
      </c>
      <c r="AP874" s="151">
        <v>62148698.711495556</v>
      </c>
      <c r="AQ874" s="151">
        <v>71325367.558467001</v>
      </c>
      <c r="AR874" s="266">
        <v>-9786530.3684670106</v>
      </c>
      <c r="AS874" s="267">
        <v>-0.15903014771389462</v>
      </c>
      <c r="AT874" s="266">
        <v>-18628738.603745051</v>
      </c>
      <c r="AU874" s="267">
        <v>-0.35350911383252343</v>
      </c>
      <c r="AV874" s="266">
        <v>-23314226.998467013</v>
      </c>
      <c r="AW874" s="267">
        <v>-0.48560035705319265</v>
      </c>
      <c r="AX874" s="266">
        <v>-609861.52149556577</v>
      </c>
      <c r="AY874" s="267">
        <v>-9.9101892291632021E-3</v>
      </c>
      <c r="AZ874" s="266">
        <v>-9452069.7567736059</v>
      </c>
      <c r="BA874" s="267">
        <v>-0.1793676359240175</v>
      </c>
      <c r="BB874" s="266">
        <v>-9176668.8469714448</v>
      </c>
      <c r="BC874" s="267">
        <v>-0.14765665311145201</v>
      </c>
      <c r="BE874" s="149">
        <v>7423118.9925125912</v>
      </c>
      <c r="BF874" s="149">
        <v>6804694.0733343521</v>
      </c>
      <c r="BG874" s="149">
        <v>6866799.055207001</v>
      </c>
      <c r="BH874" s="149">
        <v>5873901.2865063604</v>
      </c>
      <c r="BI874" s="149">
        <v>5308401.012748261</v>
      </c>
      <c r="BJ874" s="149">
        <v>5597588.1922226716</v>
      </c>
      <c r="BK874" s="149">
        <v>5737932.1029416518</v>
      </c>
      <c r="BL874" s="149">
        <v>5597544.6285540508</v>
      </c>
      <c r="BM874" s="149">
        <v>5547736.471568861</v>
      </c>
      <c r="BN874" s="149">
        <v>5665794.282354041</v>
      </c>
      <c r="BO874" s="149">
        <v>5475791.5664620614</v>
      </c>
      <c r="BP874" s="149">
        <v>5426065.894055102</v>
      </c>
      <c r="BQ874" s="268">
        <v>71325367.558467016</v>
      </c>
    </row>
    <row r="875" spans="11:69" x14ac:dyDescent="0.25">
      <c r="K875" s="145" t="s">
        <v>316</v>
      </c>
      <c r="N875" s="37" t="s">
        <v>1831</v>
      </c>
      <c r="V875" s="37" t="s">
        <v>357</v>
      </c>
      <c r="W875" s="37" t="s">
        <v>368</v>
      </c>
      <c r="X875" s="37">
        <v>152</v>
      </c>
      <c r="AB875" s="206" t="s">
        <v>362</v>
      </c>
      <c r="AC875" s="173">
        <v>4650096</v>
      </c>
      <c r="AD875" s="174" t="s">
        <v>1832</v>
      </c>
      <c r="AE875" s="149">
        <v>960.49</v>
      </c>
      <c r="AF875" s="17">
        <v>1812.29</v>
      </c>
      <c r="AG875" s="17">
        <v>0</v>
      </c>
      <c r="AH875" s="151">
        <v>0</v>
      </c>
      <c r="AI875" s="150">
        <v>0</v>
      </c>
      <c r="AJ875" s="266">
        <v>0</v>
      </c>
      <c r="AK875" s="138">
        <v>0</v>
      </c>
      <c r="AL875" s="266">
        <v>0</v>
      </c>
      <c r="AM875" s="175">
        <v>0</v>
      </c>
      <c r="AN875" s="150">
        <v>0</v>
      </c>
      <c r="AO875" s="151">
        <v>0</v>
      </c>
      <c r="AP875" s="151">
        <v>0</v>
      </c>
      <c r="AQ875" s="151">
        <v>0</v>
      </c>
      <c r="AR875" s="266">
        <v>0</v>
      </c>
      <c r="AS875" s="267">
        <v>0</v>
      </c>
      <c r="AT875" s="266">
        <v>0</v>
      </c>
      <c r="AU875" s="267">
        <v>0</v>
      </c>
      <c r="AV875" s="266">
        <v>0</v>
      </c>
      <c r="AW875" s="267">
        <v>0</v>
      </c>
      <c r="AX875" s="266">
        <v>0</v>
      </c>
      <c r="AY875" s="267">
        <v>0</v>
      </c>
      <c r="AZ875" s="266">
        <v>0</v>
      </c>
      <c r="BA875" s="267">
        <v>0</v>
      </c>
      <c r="BB875" s="266">
        <v>0</v>
      </c>
      <c r="BC875" s="267">
        <v>0</v>
      </c>
      <c r="BE875" s="149">
        <v>0</v>
      </c>
      <c r="BF875" s="149">
        <v>0</v>
      </c>
      <c r="BG875" s="149">
        <v>0</v>
      </c>
      <c r="BH875" s="149">
        <v>0</v>
      </c>
      <c r="BI875" s="149">
        <v>0</v>
      </c>
      <c r="BJ875" s="149">
        <v>0</v>
      </c>
      <c r="BK875" s="149">
        <v>0</v>
      </c>
      <c r="BL875" s="149">
        <v>0</v>
      </c>
      <c r="BM875" s="149">
        <v>0</v>
      </c>
      <c r="BN875" s="149">
        <v>0</v>
      </c>
      <c r="BO875" s="149">
        <v>0</v>
      </c>
      <c r="BP875" s="149">
        <v>0</v>
      </c>
      <c r="BQ875" s="268">
        <v>0</v>
      </c>
    </row>
    <row r="876" spans="11:69" x14ac:dyDescent="0.25">
      <c r="K876" s="145" t="s">
        <v>316</v>
      </c>
      <c r="N876" s="37" t="s">
        <v>1833</v>
      </c>
      <c r="V876" s="37" t="s">
        <v>357</v>
      </c>
      <c r="W876" s="37" t="s">
        <v>368</v>
      </c>
      <c r="X876" s="37">
        <v>152</v>
      </c>
      <c r="AB876" s="206" t="s">
        <v>362</v>
      </c>
      <c r="AC876" s="173">
        <v>4650105</v>
      </c>
      <c r="AD876" s="174" t="s">
        <v>1834</v>
      </c>
      <c r="AE876" s="149">
        <v>5652213.5899999999</v>
      </c>
      <c r="AF876" s="17">
        <v>4761768.34</v>
      </c>
      <c r="AG876" s="17">
        <v>4722134.9600000009</v>
      </c>
      <c r="AH876" s="151">
        <v>5749334.9184964392</v>
      </c>
      <c r="AI876" s="150">
        <v>2203480.91</v>
      </c>
      <c r="AJ876" s="266">
        <v>6610442.7300000004</v>
      </c>
      <c r="AK876" s="138">
        <v>4985177.32</v>
      </c>
      <c r="AL876" s="266">
        <v>5982212.784</v>
      </c>
      <c r="AM876" s="175">
        <v>4844833.0402501924</v>
      </c>
      <c r="AN876" s="150">
        <v>5889679.1982462471</v>
      </c>
      <c r="AO876" s="151">
        <v>6208473.2400000002</v>
      </c>
      <c r="AP876" s="151">
        <v>6212386.0130341556</v>
      </c>
      <c r="AQ876" s="151">
        <v>7594211.4147427557</v>
      </c>
      <c r="AR876" s="266">
        <v>-983768.68474275526</v>
      </c>
      <c r="AS876" s="267">
        <v>-0.14882039296371835</v>
      </c>
      <c r="AT876" s="266">
        <v>-1844876.4962463165</v>
      </c>
      <c r="AU876" s="267">
        <v>-0.32088520192328385</v>
      </c>
      <c r="AV876" s="266">
        <v>-2872076.4547427548</v>
      </c>
      <c r="AW876" s="267">
        <v>-0.60821566496328061</v>
      </c>
      <c r="AX876" s="266">
        <v>398056.71696584485</v>
      </c>
      <c r="AY876" s="267">
        <v>6.0216347561617076E-2</v>
      </c>
      <c r="AZ876" s="266">
        <v>-463051.09453771636</v>
      </c>
      <c r="BA876" s="267">
        <v>-8.0539940897861803E-2</v>
      </c>
      <c r="BB876" s="266">
        <v>-1381825.4017086001</v>
      </c>
      <c r="BC876" s="267">
        <v>-0.22243070517662678</v>
      </c>
      <c r="BE876" s="149">
        <v>907878.97089739493</v>
      </c>
      <c r="BF876" s="149">
        <v>825704.77946970193</v>
      </c>
      <c r="BG876" s="149">
        <v>832418.23167190398</v>
      </c>
      <c r="BH876" s="149">
        <v>586821.58651402197</v>
      </c>
      <c r="BI876" s="149">
        <v>530068.07715532498</v>
      </c>
      <c r="BJ876" s="149">
        <v>559280.62197717594</v>
      </c>
      <c r="BK876" s="149">
        <v>574993.58038465492</v>
      </c>
      <c r="BL876" s="149">
        <v>559277.66653583094</v>
      </c>
      <c r="BM876" s="149">
        <v>554838.88265638892</v>
      </c>
      <c r="BN876" s="149">
        <v>569215.14295547595</v>
      </c>
      <c r="BO876" s="149">
        <v>549073.53297686193</v>
      </c>
      <c r="BP876" s="149">
        <v>544640.34154801897</v>
      </c>
      <c r="BQ876" s="268">
        <v>7594211.4147427557</v>
      </c>
    </row>
    <row r="877" spans="11:69" x14ac:dyDescent="0.25">
      <c r="K877" s="145" t="s">
        <v>316</v>
      </c>
      <c r="N877" s="37" t="s">
        <v>1835</v>
      </c>
      <c r="V877" s="37" t="s">
        <v>357</v>
      </c>
      <c r="W877" s="37" t="s">
        <v>368</v>
      </c>
      <c r="X877" s="37">
        <v>152</v>
      </c>
      <c r="AB877" s="206" t="s">
        <v>362</v>
      </c>
      <c r="AC877" s="173">
        <v>4650107</v>
      </c>
      <c r="AD877" s="174" t="s">
        <v>1836</v>
      </c>
      <c r="AE877" s="149">
        <v>4108052.1900000004</v>
      </c>
      <c r="AF877" s="17">
        <v>4803542.01</v>
      </c>
      <c r="AG877" s="17">
        <v>6077546.5399999991</v>
      </c>
      <c r="AH877" s="151">
        <v>6704285.3710194184</v>
      </c>
      <c r="AI877" s="150">
        <v>2322080.9699999997</v>
      </c>
      <c r="AJ877" s="266">
        <v>6966242.9099999992</v>
      </c>
      <c r="AK877" s="138">
        <v>5339326.25</v>
      </c>
      <c r="AL877" s="266">
        <v>6407191.5</v>
      </c>
      <c r="AM877" s="175">
        <v>5614716.3347338596</v>
      </c>
      <c r="AN877" s="150">
        <v>6428895.2862855587</v>
      </c>
      <c r="AO877" s="151">
        <v>6543365.7085714303</v>
      </c>
      <c r="AP877" s="151">
        <v>7483318.881412711</v>
      </c>
      <c r="AQ877" s="151">
        <v>8454097.8216699846</v>
      </c>
      <c r="AR877" s="266">
        <v>-1487854.9116699854</v>
      </c>
      <c r="AS877" s="267">
        <v>-0.2135806819963425</v>
      </c>
      <c r="AT877" s="266">
        <v>-1749812.4506505663</v>
      </c>
      <c r="AU877" s="267">
        <v>-0.26099910039845142</v>
      </c>
      <c r="AV877" s="266">
        <v>-2376551.2816699855</v>
      </c>
      <c r="AW877" s="267">
        <v>-0.39103794039724227</v>
      </c>
      <c r="AX877" s="266">
        <v>-517075.97141271178</v>
      </c>
      <c r="AY877" s="267">
        <v>-7.422594619410304E-2</v>
      </c>
      <c r="AZ877" s="266">
        <v>-779033.51039329264</v>
      </c>
      <c r="BA877" s="267">
        <v>-0.11619933628732705</v>
      </c>
      <c r="BB877" s="266">
        <v>-970778.94025727361</v>
      </c>
      <c r="BC877" s="267">
        <v>-0.12972572138660601</v>
      </c>
      <c r="BE877" s="149">
        <v>842482.88790125633</v>
      </c>
      <c r="BF877" s="149">
        <v>775706.67983217246</v>
      </c>
      <c r="BG877" s="149">
        <v>784229.4291372135</v>
      </c>
      <c r="BH877" s="149">
        <v>704139.10048329749</v>
      </c>
      <c r="BI877" s="149">
        <v>638838.91093107744</v>
      </c>
      <c r="BJ877" s="149">
        <v>675754.1895197964</v>
      </c>
      <c r="BK877" s="149">
        <v>689758.88229642448</v>
      </c>
      <c r="BL877" s="149">
        <v>675752.2931150723</v>
      </c>
      <c r="BM877" s="149">
        <v>668549.70439836732</v>
      </c>
      <c r="BN877" s="149">
        <v>682828.7709086485</v>
      </c>
      <c r="BO877" s="149">
        <v>661627.99096790131</v>
      </c>
      <c r="BP877" s="149">
        <v>654428.98217875534</v>
      </c>
      <c r="BQ877" s="268">
        <v>8454097.8216699827</v>
      </c>
    </row>
    <row r="878" spans="11:69" x14ac:dyDescent="0.25">
      <c r="K878" s="145" t="s">
        <v>316</v>
      </c>
      <c r="N878" s="37" t="s">
        <v>1837</v>
      </c>
      <c r="V878" s="37" t="s">
        <v>357</v>
      </c>
      <c r="W878" s="37" t="s">
        <v>368</v>
      </c>
      <c r="X878" s="37">
        <v>152</v>
      </c>
      <c r="AB878" s="206" t="s">
        <v>362</v>
      </c>
      <c r="AC878" s="173">
        <v>4650109</v>
      </c>
      <c r="AD878" s="174" t="s">
        <v>1838</v>
      </c>
      <c r="AE878" s="149">
        <v>2107013.58</v>
      </c>
      <c r="AF878" s="17">
        <v>2602294.8699999996</v>
      </c>
      <c r="AG878" s="17">
        <v>2969370.6900000009</v>
      </c>
      <c r="AH878" s="151">
        <v>3856401.6507577575</v>
      </c>
      <c r="AI878" s="150">
        <v>1512134.95</v>
      </c>
      <c r="AJ878" s="266">
        <v>4536404.8499999996</v>
      </c>
      <c r="AK878" s="138">
        <v>3248373.7</v>
      </c>
      <c r="AL878" s="266">
        <v>3898048.44</v>
      </c>
      <c r="AM878" s="175">
        <v>3243901.9274424841</v>
      </c>
      <c r="AN878" s="150">
        <v>3860873.4233152736</v>
      </c>
      <c r="AO878" s="151">
        <v>4044683.52</v>
      </c>
      <c r="AP878" s="151">
        <v>4467172.0672068326</v>
      </c>
      <c r="AQ878" s="151">
        <v>5325762.313907356</v>
      </c>
      <c r="AR878" s="266">
        <v>-789357.46390735637</v>
      </c>
      <c r="AS878" s="267">
        <v>-0.17400507450461711</v>
      </c>
      <c r="AT878" s="266">
        <v>-1469360.6631495985</v>
      </c>
      <c r="AU878" s="267">
        <v>-0.38101857540198875</v>
      </c>
      <c r="AV878" s="266">
        <v>-2356391.6239073551</v>
      </c>
      <c r="AW878" s="267">
        <v>-0.79356600098566821</v>
      </c>
      <c r="AX878" s="266">
        <v>69232.782793167047</v>
      </c>
      <c r="AY878" s="267">
        <v>1.5261597031659786E-2</v>
      </c>
      <c r="AZ878" s="266">
        <v>-610770.4164490751</v>
      </c>
      <c r="BA878" s="267">
        <v>-0.15837832045556322</v>
      </c>
      <c r="BB878" s="266">
        <v>-858590.24670052342</v>
      </c>
      <c r="BC878" s="267">
        <v>-0.19219994971838417</v>
      </c>
      <c r="BE878" s="149">
        <v>601256.12893557537</v>
      </c>
      <c r="BF878" s="149">
        <v>551158.27996070636</v>
      </c>
      <c r="BG878" s="149">
        <v>556949.58715242334</v>
      </c>
      <c r="BH878" s="149">
        <v>420241.45391002431</v>
      </c>
      <c r="BI878" s="149">
        <v>381259.60176226136</v>
      </c>
      <c r="BJ878" s="149">
        <v>403442.77873879031</v>
      </c>
      <c r="BK878" s="149">
        <v>412458.82241604035</v>
      </c>
      <c r="BL878" s="149">
        <v>403432.08685500332</v>
      </c>
      <c r="BM878" s="149">
        <v>399310.60951179336</v>
      </c>
      <c r="BN878" s="149">
        <v>408851.97312169435</v>
      </c>
      <c r="BO878" s="149">
        <v>395751.10769682634</v>
      </c>
      <c r="BP878" s="149">
        <v>391649.88384621736</v>
      </c>
      <c r="BQ878" s="268">
        <v>5325762.313907356</v>
      </c>
    </row>
    <row r="879" spans="11:69" x14ac:dyDescent="0.25">
      <c r="K879" s="145" t="s">
        <v>316</v>
      </c>
      <c r="N879" s="37" t="s">
        <v>1839</v>
      </c>
      <c r="V879" s="37" t="s">
        <v>357</v>
      </c>
      <c r="W879" s="37" t="s">
        <v>368</v>
      </c>
      <c r="X879" s="37">
        <v>152</v>
      </c>
      <c r="AB879" s="206" t="s">
        <v>362</v>
      </c>
      <c r="AC879" s="173">
        <v>4650110</v>
      </c>
      <c r="AD879" s="174" t="s">
        <v>1840</v>
      </c>
      <c r="AE879" s="149">
        <v>7382220.4699999997</v>
      </c>
      <c r="AF879" s="17">
        <v>8923820.120000001</v>
      </c>
      <c r="AG879" s="17">
        <v>12155956</v>
      </c>
      <c r="AH879" s="151">
        <v>13298961.826937307</v>
      </c>
      <c r="AI879" s="150">
        <v>5242256.71</v>
      </c>
      <c r="AJ879" s="266">
        <v>15726770.129999999</v>
      </c>
      <c r="AK879" s="138">
        <v>13769731.330000002</v>
      </c>
      <c r="AL879" s="266">
        <v>16523677.596000001</v>
      </c>
      <c r="AM879" s="175">
        <v>11208222.717180753</v>
      </c>
      <c r="AN879" s="150">
        <v>15860470.439756555</v>
      </c>
      <c r="AO879" s="151">
        <v>17744301.788571399</v>
      </c>
      <c r="AP879" s="151">
        <v>15431864.697811209</v>
      </c>
      <c r="AQ879" s="151">
        <v>18891054.109595645</v>
      </c>
      <c r="AR879" s="266">
        <v>-3164283.9795956463</v>
      </c>
      <c r="AS879" s="267">
        <v>-0.20120367713390405</v>
      </c>
      <c r="AT879" s="266">
        <v>-5592092.2826583385</v>
      </c>
      <c r="AU879" s="267">
        <v>-0.42049088909567711</v>
      </c>
      <c r="AV879" s="266">
        <v>-6735098.1095956452</v>
      </c>
      <c r="AW879" s="267">
        <v>-0.5540574603589915</v>
      </c>
      <c r="AX879" s="266">
        <v>294905.43218879029</v>
      </c>
      <c r="AY879" s="267">
        <v>1.8751811703932517E-2</v>
      </c>
      <c r="AZ879" s="266">
        <v>-2132902.870873902</v>
      </c>
      <c r="BA879" s="267">
        <v>-0.16038115596013408</v>
      </c>
      <c r="BB879" s="266">
        <v>-3459189.4117844366</v>
      </c>
      <c r="BC879" s="267">
        <v>-0.22415887383169408</v>
      </c>
      <c r="BE879" s="149">
        <v>2263385.6936983257</v>
      </c>
      <c r="BF879" s="149">
        <v>2057202.2687506555</v>
      </c>
      <c r="BG879" s="149">
        <v>2074531.7209872054</v>
      </c>
      <c r="BH879" s="149">
        <v>1455124.5575855859</v>
      </c>
      <c r="BI879" s="149">
        <v>1315900.4643229959</v>
      </c>
      <c r="BJ879" s="149">
        <v>1390026.1575386357</v>
      </c>
      <c r="BK879" s="149">
        <v>1428219.0508415457</v>
      </c>
      <c r="BL879" s="149">
        <v>1390022.2602008956</v>
      </c>
      <c r="BM879" s="149">
        <v>1378616.0957352859</v>
      </c>
      <c r="BN879" s="149">
        <v>1416198.6763809656</v>
      </c>
      <c r="BO879" s="149">
        <v>1366612.9800779759</v>
      </c>
      <c r="BP879" s="149">
        <v>1355214.1834755759</v>
      </c>
      <c r="BQ879" s="268">
        <v>18891054.109595649</v>
      </c>
    </row>
    <row r="880" spans="11:69" x14ac:dyDescent="0.25">
      <c r="K880" s="145" t="s">
        <v>316</v>
      </c>
      <c r="N880" s="37" t="s">
        <v>1841</v>
      </c>
      <c r="V880" s="37" t="s">
        <v>357</v>
      </c>
      <c r="W880" s="37" t="s">
        <v>368</v>
      </c>
      <c r="X880" s="37">
        <v>152</v>
      </c>
      <c r="AB880" s="206" t="s">
        <v>362</v>
      </c>
      <c r="AC880" s="173">
        <v>4650113</v>
      </c>
      <c r="AD880" s="174" t="s">
        <v>1842</v>
      </c>
      <c r="AE880" s="149">
        <v>10344111.399999999</v>
      </c>
      <c r="AF880" s="17">
        <v>10596192.789999999</v>
      </c>
      <c r="AG880" s="17">
        <v>11364325.1</v>
      </c>
      <c r="AH880" s="151">
        <v>13321679.613886988</v>
      </c>
      <c r="AI880" s="150">
        <v>3754627.84</v>
      </c>
      <c r="AJ880" s="266">
        <v>11263883.52</v>
      </c>
      <c r="AK880" s="138">
        <v>12194611.340000002</v>
      </c>
      <c r="AL880" s="266">
        <v>14633533.608000001</v>
      </c>
      <c r="AM880" s="175">
        <v>11198854.764685215</v>
      </c>
      <c r="AN880" s="150">
        <v>14317436.189201774</v>
      </c>
      <c r="AO880" s="151">
        <v>13982902.8171429</v>
      </c>
      <c r="AP880" s="151">
        <v>14831415.797633082</v>
      </c>
      <c r="AQ880" s="151">
        <v>17427036.558010913</v>
      </c>
      <c r="AR880" s="266">
        <v>-6163153.0380109139</v>
      </c>
      <c r="AS880" s="267">
        <v>-0.54716057983622635</v>
      </c>
      <c r="AT880" s="266">
        <v>-4105356.9441239256</v>
      </c>
      <c r="AU880" s="267">
        <v>-0.30817112129347091</v>
      </c>
      <c r="AV880" s="266">
        <v>-6062711.4580109138</v>
      </c>
      <c r="AW880" s="267">
        <v>-0.53348627434205609</v>
      </c>
      <c r="AX880" s="266">
        <v>-3567532.2776330821</v>
      </c>
      <c r="AY880" s="267">
        <v>-0.31672311519367363</v>
      </c>
      <c r="AZ880" s="266">
        <v>-1509736.1837460939</v>
      </c>
      <c r="BA880" s="267">
        <v>-0.11332926684201981</v>
      </c>
      <c r="BB880" s="266">
        <v>-2595620.7603778318</v>
      </c>
      <c r="BC880" s="267">
        <v>-0.17500829292319228</v>
      </c>
      <c r="BE880" s="149">
        <v>1921076.1391493003</v>
      </c>
      <c r="BF880" s="149">
        <v>1749974.5559275802</v>
      </c>
      <c r="BG880" s="149">
        <v>1761178.9281431402</v>
      </c>
      <c r="BH880" s="149">
        <v>1406174.9764355603</v>
      </c>
      <c r="BI880" s="149">
        <v>1271592.4457632203</v>
      </c>
      <c r="BJ880" s="149">
        <v>1333909.3424091504</v>
      </c>
      <c r="BK880" s="149">
        <v>1376237.1970406002</v>
      </c>
      <c r="BL880" s="149">
        <v>1333895.4268959004</v>
      </c>
      <c r="BM880" s="149">
        <v>1325556.6534465104</v>
      </c>
      <c r="BN880" s="149">
        <v>1352330.3856368102</v>
      </c>
      <c r="BO880" s="149">
        <v>1301711.4649045102</v>
      </c>
      <c r="BP880" s="149">
        <v>1293399.0422586303</v>
      </c>
      <c r="BQ880" s="268">
        <v>17427036.558010913</v>
      </c>
    </row>
    <row r="881" spans="11:69" x14ac:dyDescent="0.25">
      <c r="K881" s="145" t="s">
        <v>316</v>
      </c>
      <c r="N881" s="37" t="s">
        <v>1843</v>
      </c>
      <c r="V881" s="37" t="s">
        <v>357</v>
      </c>
      <c r="W881" s="37" t="s">
        <v>368</v>
      </c>
      <c r="X881" s="37">
        <v>152</v>
      </c>
      <c r="AB881" s="206" t="s">
        <v>362</v>
      </c>
      <c r="AC881" s="173">
        <v>4650114</v>
      </c>
      <c r="AD881" s="174" t="s">
        <v>1844</v>
      </c>
      <c r="AE881" s="149">
        <v>13721270.999999996</v>
      </c>
      <c r="AF881" s="17">
        <v>15408985.02</v>
      </c>
      <c r="AG881" s="17">
        <v>16346896.650000002</v>
      </c>
      <c r="AH881" s="151">
        <v>20098480.459034733</v>
      </c>
      <c r="AI881" s="150">
        <v>5825939.3900000006</v>
      </c>
      <c r="AJ881" s="266">
        <v>17477818.170000002</v>
      </c>
      <c r="AK881" s="138">
        <v>12684083.480000002</v>
      </c>
      <c r="AL881" s="266">
        <v>15220900.176000003</v>
      </c>
      <c r="AM881" s="175">
        <v>16836625.897501402</v>
      </c>
      <c r="AN881" s="150">
        <v>15945938.041533334</v>
      </c>
      <c r="AO881" s="151">
        <v>16525440.5314286</v>
      </c>
      <c r="AP881" s="151">
        <v>19009033.062526695</v>
      </c>
      <c r="AQ881" s="151">
        <v>21590994.172386806</v>
      </c>
      <c r="AR881" s="266">
        <v>-4113176.0023868047</v>
      </c>
      <c r="AS881" s="267">
        <v>-0.23533692606133824</v>
      </c>
      <c r="AT881" s="266">
        <v>-1492513.713352073</v>
      </c>
      <c r="AU881" s="267">
        <v>-7.4260027587366856E-2</v>
      </c>
      <c r="AV881" s="266">
        <v>-5244097.5223868042</v>
      </c>
      <c r="AW881" s="267">
        <v>-0.32080079997244026</v>
      </c>
      <c r="AX881" s="266">
        <v>-1531214.8925266936</v>
      </c>
      <c r="AY881" s="267">
        <v>-8.7609041222031059E-2</v>
      </c>
      <c r="AZ881" s="266">
        <v>1089447.396508038</v>
      </c>
      <c r="BA881" s="267">
        <v>5.4205460891860915E-2</v>
      </c>
      <c r="BB881" s="266">
        <v>-2581961.109860111</v>
      </c>
      <c r="BC881" s="267">
        <v>-0.13582811400070841</v>
      </c>
      <c r="BE881" s="149">
        <v>2203700.4689631327</v>
      </c>
      <c r="BF881" s="149">
        <v>1999629.4965345429</v>
      </c>
      <c r="BG881" s="149">
        <v>2013903.0814002329</v>
      </c>
      <c r="BH881" s="149">
        <v>1794440.3476201829</v>
      </c>
      <c r="BI881" s="149">
        <v>1622814.3385999131</v>
      </c>
      <c r="BJ881" s="149">
        <v>1708514.8601830727</v>
      </c>
      <c r="BK881" s="149">
        <v>1759828.7036495032</v>
      </c>
      <c r="BL881" s="149">
        <v>1708500.6167813127</v>
      </c>
      <c r="BM881" s="149">
        <v>1696652.5085839329</v>
      </c>
      <c r="BN881" s="149">
        <v>1740352.375822613</v>
      </c>
      <c r="BO881" s="149">
        <v>1677239.2556262028</v>
      </c>
      <c r="BP881" s="149">
        <v>1665418.1186221631</v>
      </c>
      <c r="BQ881" s="268">
        <v>21590994.172386803</v>
      </c>
    </row>
    <row r="882" spans="11:69" x14ac:dyDescent="0.25">
      <c r="K882" s="145" t="s">
        <v>316</v>
      </c>
      <c r="N882" s="37" t="s">
        <v>1845</v>
      </c>
      <c r="V882" s="37" t="s">
        <v>357</v>
      </c>
      <c r="W882" s="37" t="s">
        <v>368</v>
      </c>
      <c r="X882" s="37">
        <v>152</v>
      </c>
      <c r="AB882" s="206" t="s">
        <v>362</v>
      </c>
      <c r="AC882" s="173">
        <v>4650115</v>
      </c>
      <c r="AD882" s="174" t="s">
        <v>1846</v>
      </c>
      <c r="AE882" s="149">
        <v>160931045.96000004</v>
      </c>
      <c r="AF882" s="17">
        <v>165025654.58000001</v>
      </c>
      <c r="AG882" s="17">
        <v>172020445.97</v>
      </c>
      <c r="AH882" s="151">
        <v>199677262.87221906</v>
      </c>
      <c r="AI882" s="150">
        <v>65782273.359999999</v>
      </c>
      <c r="AJ882" s="266">
        <v>197346820.07999998</v>
      </c>
      <c r="AK882" s="138">
        <v>158786265.15000001</v>
      </c>
      <c r="AL882" s="266">
        <v>190543518.18000001</v>
      </c>
      <c r="AM882" s="175">
        <v>166585268.46391904</v>
      </c>
      <c r="AN882" s="150">
        <v>191878259.55830002</v>
      </c>
      <c r="AO882" s="151">
        <v>183669466.61142901</v>
      </c>
      <c r="AP882" s="151">
        <v>201135296.66718569</v>
      </c>
      <c r="AQ882" s="151">
        <v>221915134.09172001</v>
      </c>
      <c r="AR882" s="266">
        <v>-24568314.011720031</v>
      </c>
      <c r="AS882" s="267">
        <v>-0.1244930827958646</v>
      </c>
      <c r="AT882" s="266">
        <v>-22237871.219500959</v>
      </c>
      <c r="AU882" s="267">
        <v>-0.11136907076762066</v>
      </c>
      <c r="AV882" s="266">
        <v>-49894688.121720016</v>
      </c>
      <c r="AW882" s="267">
        <v>-0.29005091714749737</v>
      </c>
      <c r="AX882" s="266">
        <v>-3788476.5871857107</v>
      </c>
      <c r="AY882" s="267">
        <v>-1.9197049061393273E-2</v>
      </c>
      <c r="AZ882" s="266">
        <v>-1458033.7949666381</v>
      </c>
      <c r="BA882" s="267">
        <v>-7.3019520299599083E-3</v>
      </c>
      <c r="BB882" s="266">
        <v>-20779837.424534321</v>
      </c>
      <c r="BC882" s="267">
        <v>-0.10331273410911201</v>
      </c>
      <c r="BE882" s="149">
        <v>19509204.675567862</v>
      </c>
      <c r="BF882" s="149">
        <v>17840693.066773862</v>
      </c>
      <c r="BG882" s="149">
        <v>18072329.483760063</v>
      </c>
      <c r="BH882" s="149">
        <v>19203428.117684163</v>
      </c>
      <c r="BI882" s="149">
        <v>17405713.577687763</v>
      </c>
      <c r="BJ882" s="149">
        <v>18570373.156527363</v>
      </c>
      <c r="BK882" s="149">
        <v>18874451.363435362</v>
      </c>
      <c r="BL882" s="149">
        <v>18570189.277765863</v>
      </c>
      <c r="BM882" s="149">
        <v>18337675.466166861</v>
      </c>
      <c r="BN882" s="149">
        <v>18945054.88759416</v>
      </c>
      <c r="BO882" s="149">
        <v>18409093.271142662</v>
      </c>
      <c r="BP882" s="149">
        <v>18176927.747614063</v>
      </c>
      <c r="BQ882" s="268">
        <v>221915134.09172004</v>
      </c>
    </row>
    <row r="883" spans="11:69" x14ac:dyDescent="0.25">
      <c r="K883" s="145" t="s">
        <v>316</v>
      </c>
      <c r="N883" s="37" t="s">
        <v>1847</v>
      </c>
      <c r="V883" s="37" t="s">
        <v>357</v>
      </c>
      <c r="W883" s="37" t="s">
        <v>368</v>
      </c>
      <c r="X883" s="37">
        <v>152</v>
      </c>
      <c r="AB883" s="206" t="s">
        <v>362</v>
      </c>
      <c r="AC883" s="173">
        <v>4650120</v>
      </c>
      <c r="AD883" s="174" t="s">
        <v>1848</v>
      </c>
      <c r="AE883" s="149">
        <v>57835032.430000007</v>
      </c>
      <c r="AF883" s="17">
        <v>54521623.07</v>
      </c>
      <c r="AG883" s="17">
        <v>42355299.449999996</v>
      </c>
      <c r="AH883" s="151">
        <v>57124806.297713049</v>
      </c>
      <c r="AI883" s="150">
        <v>14011511.449999999</v>
      </c>
      <c r="AJ883" s="266">
        <v>42034534.349999994</v>
      </c>
      <c r="AK883" s="138">
        <v>33340593.740000002</v>
      </c>
      <c r="AL883" s="266">
        <v>40008712.488000005</v>
      </c>
      <c r="AM883" s="175">
        <v>47639764.059990972</v>
      </c>
      <c r="AN883" s="150">
        <v>42825635.977722079</v>
      </c>
      <c r="AO883" s="151">
        <v>39027417.7714286</v>
      </c>
      <c r="AP883" s="151">
        <v>42823524.008562215</v>
      </c>
      <c r="AQ883" s="151">
        <v>46771549.700287566</v>
      </c>
      <c r="AR883" s="266">
        <v>-4737015.3502875715</v>
      </c>
      <c r="AS883" s="267">
        <v>-0.11269341800827092</v>
      </c>
      <c r="AT883" s="266">
        <v>10353256.597425483</v>
      </c>
      <c r="AU883" s="267">
        <v>0.18123924208107062</v>
      </c>
      <c r="AV883" s="266">
        <v>-4416250.2502875701</v>
      </c>
      <c r="AW883" s="267">
        <v>-0.10426676962822348</v>
      </c>
      <c r="AX883" s="266">
        <v>-788989.65856222063</v>
      </c>
      <c r="AY883" s="267">
        <v>-1.8770034467200436E-2</v>
      </c>
      <c r="AZ883" s="266">
        <v>14301282.289150834</v>
      </c>
      <c r="BA883" s="267">
        <v>0.25035152355034551</v>
      </c>
      <c r="BB883" s="266">
        <v>-3948025.6917253509</v>
      </c>
      <c r="BC883" s="267">
        <v>-9.2192919268763954E-2</v>
      </c>
      <c r="BE883" s="149">
        <v>4157764.5167315747</v>
      </c>
      <c r="BF883" s="149">
        <v>3747611.178525825</v>
      </c>
      <c r="BG883" s="149">
        <v>3779078.8832959551</v>
      </c>
      <c r="BH883" s="149">
        <v>4054017.9743185951</v>
      </c>
      <c r="BI883" s="149">
        <v>3678553.3766444647</v>
      </c>
      <c r="BJ883" s="149">
        <v>3896274.7648564847</v>
      </c>
      <c r="BK883" s="149">
        <v>4002809.6732613849</v>
      </c>
      <c r="BL883" s="149">
        <v>3896240.7064061742</v>
      </c>
      <c r="BM883" s="149">
        <v>3864756.9433194543</v>
      </c>
      <c r="BN883" s="149">
        <v>4000554.9252151451</v>
      </c>
      <c r="BO883" s="149">
        <v>3862653.0182531043</v>
      </c>
      <c r="BP883" s="149">
        <v>3831233.7394593945</v>
      </c>
      <c r="BQ883" s="268">
        <v>46771549.700287558</v>
      </c>
    </row>
    <row r="884" spans="11:69" x14ac:dyDescent="0.25">
      <c r="K884" s="145" t="s">
        <v>316</v>
      </c>
      <c r="N884" s="37" t="s">
        <v>1849</v>
      </c>
      <c r="V884" s="37" t="s">
        <v>357</v>
      </c>
      <c r="W884" s="37" t="s">
        <v>368</v>
      </c>
      <c r="X884" s="37">
        <v>152</v>
      </c>
      <c r="AB884" s="206" t="s">
        <v>362</v>
      </c>
      <c r="AC884" s="173">
        <v>4650125</v>
      </c>
      <c r="AD884" s="174" t="s">
        <v>1850</v>
      </c>
      <c r="AE884" s="149">
        <v>15733794.52</v>
      </c>
      <c r="AF884" s="17">
        <v>19727288.020000003</v>
      </c>
      <c r="AG884" s="17">
        <v>25119821.549999997</v>
      </c>
      <c r="AH884" s="151">
        <v>25397351.909898572</v>
      </c>
      <c r="AI884" s="150">
        <v>9320830.7100000009</v>
      </c>
      <c r="AJ884" s="266">
        <v>27962492.130000003</v>
      </c>
      <c r="AK884" s="138">
        <v>21270559.09</v>
      </c>
      <c r="AL884" s="266">
        <v>25524670.908</v>
      </c>
      <c r="AM884" s="175">
        <v>21177929.48519101</v>
      </c>
      <c r="AN884" s="150">
        <v>25489981.514707562</v>
      </c>
      <c r="AO884" s="151">
        <v>25309110.171428598</v>
      </c>
      <c r="AP884" s="151">
        <v>28838329.813929468</v>
      </c>
      <c r="AQ884" s="151">
        <v>31458862.039128855</v>
      </c>
      <c r="AR884" s="266">
        <v>-3496369.9091288522</v>
      </c>
      <c r="AS884" s="267">
        <v>-0.12503785044887741</v>
      </c>
      <c r="AT884" s="266">
        <v>-6061510.1292302832</v>
      </c>
      <c r="AU884" s="267">
        <v>-0.23866701342464844</v>
      </c>
      <c r="AV884" s="266">
        <v>-6339040.4891288579</v>
      </c>
      <c r="AW884" s="267">
        <v>-0.25235213062765005</v>
      </c>
      <c r="AX884" s="266">
        <v>-875837.68392946571</v>
      </c>
      <c r="AY884" s="267">
        <v>-3.132187502664719E-2</v>
      </c>
      <c r="AZ884" s="266">
        <v>-3440977.9040308967</v>
      </c>
      <c r="BA884" s="267">
        <v>-0.1354856961559753</v>
      </c>
      <c r="BB884" s="266">
        <v>-2620532.2251993865</v>
      </c>
      <c r="BC884" s="267">
        <v>-9.086976402959436E-2</v>
      </c>
      <c r="BE884" s="149">
        <v>2775124.9912718488</v>
      </c>
      <c r="BF884" s="149">
        <v>2541630.0500557791</v>
      </c>
      <c r="BG884" s="149">
        <v>2563185.483728359</v>
      </c>
      <c r="BH884" s="149">
        <v>2744187.5423666984</v>
      </c>
      <c r="BI884" s="149">
        <v>2498070.5933997384</v>
      </c>
      <c r="BJ884" s="149">
        <v>2628444.308484999</v>
      </c>
      <c r="BK884" s="149">
        <v>2697954.1145747891</v>
      </c>
      <c r="BL884" s="149">
        <v>2628390.0006413688</v>
      </c>
      <c r="BM884" s="149">
        <v>2606808.9612075384</v>
      </c>
      <c r="BN884" s="149">
        <v>2659451.1662899484</v>
      </c>
      <c r="BO884" s="149">
        <v>2568546.5074470583</v>
      </c>
      <c r="BP884" s="149">
        <v>2547068.3196607288</v>
      </c>
      <c r="BQ884" s="268">
        <v>31458862.039128855</v>
      </c>
    </row>
    <row r="885" spans="11:69" x14ac:dyDescent="0.25">
      <c r="K885" s="145" t="s">
        <v>316</v>
      </c>
      <c r="N885" s="37" t="s">
        <v>1851</v>
      </c>
      <c r="V885" s="37" t="s">
        <v>357</v>
      </c>
      <c r="W885" s="37" t="s">
        <v>368</v>
      </c>
      <c r="X885" s="37">
        <v>152</v>
      </c>
      <c r="AB885" s="206" t="s">
        <v>362</v>
      </c>
      <c r="AC885" s="173">
        <v>4650130</v>
      </c>
      <c r="AD885" s="174" t="s">
        <v>1852</v>
      </c>
      <c r="AE885" s="149">
        <v>23007942.599999998</v>
      </c>
      <c r="AF885" s="17">
        <v>31630237.460000005</v>
      </c>
      <c r="AG885" s="17">
        <v>43573698.799999997</v>
      </c>
      <c r="AH885" s="151">
        <v>43368600.726605959</v>
      </c>
      <c r="AI885" s="150">
        <v>15753507.220000001</v>
      </c>
      <c r="AJ885" s="266">
        <v>47260521.660000004</v>
      </c>
      <c r="AK885" s="138">
        <v>38544273.859999999</v>
      </c>
      <c r="AL885" s="266">
        <v>46253128.631999999</v>
      </c>
      <c r="AM885" s="175">
        <v>36167979.459309064</v>
      </c>
      <c r="AN885" s="150">
        <v>45744895.127296895</v>
      </c>
      <c r="AO885" s="151">
        <v>46498347</v>
      </c>
      <c r="AP885" s="151">
        <v>48520417.383454554</v>
      </c>
      <c r="AQ885" s="151">
        <v>53475570.021018662</v>
      </c>
      <c r="AR885" s="266">
        <v>-6215048.3610186577</v>
      </c>
      <c r="AS885" s="267">
        <v>-0.13150613117922696</v>
      </c>
      <c r="AT885" s="266">
        <v>-10106969.294412702</v>
      </c>
      <c r="AU885" s="267">
        <v>-0.23304808375365071</v>
      </c>
      <c r="AV885" s="266">
        <v>-9901871.2210186645</v>
      </c>
      <c r="AW885" s="267">
        <v>-0.2272442205668036</v>
      </c>
      <c r="AX885" s="266">
        <v>-1259895.7234545499</v>
      </c>
      <c r="AY885" s="267">
        <v>-2.6658523418730918E-2</v>
      </c>
      <c r="AZ885" s="266">
        <v>-5151816.6568485945</v>
      </c>
      <c r="BA885" s="267">
        <v>-0.11879139678325004</v>
      </c>
      <c r="BB885" s="266">
        <v>-4955152.6375641078</v>
      </c>
      <c r="BC885" s="267">
        <v>-0.10212510330246692</v>
      </c>
      <c r="BE885" s="149">
        <v>4720380.5685437564</v>
      </c>
      <c r="BF885" s="149">
        <v>4312170.6012442959</v>
      </c>
      <c r="BG885" s="149">
        <v>4357765.0532315867</v>
      </c>
      <c r="BH885" s="149">
        <v>4642596.9970281264</v>
      </c>
      <c r="BI885" s="149">
        <v>4215602.1238568667</v>
      </c>
      <c r="BJ885" s="149">
        <v>4467605.3394569959</v>
      </c>
      <c r="BK885" s="149">
        <v>4565076.6781518068</v>
      </c>
      <c r="BL885" s="149">
        <v>4467498.3129017763</v>
      </c>
      <c r="BM885" s="149">
        <v>4421853.3986564465</v>
      </c>
      <c r="BN885" s="149">
        <v>4545320.5830684965</v>
      </c>
      <c r="BO885" s="149">
        <v>4402571.2553777164</v>
      </c>
      <c r="BP885" s="149">
        <v>4357129.1095007965</v>
      </c>
      <c r="BQ885" s="268">
        <v>53475570.021018669</v>
      </c>
    </row>
    <row r="886" spans="11:69" x14ac:dyDescent="0.25">
      <c r="K886" s="145" t="s">
        <v>316</v>
      </c>
      <c r="N886" s="37" t="s">
        <v>1853</v>
      </c>
      <c r="V886" s="37" t="s">
        <v>357</v>
      </c>
      <c r="W886" s="37" t="s">
        <v>368</v>
      </c>
      <c r="X886" s="37">
        <v>152</v>
      </c>
      <c r="AB886" s="206" t="s">
        <v>362</v>
      </c>
      <c r="AC886" s="173">
        <v>4650131</v>
      </c>
      <c r="AD886" s="174" t="s">
        <v>1854</v>
      </c>
      <c r="AE886" s="149">
        <v>101013623.08</v>
      </c>
      <c r="AF886" s="17">
        <v>161132260.86000001</v>
      </c>
      <c r="AG886" s="17">
        <v>232228870.22999999</v>
      </c>
      <c r="AH886" s="151">
        <v>234607454.60598874</v>
      </c>
      <c r="AI886" s="150">
        <v>94521717.079999998</v>
      </c>
      <c r="AJ886" s="266">
        <v>283565151.24000001</v>
      </c>
      <c r="AK886" s="138">
        <v>251616077.01000002</v>
      </c>
      <c r="AL886" s="266">
        <v>301939292.412</v>
      </c>
      <c r="AM886" s="175">
        <v>195715088.11904082</v>
      </c>
      <c r="AN886" s="150">
        <v>290508443.49694794</v>
      </c>
      <c r="AO886" s="151">
        <v>287255541.06857097</v>
      </c>
      <c r="AP886" s="151">
        <v>280523928.48067415</v>
      </c>
      <c r="AQ886" s="151">
        <v>309197481.53241187</v>
      </c>
      <c r="AR886" s="266">
        <v>-25632330.292411864</v>
      </c>
      <c r="AS886" s="267">
        <v>-9.0393090195760764E-2</v>
      </c>
      <c r="AT886" s="266">
        <v>-74590026.926423132</v>
      </c>
      <c r="AU886" s="267">
        <v>-0.31793545116327732</v>
      </c>
      <c r="AV886" s="266">
        <v>-76968611.302411884</v>
      </c>
      <c r="AW886" s="267">
        <v>-0.3314342924985253</v>
      </c>
      <c r="AX886" s="266">
        <v>3041222.7593258619</v>
      </c>
      <c r="AY886" s="267">
        <v>1.0724952435187896E-2</v>
      </c>
      <c r="AZ886" s="266">
        <v>-45916473.874685407</v>
      </c>
      <c r="BA886" s="267">
        <v>-0.19571617599193419</v>
      </c>
      <c r="BB886" s="266">
        <v>-28673553.051737726</v>
      </c>
      <c r="BC886" s="267">
        <v>-0.10221428598634895</v>
      </c>
      <c r="BE886" s="149">
        <v>27211834.33762585</v>
      </c>
      <c r="BF886" s="149">
        <v>24878662.042474747</v>
      </c>
      <c r="BG886" s="149">
        <v>25177910.119276647</v>
      </c>
      <c r="BH886" s="149">
        <v>26810192.975661147</v>
      </c>
      <c r="BI886" s="149">
        <v>24302976.742174946</v>
      </c>
      <c r="BJ886" s="149">
        <v>25859825.430914845</v>
      </c>
      <c r="BK886" s="149">
        <v>26337253.457648344</v>
      </c>
      <c r="BL886" s="149">
        <v>25859465.940443046</v>
      </c>
      <c r="BM886" s="149">
        <v>25559068.011797149</v>
      </c>
      <c r="BN886" s="149">
        <v>26351065.458441146</v>
      </c>
      <c r="BO886" s="149">
        <v>25574471.96476895</v>
      </c>
      <c r="BP886" s="149">
        <v>25274755.051185045</v>
      </c>
      <c r="BQ886" s="268">
        <v>309197481.53241187</v>
      </c>
    </row>
    <row r="887" spans="11:69" x14ac:dyDescent="0.25">
      <c r="K887" s="145" t="s">
        <v>316</v>
      </c>
      <c r="N887" s="37" t="s">
        <v>1855</v>
      </c>
      <c r="V887" s="37" t="s">
        <v>357</v>
      </c>
      <c r="W887" s="37" t="s">
        <v>368</v>
      </c>
      <c r="X887" s="37">
        <v>152</v>
      </c>
      <c r="AB887" s="206" t="s">
        <v>362</v>
      </c>
      <c r="AC887" s="173">
        <v>4650135</v>
      </c>
      <c r="AD887" s="174" t="s">
        <v>1856</v>
      </c>
      <c r="AE887" s="149">
        <v>3364760.1400000011</v>
      </c>
      <c r="AF887" s="17">
        <v>4211255.9499999993</v>
      </c>
      <c r="AG887" s="17">
        <v>4382908.37</v>
      </c>
      <c r="AH887" s="151">
        <v>6024588.8329128213</v>
      </c>
      <c r="AI887" s="150">
        <v>1340132.6400000001</v>
      </c>
      <c r="AJ887" s="266">
        <v>4020397.9200000004</v>
      </c>
      <c r="AK887" s="138">
        <v>3325006.09</v>
      </c>
      <c r="AL887" s="266">
        <v>3990007.3080000002</v>
      </c>
      <c r="AM887" s="175">
        <v>5018302.7189969197</v>
      </c>
      <c r="AN887" s="150">
        <v>4331292.2039159015</v>
      </c>
      <c r="AO887" s="151">
        <v>4091439.2228571395</v>
      </c>
      <c r="AP887" s="151">
        <v>4109522.4916364336</v>
      </c>
      <c r="AQ887" s="151">
        <v>5219573.590492717</v>
      </c>
      <c r="AR887" s="266">
        <v>-1199175.6704927166</v>
      </c>
      <c r="AS887" s="267">
        <v>-0.29827288103181498</v>
      </c>
      <c r="AT887" s="266">
        <v>805015.24242010433</v>
      </c>
      <c r="AU887" s="267">
        <v>0.13362160717462415</v>
      </c>
      <c r="AV887" s="266">
        <v>-836665.22049271688</v>
      </c>
      <c r="AW887" s="267">
        <v>-0.19089270180036114</v>
      </c>
      <c r="AX887" s="266">
        <v>-89124.571636433247</v>
      </c>
      <c r="AY887" s="267">
        <v>-2.2168097141099217E-2</v>
      </c>
      <c r="AZ887" s="266">
        <v>1915066.3412763877</v>
      </c>
      <c r="BA887" s="267">
        <v>0.31787502755610869</v>
      </c>
      <c r="BB887" s="266">
        <v>-1110051.0988562834</v>
      </c>
      <c r="BC887" s="267">
        <v>-0.27011680824607315</v>
      </c>
      <c r="BE887" s="149">
        <v>470337.6043012712</v>
      </c>
      <c r="BF887" s="149">
        <v>412525.70962450921</v>
      </c>
      <c r="BG887" s="149">
        <v>413816.9341444071</v>
      </c>
      <c r="BH887" s="149">
        <v>451428.75954014121</v>
      </c>
      <c r="BI887" s="149">
        <v>409943.26058471418</v>
      </c>
      <c r="BJ887" s="149">
        <v>432507.49834095512</v>
      </c>
      <c r="BK887" s="149">
        <v>450137.53502024413</v>
      </c>
      <c r="BL887" s="149">
        <v>432507.49834095611</v>
      </c>
      <c r="BM887" s="149">
        <v>431216.27382105717</v>
      </c>
      <c r="BN887" s="149">
        <v>451428.75954014319</v>
      </c>
      <c r="BO887" s="149">
        <v>432507.49834095611</v>
      </c>
      <c r="BP887" s="149">
        <v>431216.25889336318</v>
      </c>
      <c r="BQ887" s="268">
        <v>5219573.5904927179</v>
      </c>
    </row>
    <row r="888" spans="11:69" x14ac:dyDescent="0.25">
      <c r="K888" s="145" t="s">
        <v>316</v>
      </c>
      <c r="N888" s="37" t="s">
        <v>1857</v>
      </c>
      <c r="V888" s="37" t="s">
        <v>357</v>
      </c>
      <c r="W888" s="37" t="s">
        <v>368</v>
      </c>
      <c r="X888" s="37">
        <v>152</v>
      </c>
      <c r="AB888" s="206" t="s">
        <v>362</v>
      </c>
      <c r="AC888" s="173">
        <v>4650140</v>
      </c>
      <c r="AD888" s="174" t="s">
        <v>1858</v>
      </c>
      <c r="AE888" s="149">
        <v>7423706.8499999996</v>
      </c>
      <c r="AF888" s="17">
        <v>9816942.7300000004</v>
      </c>
      <c r="AG888" s="17">
        <v>14911148.270000001</v>
      </c>
      <c r="AH888" s="151">
        <v>22704657.980890598</v>
      </c>
      <c r="AI888" s="150">
        <v>5280596.7299999995</v>
      </c>
      <c r="AJ888" s="266">
        <v>15841790.189999998</v>
      </c>
      <c r="AK888" s="138">
        <v>13854781.659999998</v>
      </c>
      <c r="AL888" s="266">
        <v>16625737.991999997</v>
      </c>
      <c r="AM888" s="175">
        <v>18932908.83310435</v>
      </c>
      <c r="AN888" s="150">
        <v>17626530.807786249</v>
      </c>
      <c r="AO888" s="151">
        <v>16807487.7942857</v>
      </c>
      <c r="AP888" s="151">
        <v>11526993.291231453</v>
      </c>
      <c r="AQ888" s="151">
        <v>16698248.996684957</v>
      </c>
      <c r="AR888" s="266">
        <v>-856458.80668495968</v>
      </c>
      <c r="AS888" s="267">
        <v>-5.4063259039094737E-2</v>
      </c>
      <c r="AT888" s="266">
        <v>6006408.9842056409</v>
      </c>
      <c r="AU888" s="267">
        <v>0.26454523073022912</v>
      </c>
      <c r="AV888" s="266">
        <v>-1787100.7266849559</v>
      </c>
      <c r="AW888" s="267">
        <v>-0.11984997361205608</v>
      </c>
      <c r="AX888" s="266">
        <v>4314796.8987685442</v>
      </c>
      <c r="AY888" s="267">
        <v>0.27236801188619608</v>
      </c>
      <c r="AZ888" s="266">
        <v>11177664.689659145</v>
      </c>
      <c r="BA888" s="267">
        <v>0.49230711597007271</v>
      </c>
      <c r="BB888" s="266">
        <v>-5171255.7054535039</v>
      </c>
      <c r="BC888" s="267">
        <v>-0.44862138588969785</v>
      </c>
      <c r="BE888" s="149">
        <v>1575363.5136999493</v>
      </c>
      <c r="BF888" s="149">
        <v>1427031.1514880194</v>
      </c>
      <c r="BG888" s="149">
        <v>1437177.7842515595</v>
      </c>
      <c r="BH888" s="149">
        <v>1428719.9606944493</v>
      </c>
      <c r="BI888" s="149">
        <v>1293167.9360974797</v>
      </c>
      <c r="BJ888" s="149">
        <v>1362113.6250517797</v>
      </c>
      <c r="BK888" s="149">
        <v>1403429.2979431194</v>
      </c>
      <c r="BL888" s="149">
        <v>1362102.9809391093</v>
      </c>
      <c r="BM888" s="149">
        <v>1352716.6277818494</v>
      </c>
      <c r="BN888" s="149">
        <v>1389041.1291323293</v>
      </c>
      <c r="BO888" s="149">
        <v>1338375.5949028893</v>
      </c>
      <c r="BP888" s="149">
        <v>1329009.3947024194</v>
      </c>
      <c r="BQ888" s="268">
        <v>16698248.996684952</v>
      </c>
    </row>
    <row r="889" spans="11:69" x14ac:dyDescent="0.25">
      <c r="K889" s="145" t="s">
        <v>316</v>
      </c>
      <c r="N889" s="37" t="s">
        <v>1859</v>
      </c>
      <c r="V889" s="37" t="s">
        <v>357</v>
      </c>
      <c r="W889" s="37" t="s">
        <v>368</v>
      </c>
      <c r="X889" s="37">
        <v>152</v>
      </c>
      <c r="AB889" s="206" t="s">
        <v>362</v>
      </c>
      <c r="AC889" s="173">
        <v>4650147</v>
      </c>
      <c r="AD889" s="174" t="s">
        <v>1860</v>
      </c>
      <c r="AE889" s="149">
        <v>375376.56000000006</v>
      </c>
      <c r="AF889" s="17">
        <v>590689.56000000006</v>
      </c>
      <c r="AG889" s="17">
        <v>211198.23000000019</v>
      </c>
      <c r="AH889" s="151">
        <v>2515297.7300651129</v>
      </c>
      <c r="AI889" s="150">
        <v>524372.54999999993</v>
      </c>
      <c r="AJ889" s="266">
        <v>1573117.65</v>
      </c>
      <c r="AK889" s="138">
        <v>676802.82</v>
      </c>
      <c r="AL889" s="266">
        <v>812163.38399999985</v>
      </c>
      <c r="AM889" s="175">
        <v>2098142.1662226589</v>
      </c>
      <c r="AN889" s="150">
        <v>1093958.3838424538</v>
      </c>
      <c r="AO889" s="151">
        <v>717984.96</v>
      </c>
      <c r="AP889" s="151">
        <v>1599098.72561804</v>
      </c>
      <c r="AQ889" s="151">
        <v>1950136.5449093741</v>
      </c>
      <c r="AR889" s="266">
        <v>-377018.89490937418</v>
      </c>
      <c r="AS889" s="267">
        <v>-0.23966350826295427</v>
      </c>
      <c r="AT889" s="266">
        <v>565161.18515573884</v>
      </c>
      <c r="AU889" s="267">
        <v>0.22468957785808866</v>
      </c>
      <c r="AV889" s="266">
        <v>-1738938.3149093739</v>
      </c>
      <c r="AW889" s="267">
        <v>-8.2336784494328974</v>
      </c>
      <c r="AX889" s="266">
        <v>-25981.075618040049</v>
      </c>
      <c r="AY889" s="267">
        <v>-1.6515659599928876E-2</v>
      </c>
      <c r="AZ889" s="266">
        <v>916199.00444707298</v>
      </c>
      <c r="BA889" s="267">
        <v>0.36425071811413573</v>
      </c>
      <c r="BB889" s="266">
        <v>-351037.81929133413</v>
      </c>
      <c r="BC889" s="267">
        <v>-0.2195222931940369</v>
      </c>
      <c r="BE889" s="149">
        <v>176410.46317307401</v>
      </c>
      <c r="BF889" s="149">
        <v>153684.94903563001</v>
      </c>
      <c r="BG889" s="149">
        <v>153781.514326456</v>
      </c>
      <c r="BH889" s="149">
        <v>168858.67412334197</v>
      </c>
      <c r="BI889" s="149">
        <v>153504.51477710501</v>
      </c>
      <c r="BJ889" s="149">
        <v>161295.447186573</v>
      </c>
      <c r="BK889" s="149">
        <v>168766.801271971</v>
      </c>
      <c r="BL889" s="149">
        <v>161294.18111597496</v>
      </c>
      <c r="BM889" s="149">
        <v>161197.018881886</v>
      </c>
      <c r="BN889" s="149">
        <v>168855.36600339101</v>
      </c>
      <c r="BO889" s="149">
        <v>161291.190226017</v>
      </c>
      <c r="BP889" s="149">
        <v>161196.42478795396</v>
      </c>
      <c r="BQ889" s="268">
        <v>1950136.5449093741</v>
      </c>
    </row>
    <row r="890" spans="11:69" x14ac:dyDescent="0.25">
      <c r="K890" s="145" t="s">
        <v>316</v>
      </c>
      <c r="N890" s="37" t="s">
        <v>1861</v>
      </c>
      <c r="V890" s="37" t="s">
        <v>357</v>
      </c>
      <c r="W890" s="37" t="s">
        <v>368</v>
      </c>
      <c r="X890" s="37">
        <v>152</v>
      </c>
      <c r="AB890" s="206" t="s">
        <v>362</v>
      </c>
      <c r="AC890" s="173">
        <v>4650149</v>
      </c>
      <c r="AD890" s="174" t="s">
        <v>1862</v>
      </c>
      <c r="AE890" s="149">
        <v>6195</v>
      </c>
      <c r="AF890" s="17">
        <v>8497.82</v>
      </c>
      <c r="AG890" s="17">
        <v>-7.02</v>
      </c>
      <c r="AH890" s="151">
        <v>-25.803283364714495</v>
      </c>
      <c r="AI890" s="150">
        <v>0</v>
      </c>
      <c r="AJ890" s="266">
        <v>0</v>
      </c>
      <c r="AK890" s="138">
        <v>0</v>
      </c>
      <c r="AL890" s="266">
        <v>0</v>
      </c>
      <c r="AM890" s="175">
        <v>-21.518445210593008</v>
      </c>
      <c r="AN890" s="150">
        <v>-4.2848381541214877</v>
      </c>
      <c r="AO890" s="151">
        <v>0</v>
      </c>
      <c r="AP890" s="151">
        <v>0</v>
      </c>
      <c r="AQ890" s="151">
        <v>0</v>
      </c>
      <c r="AR890" s="266">
        <v>0</v>
      </c>
      <c r="AS890" s="267">
        <v>0</v>
      </c>
      <c r="AT890" s="266">
        <v>-25.803283364714495</v>
      </c>
      <c r="AU890" s="267">
        <v>-1</v>
      </c>
      <c r="AV890" s="266">
        <v>-7.02</v>
      </c>
      <c r="AW890" s="267">
        <v>-1</v>
      </c>
      <c r="AX890" s="266">
        <v>0</v>
      </c>
      <c r="AY890" s="267">
        <v>0</v>
      </c>
      <c r="AZ890" s="266">
        <v>-25.803283364714495</v>
      </c>
      <c r="BA890" s="267">
        <v>-1</v>
      </c>
      <c r="BB890" s="266">
        <v>0</v>
      </c>
      <c r="BC890" s="267">
        <v>0</v>
      </c>
      <c r="BE890" s="149">
        <v>0</v>
      </c>
      <c r="BF890" s="149">
        <v>0</v>
      </c>
      <c r="BG890" s="149">
        <v>0</v>
      </c>
      <c r="BH890" s="149">
        <v>0</v>
      </c>
      <c r="BI890" s="149">
        <v>0</v>
      </c>
      <c r="BJ890" s="149">
        <v>0</v>
      </c>
      <c r="BK890" s="149">
        <v>0</v>
      </c>
      <c r="BL890" s="149">
        <v>0</v>
      </c>
      <c r="BM890" s="149">
        <v>0</v>
      </c>
      <c r="BN890" s="149">
        <v>0</v>
      </c>
      <c r="BO890" s="149">
        <v>0</v>
      </c>
      <c r="BP890" s="149">
        <v>0</v>
      </c>
      <c r="BQ890" s="268">
        <v>0</v>
      </c>
    </row>
    <row r="891" spans="11:69" x14ac:dyDescent="0.25">
      <c r="K891" s="145" t="s">
        <v>316</v>
      </c>
      <c r="N891" s="37" t="s">
        <v>1863</v>
      </c>
      <c r="V891" s="37" t="s">
        <v>357</v>
      </c>
      <c r="W891" s="37" t="s">
        <v>368</v>
      </c>
      <c r="X891" s="37">
        <v>152</v>
      </c>
      <c r="AB891" s="206" t="s">
        <v>362</v>
      </c>
      <c r="AC891" s="173">
        <v>4650150</v>
      </c>
      <c r="AD891" s="174" t="s">
        <v>1864</v>
      </c>
      <c r="AE891" s="149">
        <v>5958019.9299999997</v>
      </c>
      <c r="AF891" s="17">
        <v>7227915.4300000006</v>
      </c>
      <c r="AG891" s="17">
        <v>8749296.959999999</v>
      </c>
      <c r="AH891" s="151">
        <v>12467538.90566783</v>
      </c>
      <c r="AI891" s="150">
        <v>2822554.21</v>
      </c>
      <c r="AJ891" s="266">
        <v>8467662.629999999</v>
      </c>
      <c r="AK891" s="138">
        <v>8837557.25</v>
      </c>
      <c r="AL891" s="266">
        <v>10605068.699999999</v>
      </c>
      <c r="AM891" s="175">
        <v>10396433.05155482</v>
      </c>
      <c r="AN891" s="150">
        <v>10908663.104113011</v>
      </c>
      <c r="AO891" s="151">
        <v>10048028.794285702</v>
      </c>
      <c r="AP891" s="151">
        <v>8531660.5596854109</v>
      </c>
      <c r="AQ891" s="151">
        <v>10421248.292990701</v>
      </c>
      <c r="AR891" s="266">
        <v>-1953585.6629907023</v>
      </c>
      <c r="AS891" s="267">
        <v>-0.23071132476031375</v>
      </c>
      <c r="AT891" s="266">
        <v>2046290.612677129</v>
      </c>
      <c r="AU891" s="267">
        <v>0.16412947480331269</v>
      </c>
      <c r="AV891" s="266">
        <v>-1671951.3329907022</v>
      </c>
      <c r="AW891" s="267">
        <v>-0.1910955063743433</v>
      </c>
      <c r="AX891" s="266">
        <v>-63997.929685411975</v>
      </c>
      <c r="AY891" s="267">
        <v>-7.5579215282708997E-3</v>
      </c>
      <c r="AZ891" s="266">
        <v>3935878.3459824193</v>
      </c>
      <c r="BA891" s="267">
        <v>0.31569007931414128</v>
      </c>
      <c r="BB891" s="266">
        <v>-1889587.7333052903</v>
      </c>
      <c r="BC891" s="267">
        <v>-0.22147947871181661</v>
      </c>
      <c r="BE891" s="149">
        <v>935606.05786193348</v>
      </c>
      <c r="BF891" s="149">
        <v>827558.21640469052</v>
      </c>
      <c r="BG891" s="149">
        <v>830514.10901001049</v>
      </c>
      <c r="BH891" s="149">
        <v>903876.05910586449</v>
      </c>
      <c r="BI891" s="149">
        <v>821497.57500203745</v>
      </c>
      <c r="BJ891" s="149">
        <v>864674.13047157147</v>
      </c>
      <c r="BK891" s="149">
        <v>898561.82743048738</v>
      </c>
      <c r="BL891" s="149">
        <v>864637.24806006649</v>
      </c>
      <c r="BM891" s="149">
        <v>861663.9656605745</v>
      </c>
      <c r="BN891" s="149">
        <v>896343.85620985448</v>
      </c>
      <c r="BO891" s="149">
        <v>859609.3229284035</v>
      </c>
      <c r="BP891" s="149">
        <v>856705.92484520632</v>
      </c>
      <c r="BQ891" s="268">
        <v>10421248.292990701</v>
      </c>
    </row>
    <row r="892" spans="11:69" x14ac:dyDescent="0.25">
      <c r="K892" s="145" t="s">
        <v>316</v>
      </c>
      <c r="N892" s="37" t="s">
        <v>1865</v>
      </c>
      <c r="V892" s="37" t="s">
        <v>357</v>
      </c>
      <c r="W892" s="37" t="s">
        <v>368</v>
      </c>
      <c r="X892" s="37">
        <v>152</v>
      </c>
      <c r="AB892" s="206" t="s">
        <v>362</v>
      </c>
      <c r="AC892" s="173">
        <v>4650151</v>
      </c>
      <c r="AD892" s="174" t="s">
        <v>1866</v>
      </c>
      <c r="AE892" s="149">
        <v>18869.969999999998</v>
      </c>
      <c r="AF892" s="17">
        <v>0</v>
      </c>
      <c r="AG892" s="17">
        <v>0</v>
      </c>
      <c r="AH892" s="151">
        <v>0</v>
      </c>
      <c r="AI892" s="150">
        <v>0</v>
      </c>
      <c r="AJ892" s="266">
        <v>0</v>
      </c>
      <c r="AK892" s="138">
        <v>0</v>
      </c>
      <c r="AL892" s="266">
        <v>0</v>
      </c>
      <c r="AM892" s="175">
        <v>0</v>
      </c>
      <c r="AN892" s="150">
        <v>0</v>
      </c>
      <c r="AO892" s="151">
        <v>0</v>
      </c>
      <c r="AP892" s="151">
        <v>0</v>
      </c>
      <c r="AQ892" s="151">
        <v>0</v>
      </c>
      <c r="AR892" s="266">
        <v>0</v>
      </c>
      <c r="AS892" s="267">
        <v>0</v>
      </c>
      <c r="AT892" s="266">
        <v>0</v>
      </c>
      <c r="AU892" s="267">
        <v>0</v>
      </c>
      <c r="AV892" s="266">
        <v>0</v>
      </c>
      <c r="AW892" s="267">
        <v>0</v>
      </c>
      <c r="AX892" s="266">
        <v>0</v>
      </c>
      <c r="AY892" s="267">
        <v>0</v>
      </c>
      <c r="AZ892" s="266">
        <v>0</v>
      </c>
      <c r="BA892" s="267">
        <v>0</v>
      </c>
      <c r="BB892" s="266">
        <v>0</v>
      </c>
      <c r="BC892" s="267">
        <v>0</v>
      </c>
      <c r="BE892" s="149">
        <v>0</v>
      </c>
      <c r="BF892" s="149">
        <v>0</v>
      </c>
      <c r="BG892" s="149">
        <v>0</v>
      </c>
      <c r="BH892" s="149">
        <v>0</v>
      </c>
      <c r="BI892" s="149">
        <v>0</v>
      </c>
      <c r="BJ892" s="149">
        <v>0</v>
      </c>
      <c r="BK892" s="149">
        <v>0</v>
      </c>
      <c r="BL892" s="149">
        <v>0</v>
      </c>
      <c r="BM892" s="149">
        <v>0</v>
      </c>
      <c r="BN892" s="149">
        <v>0</v>
      </c>
      <c r="BO892" s="149">
        <v>0</v>
      </c>
      <c r="BP892" s="149">
        <v>0</v>
      </c>
      <c r="BQ892" s="268">
        <v>0</v>
      </c>
    </row>
    <row r="893" spans="11:69" x14ac:dyDescent="0.25">
      <c r="K893" s="145" t="s">
        <v>316</v>
      </c>
      <c r="N893" s="37" t="s">
        <v>1867</v>
      </c>
      <c r="V893" s="37" t="s">
        <v>357</v>
      </c>
      <c r="W893" s="37" t="s">
        <v>368</v>
      </c>
      <c r="X893" s="37">
        <v>152</v>
      </c>
      <c r="AB893" s="206" t="s">
        <v>362</v>
      </c>
      <c r="AC893" s="173">
        <v>4650155</v>
      </c>
      <c r="AD893" s="174" t="s">
        <v>1868</v>
      </c>
      <c r="AE893" s="149">
        <v>97568642.980000019</v>
      </c>
      <c r="AF893" s="17">
        <v>137702065.36000001</v>
      </c>
      <c r="AG893" s="17">
        <v>188939930.19</v>
      </c>
      <c r="AH893" s="151">
        <v>180146891.91208908</v>
      </c>
      <c r="AI893" s="150">
        <v>66362430.789999999</v>
      </c>
      <c r="AJ893" s="266">
        <v>199087292.37</v>
      </c>
      <c r="AK893" s="138">
        <v>164234169.81999999</v>
      </c>
      <c r="AL893" s="266">
        <v>197081003.78399998</v>
      </c>
      <c r="AM893" s="175">
        <v>150224912.13191983</v>
      </c>
      <c r="AN893" s="150">
        <v>194156149.60016924</v>
      </c>
      <c r="AO893" s="151">
        <v>202077658.13142899</v>
      </c>
      <c r="AP893" s="151">
        <v>203625455.21517801</v>
      </c>
      <c r="AQ893" s="151">
        <v>219823792.04209256</v>
      </c>
      <c r="AR893" s="266">
        <v>-20736499.672092557</v>
      </c>
      <c r="AS893" s="267">
        <v>-0.1041578265756619</v>
      </c>
      <c r="AT893" s="266">
        <v>-39676900.130003482</v>
      </c>
      <c r="AU893" s="267">
        <v>-0.2202474864199469</v>
      </c>
      <c r="AV893" s="266">
        <v>-30883861.852092564</v>
      </c>
      <c r="AW893" s="267">
        <v>-0.16345862847009324</v>
      </c>
      <c r="AX893" s="266">
        <v>-4538162.8451780081</v>
      </c>
      <c r="AY893" s="267">
        <v>-2.2794839344863444E-2</v>
      </c>
      <c r="AZ893" s="266">
        <v>-23478563.303088933</v>
      </c>
      <c r="BA893" s="267">
        <v>-0.13033010480439691</v>
      </c>
      <c r="BB893" s="266">
        <v>-16198336.826914549</v>
      </c>
      <c r="BC893" s="267">
        <v>-7.9549665388333746E-2</v>
      </c>
      <c r="BE893" s="149">
        <v>19534752.000340402</v>
      </c>
      <c r="BF893" s="149">
        <v>17629018.736601099</v>
      </c>
      <c r="BG893" s="149">
        <v>17766680.5661202</v>
      </c>
      <c r="BH893" s="149">
        <v>19083040.4073686</v>
      </c>
      <c r="BI893" s="149">
        <v>17329736.7516682</v>
      </c>
      <c r="BJ893" s="149">
        <v>18313584.9433413</v>
      </c>
      <c r="BK893" s="149">
        <v>18836853.190464798</v>
      </c>
      <c r="BL893" s="149">
        <v>18313259.405480299</v>
      </c>
      <c r="BM893" s="149">
        <v>18175444.087179799</v>
      </c>
      <c r="BN893" s="149">
        <v>18766185.2137569</v>
      </c>
      <c r="BO893" s="149">
        <v>18106217.708366498</v>
      </c>
      <c r="BP893" s="149">
        <v>17969019.031404499</v>
      </c>
      <c r="BQ893" s="268">
        <v>219823792.04209256</v>
      </c>
    </row>
    <row r="894" spans="11:69" x14ac:dyDescent="0.25">
      <c r="K894" s="145" t="s">
        <v>316</v>
      </c>
      <c r="N894" s="37" t="s">
        <v>1869</v>
      </c>
      <c r="V894" s="37" t="s">
        <v>357</v>
      </c>
      <c r="W894" s="37" t="s">
        <v>368</v>
      </c>
      <c r="X894" s="37">
        <v>152</v>
      </c>
      <c r="AB894" s="206" t="s">
        <v>362</v>
      </c>
      <c r="AC894" s="173">
        <v>4650160</v>
      </c>
      <c r="AD894" s="174" t="s">
        <v>1870</v>
      </c>
      <c r="AE894" s="149">
        <v>22707811.749999993</v>
      </c>
      <c r="AF894" s="17">
        <v>38787887.510000005</v>
      </c>
      <c r="AG894" s="17">
        <v>52805980.559999995</v>
      </c>
      <c r="AH894" s="151">
        <v>61274689.949603334</v>
      </c>
      <c r="AI894" s="150">
        <v>18933550.789999999</v>
      </c>
      <c r="AJ894" s="266">
        <v>56800652.369999997</v>
      </c>
      <c r="AK894" s="138">
        <v>50949407.010000005</v>
      </c>
      <c r="AL894" s="266">
        <v>61139288.412</v>
      </c>
      <c r="AM894" s="175">
        <v>51093705.286947444</v>
      </c>
      <c r="AN894" s="150">
        <v>61130391.672655895</v>
      </c>
      <c r="AO894" s="151">
        <v>60192432.9771429</v>
      </c>
      <c r="AP894" s="151">
        <v>59070080.162048824</v>
      </c>
      <c r="AQ894" s="151">
        <v>65096832.975528263</v>
      </c>
      <c r="AR894" s="266">
        <v>-8296180.6055282652</v>
      </c>
      <c r="AS894" s="267">
        <v>-0.14605784017209636</v>
      </c>
      <c r="AT894" s="266">
        <v>-3822143.0259249285</v>
      </c>
      <c r="AU894" s="267">
        <v>-6.2377190795555731E-2</v>
      </c>
      <c r="AV894" s="266">
        <v>-12290852.415528268</v>
      </c>
      <c r="AW894" s="267">
        <v>-0.23275493202068226</v>
      </c>
      <c r="AX894" s="266">
        <v>-2269427.7920488268</v>
      </c>
      <c r="AY894" s="267">
        <v>-3.9954255758644322E-2</v>
      </c>
      <c r="AZ894" s="266">
        <v>2204609.7875545099</v>
      </c>
      <c r="BA894" s="267">
        <v>3.5979125955067873E-2</v>
      </c>
      <c r="BB894" s="266">
        <v>-6026752.8134794384</v>
      </c>
      <c r="BC894" s="267">
        <v>-0.10202716496991465</v>
      </c>
      <c r="BE894" s="149">
        <v>5760005.8710018797</v>
      </c>
      <c r="BF894" s="149">
        <v>5287610.0585798994</v>
      </c>
      <c r="BG894" s="149">
        <v>5330914.9266947396</v>
      </c>
      <c r="BH894" s="149">
        <v>5707184.9270647196</v>
      </c>
      <c r="BI894" s="149">
        <v>5166220.1995768994</v>
      </c>
      <c r="BJ894" s="149">
        <v>5429262.6753545096</v>
      </c>
      <c r="BK894" s="149">
        <v>5574685.182161049</v>
      </c>
      <c r="BL894" s="149">
        <v>5429243.8035704894</v>
      </c>
      <c r="BM894" s="149">
        <v>5385930.0375439795</v>
      </c>
      <c r="BN894" s="149">
        <v>5482132.1711164592</v>
      </c>
      <c r="BO894" s="149">
        <v>5293460.5974979391</v>
      </c>
      <c r="BP894" s="149">
        <v>5250182.5253656888</v>
      </c>
      <c r="BQ894" s="268">
        <v>65096832.975528255</v>
      </c>
    </row>
    <row r="895" spans="11:69" x14ac:dyDescent="0.25">
      <c r="K895" s="145" t="s">
        <v>316</v>
      </c>
      <c r="N895" s="37" t="s">
        <v>1871</v>
      </c>
      <c r="V895" s="37" t="s">
        <v>357</v>
      </c>
      <c r="W895" s="37" t="s">
        <v>368</v>
      </c>
      <c r="X895" s="37">
        <v>152</v>
      </c>
      <c r="AB895" s="206" t="s">
        <v>362</v>
      </c>
      <c r="AC895" s="173">
        <v>4650165</v>
      </c>
      <c r="AD895" s="174" t="s">
        <v>1872</v>
      </c>
      <c r="AE895" s="149">
        <v>0</v>
      </c>
      <c r="AF895" s="17">
        <v>10145584.219999999</v>
      </c>
      <c r="AG895" s="17">
        <v>22271209.170000006</v>
      </c>
      <c r="AH895" s="151">
        <v>22639633.897381987</v>
      </c>
      <c r="AI895" s="150">
        <v>10466604.919999998</v>
      </c>
      <c r="AJ895" s="266">
        <v>31399814.759999994</v>
      </c>
      <c r="AK895" s="138">
        <v>29696643.849999998</v>
      </c>
      <c r="AL895" s="266">
        <v>35635972.619999997</v>
      </c>
      <c r="AM895" s="175">
        <v>18888221.603432853</v>
      </c>
      <c r="AN895" s="150">
        <v>33448056.143949132</v>
      </c>
      <c r="AO895" s="151">
        <v>33318272.605714295</v>
      </c>
      <c r="AP895" s="151">
        <v>32198093.319113161</v>
      </c>
      <c r="AQ895" s="151">
        <v>35413221.361974917</v>
      </c>
      <c r="AR895" s="266">
        <v>-4013406.6019749232</v>
      </c>
      <c r="AS895" s="267">
        <v>-0.12781625091265106</v>
      </c>
      <c r="AT895" s="266">
        <v>-12773587.46459293</v>
      </c>
      <c r="AU895" s="267">
        <v>-0.56421351698933819</v>
      </c>
      <c r="AV895" s="266">
        <v>-13142012.191974912</v>
      </c>
      <c r="AW895" s="267">
        <v>-0.5900897473352098</v>
      </c>
      <c r="AX895" s="266">
        <v>-798278.55911316723</v>
      </c>
      <c r="AY895" s="267">
        <v>-2.5423034027897792E-2</v>
      </c>
      <c r="AZ895" s="266">
        <v>-9558459.421731174</v>
      </c>
      <c r="BA895" s="267">
        <v>-0.42220026459157978</v>
      </c>
      <c r="BB895" s="266">
        <v>-3215128.0428617559</v>
      </c>
      <c r="BC895" s="267">
        <v>-9.9854609743404238E-2</v>
      </c>
      <c r="BE895" s="149">
        <v>3138624.5523881419</v>
      </c>
      <c r="BF895" s="149">
        <v>2843301.6749741416</v>
      </c>
      <c r="BG895" s="149">
        <v>2866529.0430944217</v>
      </c>
      <c r="BH895" s="149">
        <v>3083615.4505614112</v>
      </c>
      <c r="BI895" s="149">
        <v>2794859.5470025418</v>
      </c>
      <c r="BJ895" s="149">
        <v>2952533.6813043319</v>
      </c>
      <c r="BK895" s="149">
        <v>3033852.4601446814</v>
      </c>
      <c r="BL895" s="149">
        <v>2952504.4364182516</v>
      </c>
      <c r="BM895" s="149">
        <v>2929194.8486868716</v>
      </c>
      <c r="BN895" s="149">
        <v>3016838.6911766911</v>
      </c>
      <c r="BO895" s="149">
        <v>2912310.5865175012</v>
      </c>
      <c r="BP895" s="149">
        <v>2889056.3897059318</v>
      </c>
      <c r="BQ895" s="268">
        <v>35413221.361974917</v>
      </c>
    </row>
    <row r="896" spans="11:69" x14ac:dyDescent="0.25">
      <c r="K896" s="145" t="s">
        <v>316</v>
      </c>
      <c r="N896" s="37" t="s">
        <v>1873</v>
      </c>
      <c r="V896" s="37" t="s">
        <v>357</v>
      </c>
      <c r="W896" s="37" t="s">
        <v>368</v>
      </c>
      <c r="X896" s="37">
        <v>152</v>
      </c>
      <c r="AB896" s="206" t="s">
        <v>362</v>
      </c>
      <c r="AC896" s="173">
        <v>4650170</v>
      </c>
      <c r="AD896" s="174" t="s">
        <v>1874</v>
      </c>
      <c r="AE896" s="149">
        <v>291123757.33000004</v>
      </c>
      <c r="AF896" s="17">
        <v>342570996.14999992</v>
      </c>
      <c r="AG896" s="17">
        <v>412229432.95999998</v>
      </c>
      <c r="AH896" s="151">
        <v>441310317.46624583</v>
      </c>
      <c r="AI896" s="150">
        <v>149335175.69</v>
      </c>
      <c r="AJ896" s="266">
        <v>448005527.06999999</v>
      </c>
      <c r="AK896" s="138">
        <v>385196727.50999999</v>
      </c>
      <c r="AL896" s="266">
        <v>462236073.01200002</v>
      </c>
      <c r="AM896" s="175">
        <v>368114319.10714686</v>
      </c>
      <c r="AN896" s="150">
        <v>458392725.86909896</v>
      </c>
      <c r="AO896" s="151">
        <v>455257491.668571</v>
      </c>
      <c r="AP896" s="151">
        <v>458601461.438797</v>
      </c>
      <c r="AQ896" s="151">
        <v>497113832.10246229</v>
      </c>
      <c r="AR896" s="266">
        <v>-49108305.032462299</v>
      </c>
      <c r="AS896" s="267">
        <v>-0.10961539995641442</v>
      </c>
      <c r="AT896" s="266">
        <v>-55803514.636216462</v>
      </c>
      <c r="AU896" s="267">
        <v>-0.12644960343689374</v>
      </c>
      <c r="AV896" s="266">
        <v>-84884399.142462313</v>
      </c>
      <c r="AW896" s="267">
        <v>-0.20591542562342688</v>
      </c>
      <c r="AX896" s="266">
        <v>-10595934.368797004</v>
      </c>
      <c r="AY896" s="267">
        <v>-2.3651347424429009E-2</v>
      </c>
      <c r="AZ896" s="266">
        <v>-17291143.972551167</v>
      </c>
      <c r="BA896" s="267">
        <v>-3.9181372581151362E-2</v>
      </c>
      <c r="BB896" s="266">
        <v>-38512370.663665295</v>
      </c>
      <c r="BC896" s="267">
        <v>-8.3977862920101037E-2</v>
      </c>
      <c r="BE896" s="149">
        <v>43663904.212475903</v>
      </c>
      <c r="BF896" s="149">
        <v>40144995.8306107</v>
      </c>
      <c r="BG896" s="149">
        <v>40718655.464565501</v>
      </c>
      <c r="BH896" s="149">
        <v>42976704.130585298</v>
      </c>
      <c r="BI896" s="149">
        <v>38950854.9712115</v>
      </c>
      <c r="BJ896" s="149">
        <v>41620454.427554503</v>
      </c>
      <c r="BK896" s="149">
        <v>42165225.712547995</v>
      </c>
      <c r="BL896" s="149">
        <v>41619742.272041999</v>
      </c>
      <c r="BM896" s="149">
        <v>41045343.257920504</v>
      </c>
      <c r="BN896" s="149">
        <v>42338153.042320698</v>
      </c>
      <c r="BO896" s="149">
        <v>41221424.266605496</v>
      </c>
      <c r="BP896" s="149">
        <v>40648374.514022201</v>
      </c>
      <c r="BQ896" s="268">
        <v>497113832.10246229</v>
      </c>
    </row>
    <row r="897" spans="11:69" x14ac:dyDescent="0.25">
      <c r="K897" s="145" t="s">
        <v>316</v>
      </c>
      <c r="N897" s="37" t="s">
        <v>1875</v>
      </c>
      <c r="V897" s="37" t="s">
        <v>357</v>
      </c>
      <c r="W897" s="37" t="s">
        <v>368</v>
      </c>
      <c r="X897" s="37">
        <v>152</v>
      </c>
      <c r="AB897" s="206" t="s">
        <v>362</v>
      </c>
      <c r="AC897" s="173">
        <v>4650205</v>
      </c>
      <c r="AD897" s="174" t="s">
        <v>1876</v>
      </c>
      <c r="AE897" s="149">
        <v>0</v>
      </c>
      <c r="AF897" s="17">
        <v>0</v>
      </c>
      <c r="AG897" s="17">
        <v>0</v>
      </c>
      <c r="AH897" s="151">
        <v>-19000000.000000004</v>
      </c>
      <c r="AI897" s="150">
        <v>-19053936</v>
      </c>
      <c r="AJ897" s="266">
        <v>-57161808</v>
      </c>
      <c r="AK897" s="138">
        <v>-19053936</v>
      </c>
      <c r="AL897" s="266">
        <v>-22864723.200000003</v>
      </c>
      <c r="AM897" s="175">
        <v>-19000000.000000004</v>
      </c>
      <c r="AN897" s="150">
        <v>-19053936</v>
      </c>
      <c r="AO897" s="151">
        <v>-32663890.285714298</v>
      </c>
      <c r="AP897" s="151">
        <v>0</v>
      </c>
      <c r="AQ897" s="151">
        <v>0</v>
      </c>
      <c r="AR897" s="266">
        <v>-57161808</v>
      </c>
      <c r="AS897" s="267">
        <v>-1</v>
      </c>
      <c r="AT897" s="266">
        <v>-19000000.000000004</v>
      </c>
      <c r="AU897" s="267">
        <v>-1</v>
      </c>
      <c r="AV897" s="266">
        <v>0</v>
      </c>
      <c r="AW897" s="267">
        <v>0</v>
      </c>
      <c r="AX897" s="266">
        <v>-57161808</v>
      </c>
      <c r="AY897" s="267">
        <v>-1</v>
      </c>
      <c r="AZ897" s="266">
        <v>-19000000.000000004</v>
      </c>
      <c r="BA897" s="267">
        <v>-1</v>
      </c>
      <c r="BB897" s="266">
        <v>0</v>
      </c>
      <c r="BC897" s="267">
        <v>0</v>
      </c>
      <c r="BE897" s="149">
        <v>0</v>
      </c>
      <c r="BF897" s="149">
        <v>0</v>
      </c>
      <c r="BG897" s="149">
        <v>0</v>
      </c>
      <c r="BH897" s="149">
        <v>0</v>
      </c>
      <c r="BI897" s="149">
        <v>0</v>
      </c>
      <c r="BJ897" s="149">
        <v>0</v>
      </c>
      <c r="BK897" s="149">
        <v>0</v>
      </c>
      <c r="BL897" s="149">
        <v>0</v>
      </c>
      <c r="BM897" s="149">
        <v>0</v>
      </c>
      <c r="BN897" s="149">
        <v>0</v>
      </c>
      <c r="BO897" s="149">
        <v>0</v>
      </c>
      <c r="BP897" s="149">
        <v>0</v>
      </c>
      <c r="BQ897" s="268">
        <v>0</v>
      </c>
    </row>
    <row r="898" spans="11:69" x14ac:dyDescent="0.25">
      <c r="K898" s="145" t="s">
        <v>316</v>
      </c>
      <c r="N898" s="37" t="s">
        <v>1877</v>
      </c>
      <c r="V898" s="37" t="s">
        <v>357</v>
      </c>
      <c r="W898" s="37" t="s">
        <v>368</v>
      </c>
      <c r="X898" s="37">
        <v>152</v>
      </c>
      <c r="AB898" s="206" t="s">
        <v>362</v>
      </c>
      <c r="AC898" s="173">
        <v>4650206</v>
      </c>
      <c r="AD898" s="174" t="s">
        <v>1878</v>
      </c>
      <c r="AE898" s="149">
        <v>2344970.58</v>
      </c>
      <c r="AF898" s="17">
        <v>3033088.9400000004</v>
      </c>
      <c r="AG898" s="17">
        <v>3534891.27</v>
      </c>
      <c r="AH898" s="151">
        <v>3501999.9999999963</v>
      </c>
      <c r="AI898" s="150">
        <v>904946.29</v>
      </c>
      <c r="AJ898" s="266">
        <v>2714838.87</v>
      </c>
      <c r="AK898" s="138">
        <v>3118802.8499999996</v>
      </c>
      <c r="AL898" s="266">
        <v>3742563.42</v>
      </c>
      <c r="AM898" s="175">
        <v>2918333.3333333302</v>
      </c>
      <c r="AN898" s="150">
        <v>3702469.5166666657</v>
      </c>
      <c r="AO898" s="151">
        <v>3569160.42857143</v>
      </c>
      <c r="AP898" s="151">
        <v>3848091.14</v>
      </c>
      <c r="AQ898" s="151">
        <v>3848091.1400000048</v>
      </c>
      <c r="AR898" s="266">
        <v>-1133252.2700000047</v>
      </c>
      <c r="AS898" s="267">
        <v>-0.41742892461238579</v>
      </c>
      <c r="AT898" s="266">
        <v>-346091.14000000851</v>
      </c>
      <c r="AU898" s="267">
        <v>-9.8826710451173291E-2</v>
      </c>
      <c r="AV898" s="266">
        <v>-313199.87000000477</v>
      </c>
      <c r="AW898" s="267">
        <v>-8.8602405584035052E-2</v>
      </c>
      <c r="AX898" s="266">
        <v>-1133252.27</v>
      </c>
      <c r="AY898" s="267">
        <v>-0.41742892461238407</v>
      </c>
      <c r="AZ898" s="266">
        <v>-346091.14000000386</v>
      </c>
      <c r="BA898" s="267">
        <v>-9.8826710451171959E-2</v>
      </c>
      <c r="BB898" s="266">
        <v>-4.6566128730773926E-9</v>
      </c>
      <c r="BC898" s="267">
        <v>-1.2101098190406665E-15</v>
      </c>
      <c r="BE898" s="149">
        <v>320674.26166666707</v>
      </c>
      <c r="BF898" s="149">
        <v>320674.26166666707</v>
      </c>
      <c r="BG898" s="149">
        <v>320674.26166666707</v>
      </c>
      <c r="BH898" s="149">
        <v>320674.26166666707</v>
      </c>
      <c r="BI898" s="149">
        <v>320674.26166666707</v>
      </c>
      <c r="BJ898" s="149">
        <v>320674.26166666707</v>
      </c>
      <c r="BK898" s="149">
        <v>320674.26166666707</v>
      </c>
      <c r="BL898" s="149">
        <v>320674.26166666707</v>
      </c>
      <c r="BM898" s="149">
        <v>320674.26166666707</v>
      </c>
      <c r="BN898" s="149">
        <v>320674.26166666707</v>
      </c>
      <c r="BO898" s="149">
        <v>320674.26166666707</v>
      </c>
      <c r="BP898" s="149">
        <v>320674.26166666707</v>
      </c>
      <c r="BQ898" s="268">
        <v>3848091.1400000057</v>
      </c>
    </row>
    <row r="899" spans="11:69" x14ac:dyDescent="0.25">
      <c r="K899" s="145" t="s">
        <v>316</v>
      </c>
      <c r="N899" s="37" t="s">
        <v>1879</v>
      </c>
      <c r="V899" s="37" t="s">
        <v>357</v>
      </c>
      <c r="W899" s="37" t="s">
        <v>368</v>
      </c>
      <c r="X899" s="37">
        <v>152</v>
      </c>
      <c r="AB899" s="206" t="s">
        <v>362</v>
      </c>
      <c r="AC899" s="173">
        <v>4650207</v>
      </c>
      <c r="AD899" s="174" t="s">
        <v>1880</v>
      </c>
      <c r="AE899" s="149">
        <v>102857.07999999999</v>
      </c>
      <c r="AF899" s="17">
        <v>-586010.67000000004</v>
      </c>
      <c r="AG899" s="17">
        <v>2543020.25</v>
      </c>
      <c r="AH899" s="151">
        <v>-314840.08521986462</v>
      </c>
      <c r="AI899" s="150">
        <v>0</v>
      </c>
      <c r="AJ899" s="266">
        <v>0</v>
      </c>
      <c r="AK899" s="138">
        <v>0</v>
      </c>
      <c r="AL899" s="266">
        <v>0</v>
      </c>
      <c r="AM899" s="175">
        <v>-262558.41274706135</v>
      </c>
      <c r="AN899" s="150">
        <v>-52281.672472803271</v>
      </c>
      <c r="AO899" s="151">
        <v>0</v>
      </c>
      <c r="AP899" s="151">
        <v>0</v>
      </c>
      <c r="AQ899" s="151">
        <v>0</v>
      </c>
      <c r="AR899" s="266">
        <v>0</v>
      </c>
      <c r="AS899" s="267">
        <v>0</v>
      </c>
      <c r="AT899" s="266">
        <v>-314840.08521986462</v>
      </c>
      <c r="AU899" s="267">
        <v>-1</v>
      </c>
      <c r="AV899" s="266">
        <v>2543020.25</v>
      </c>
      <c r="AW899" s="267">
        <v>1</v>
      </c>
      <c r="AX899" s="266">
        <v>0</v>
      </c>
      <c r="AY899" s="267">
        <v>0</v>
      </c>
      <c r="AZ899" s="266">
        <v>-314840.08521986462</v>
      </c>
      <c r="BA899" s="267">
        <v>-1</v>
      </c>
      <c r="BB899" s="266">
        <v>0</v>
      </c>
      <c r="BC899" s="267">
        <v>0</v>
      </c>
      <c r="BE899" s="149">
        <v>0</v>
      </c>
      <c r="BF899" s="149">
        <v>0</v>
      </c>
      <c r="BG899" s="149">
        <v>0</v>
      </c>
      <c r="BH899" s="149">
        <v>0</v>
      </c>
      <c r="BI899" s="149">
        <v>0</v>
      </c>
      <c r="BJ899" s="149">
        <v>0</v>
      </c>
      <c r="BK899" s="149">
        <v>0</v>
      </c>
      <c r="BL899" s="149">
        <v>0</v>
      </c>
      <c r="BM899" s="149">
        <v>0</v>
      </c>
      <c r="BN899" s="149">
        <v>0</v>
      </c>
      <c r="BO899" s="149">
        <v>0</v>
      </c>
      <c r="BP899" s="149">
        <v>0</v>
      </c>
      <c r="BQ899" s="268">
        <v>0</v>
      </c>
    </row>
    <row r="900" spans="11:69" x14ac:dyDescent="0.25">
      <c r="K900" s="145" t="s">
        <v>316</v>
      </c>
      <c r="N900" s="37" t="s">
        <v>1881</v>
      </c>
      <c r="V900" s="37" t="s">
        <v>357</v>
      </c>
      <c r="W900" s="37" t="s">
        <v>368</v>
      </c>
      <c r="X900" s="37">
        <v>152</v>
      </c>
      <c r="AB900" s="206" t="s">
        <v>362</v>
      </c>
      <c r="AC900" s="173">
        <v>4650300</v>
      </c>
      <c r="AD900" s="174" t="s">
        <v>1882</v>
      </c>
      <c r="AE900" s="149">
        <v>1000000</v>
      </c>
      <c r="AF900" s="17">
        <v>-1500000</v>
      </c>
      <c r="AG900" s="17">
        <v>-500000</v>
      </c>
      <c r="AH900" s="151">
        <v>0</v>
      </c>
      <c r="AI900" s="150">
        <v>0</v>
      </c>
      <c r="AJ900" s="266">
        <v>0</v>
      </c>
      <c r="AK900" s="138">
        <v>0</v>
      </c>
      <c r="AL900" s="266">
        <v>0</v>
      </c>
      <c r="AM900" s="175">
        <v>0</v>
      </c>
      <c r="AN900" s="150">
        <v>0</v>
      </c>
      <c r="AO900" s="151">
        <v>0</v>
      </c>
      <c r="AP900" s="151">
        <v>0</v>
      </c>
      <c r="AQ900" s="151">
        <v>0</v>
      </c>
      <c r="AR900" s="266">
        <v>0</v>
      </c>
      <c r="AS900" s="267">
        <v>0</v>
      </c>
      <c r="AT900" s="266">
        <v>0</v>
      </c>
      <c r="AU900" s="267">
        <v>0</v>
      </c>
      <c r="AV900" s="266">
        <v>-500000</v>
      </c>
      <c r="AW900" s="267">
        <v>-1</v>
      </c>
      <c r="AX900" s="266">
        <v>0</v>
      </c>
      <c r="AY900" s="267">
        <v>0</v>
      </c>
      <c r="AZ900" s="266">
        <v>0</v>
      </c>
      <c r="BA900" s="267">
        <v>0</v>
      </c>
      <c r="BB900" s="266">
        <v>0</v>
      </c>
      <c r="BC900" s="267">
        <v>0</v>
      </c>
      <c r="BE900" s="149">
        <v>0</v>
      </c>
      <c r="BF900" s="149">
        <v>0</v>
      </c>
      <c r="BG900" s="149">
        <v>0</v>
      </c>
      <c r="BH900" s="149">
        <v>0</v>
      </c>
      <c r="BI900" s="149">
        <v>0</v>
      </c>
      <c r="BJ900" s="149">
        <v>0</v>
      </c>
      <c r="BK900" s="149">
        <v>0</v>
      </c>
      <c r="BL900" s="149">
        <v>0</v>
      </c>
      <c r="BM900" s="149">
        <v>0</v>
      </c>
      <c r="BN900" s="149">
        <v>0</v>
      </c>
      <c r="BO900" s="149">
        <v>0</v>
      </c>
      <c r="BP900" s="149">
        <v>0</v>
      </c>
      <c r="BQ900" s="268">
        <v>0</v>
      </c>
    </row>
    <row r="901" spans="11:69" x14ac:dyDescent="0.25">
      <c r="K901" s="145" t="s">
        <v>316</v>
      </c>
      <c r="N901" s="37" t="s">
        <v>1883</v>
      </c>
      <c r="V901" s="37" t="s">
        <v>357</v>
      </c>
      <c r="W901" s="37" t="s">
        <v>368</v>
      </c>
      <c r="X901" s="37">
        <v>152</v>
      </c>
      <c r="AB901" s="206" t="s">
        <v>362</v>
      </c>
      <c r="AC901" s="173">
        <v>4650305</v>
      </c>
      <c r="AD901" s="174" t="s">
        <v>1884</v>
      </c>
      <c r="AE901" s="149">
        <v>91385.110000000015</v>
      </c>
      <c r="AF901" s="17">
        <v>51429.38</v>
      </c>
      <c r="AG901" s="17">
        <v>124.89999999999998</v>
      </c>
      <c r="AH901" s="151">
        <v>-285.60044407953239</v>
      </c>
      <c r="AI901" s="150">
        <v>0</v>
      </c>
      <c r="AJ901" s="266">
        <v>0</v>
      </c>
      <c r="AK901" s="138">
        <v>-102.3</v>
      </c>
      <c r="AL901" s="266">
        <v>-122.76</v>
      </c>
      <c r="AM901" s="175">
        <v>-238.17424399758949</v>
      </c>
      <c r="AN901" s="150">
        <v>-149.72620008194292</v>
      </c>
      <c r="AO901" s="151">
        <v>-175.37142857142899</v>
      </c>
      <c r="AP901" s="151">
        <v>0</v>
      </c>
      <c r="AQ901" s="151">
        <v>0</v>
      </c>
      <c r="AR901" s="266">
        <v>0</v>
      </c>
      <c r="AS901" s="267">
        <v>0</v>
      </c>
      <c r="AT901" s="266">
        <v>-285.60044407953239</v>
      </c>
      <c r="AU901" s="267">
        <v>-1</v>
      </c>
      <c r="AV901" s="266">
        <v>124.89999999999998</v>
      </c>
      <c r="AW901" s="267">
        <v>1</v>
      </c>
      <c r="AX901" s="266">
        <v>0</v>
      </c>
      <c r="AY901" s="267">
        <v>0</v>
      </c>
      <c r="AZ901" s="266">
        <v>-285.60044407953239</v>
      </c>
      <c r="BA901" s="267">
        <v>-1</v>
      </c>
      <c r="BB901" s="266">
        <v>0</v>
      </c>
      <c r="BC901" s="267">
        <v>0</v>
      </c>
      <c r="BE901" s="149">
        <v>0</v>
      </c>
      <c r="BF901" s="149">
        <v>0</v>
      </c>
      <c r="BG901" s="149">
        <v>0</v>
      </c>
      <c r="BH901" s="149">
        <v>0</v>
      </c>
      <c r="BI901" s="149">
        <v>0</v>
      </c>
      <c r="BJ901" s="149">
        <v>0</v>
      </c>
      <c r="BK901" s="149">
        <v>0</v>
      </c>
      <c r="BL901" s="149">
        <v>0</v>
      </c>
      <c r="BM901" s="149">
        <v>0</v>
      </c>
      <c r="BN901" s="149">
        <v>0</v>
      </c>
      <c r="BO901" s="149">
        <v>0</v>
      </c>
      <c r="BP901" s="149">
        <v>0</v>
      </c>
      <c r="BQ901" s="268">
        <v>0</v>
      </c>
    </row>
    <row r="902" spans="11:69" x14ac:dyDescent="0.25">
      <c r="K902" s="145" t="s">
        <v>316</v>
      </c>
      <c r="N902" s="37" t="s">
        <v>1885</v>
      </c>
      <c r="V902" s="37" t="s">
        <v>357</v>
      </c>
      <c r="W902" s="37" t="s">
        <v>368</v>
      </c>
      <c r="X902" s="37">
        <v>152</v>
      </c>
      <c r="AB902" s="206" t="s">
        <v>362</v>
      </c>
      <c r="AC902" s="173">
        <v>4650900</v>
      </c>
      <c r="AD902" s="174" t="s">
        <v>1886</v>
      </c>
      <c r="AE902" s="149">
        <v>1195009.02</v>
      </c>
      <c r="AF902" s="17">
        <v>737863.70999999985</v>
      </c>
      <c r="AG902" s="17">
        <v>452152.25</v>
      </c>
      <c r="AH902" s="151">
        <v>540246.4990718771</v>
      </c>
      <c r="AI902" s="150">
        <v>61168.97</v>
      </c>
      <c r="AJ902" s="266">
        <v>183506.91</v>
      </c>
      <c r="AK902" s="138">
        <v>244401.06000000006</v>
      </c>
      <c r="AL902" s="266">
        <v>293281.27200000011</v>
      </c>
      <c r="AM902" s="175">
        <v>450205.41589323088</v>
      </c>
      <c r="AN902" s="150">
        <v>334442.14317864628</v>
      </c>
      <c r="AO902" s="151">
        <v>152534.16</v>
      </c>
      <c r="AP902" s="151">
        <v>183613.401136734</v>
      </c>
      <c r="AQ902" s="151">
        <v>202329.66406188332</v>
      </c>
      <c r="AR902" s="266">
        <v>-18822.754061883315</v>
      </c>
      <c r="AS902" s="267">
        <v>-0.10257245387589664</v>
      </c>
      <c r="AT902" s="266">
        <v>337916.83500999375</v>
      </c>
      <c r="AU902" s="267">
        <v>0.62548639480407919</v>
      </c>
      <c r="AV902" s="266">
        <v>249822.58593811668</v>
      </c>
      <c r="AW902" s="267">
        <v>0.55251872779161593</v>
      </c>
      <c r="AX902" s="266">
        <v>-106.49113673399552</v>
      </c>
      <c r="AY902" s="267">
        <v>-5.8031131761738847E-4</v>
      </c>
      <c r="AZ902" s="266">
        <v>356633.0979351431</v>
      </c>
      <c r="BA902" s="267">
        <v>0.66013032670794758</v>
      </c>
      <c r="BB902" s="266">
        <v>-18716.26292514932</v>
      </c>
      <c r="BC902" s="267">
        <v>-0.10193298969072315</v>
      </c>
      <c r="BE902" s="149">
        <v>17901.995798632801</v>
      </c>
      <c r="BF902" s="149">
        <v>16434.956332495301</v>
      </c>
      <c r="BG902" s="149">
        <v>16569.440908627799</v>
      </c>
      <c r="BH902" s="149">
        <v>17737.9587615618</v>
      </c>
      <c r="BI902" s="149">
        <v>16057.9764582809</v>
      </c>
      <c r="BJ902" s="149">
        <v>16874.862813089501</v>
      </c>
      <c r="BK902" s="149">
        <v>17326.476801063</v>
      </c>
      <c r="BL902" s="149">
        <v>16874.8042061942</v>
      </c>
      <c r="BM902" s="149">
        <v>16740.291997328201</v>
      </c>
      <c r="BN902" s="149">
        <v>17039.050629319099</v>
      </c>
      <c r="BO902" s="149">
        <v>16453.1253578449</v>
      </c>
      <c r="BP902" s="149">
        <v>16318.723997445801</v>
      </c>
      <c r="BQ902" s="268">
        <v>202329.66406188332</v>
      </c>
    </row>
    <row r="903" spans="11:69" x14ac:dyDescent="0.25">
      <c r="K903" s="145" t="s">
        <v>316</v>
      </c>
      <c r="N903" s="37" t="s">
        <v>1887</v>
      </c>
      <c r="V903" s="37" t="s">
        <v>357</v>
      </c>
      <c r="W903" s="37" t="s">
        <v>368</v>
      </c>
      <c r="X903" s="37">
        <v>152</v>
      </c>
      <c r="AB903" s="206" t="s">
        <v>362</v>
      </c>
      <c r="AC903" s="173">
        <v>4650905</v>
      </c>
      <c r="AD903" s="174" t="s">
        <v>1888</v>
      </c>
      <c r="AE903" s="149">
        <v>662148.09</v>
      </c>
      <c r="AF903" s="17">
        <v>688245.65000000014</v>
      </c>
      <c r="AG903" s="17">
        <v>374867.07</v>
      </c>
      <c r="AH903" s="151">
        <v>191550.41653634401</v>
      </c>
      <c r="AI903" s="150">
        <v>89022.36</v>
      </c>
      <c r="AJ903" s="266">
        <v>267067.08</v>
      </c>
      <c r="AK903" s="138">
        <v>333459.18</v>
      </c>
      <c r="AL903" s="266">
        <v>400151.01599999995</v>
      </c>
      <c r="AM903" s="175">
        <v>159625.34711361997</v>
      </c>
      <c r="AN903" s="150">
        <v>365384.24942272401</v>
      </c>
      <c r="AO903" s="151">
        <v>407232.54857142898</v>
      </c>
      <c r="AP903" s="151">
        <v>267222.06204908702</v>
      </c>
      <c r="AQ903" s="151">
        <v>294460.80574507057</v>
      </c>
      <c r="AR903" s="266">
        <v>-27393.725745070551</v>
      </c>
      <c r="AS903" s="267">
        <v>-0.10257245387589721</v>
      </c>
      <c r="AT903" s="266">
        <v>-102910.38920872656</v>
      </c>
      <c r="AU903" s="267">
        <v>-0.53724962372608964</v>
      </c>
      <c r="AV903" s="266">
        <v>80406.26425492944</v>
      </c>
      <c r="AW903" s="267">
        <v>0.21449273806560132</v>
      </c>
      <c r="AX903" s="266">
        <v>-154.98204908700427</v>
      </c>
      <c r="AY903" s="267">
        <v>-5.8031131761729772E-4</v>
      </c>
      <c r="AZ903" s="266">
        <v>-75671.645512743009</v>
      </c>
      <c r="BA903" s="267">
        <v>-0.3950481908682531</v>
      </c>
      <c r="BB903" s="266">
        <v>-27238.743695983547</v>
      </c>
      <c r="BC903" s="267">
        <v>-0.10193298969072381</v>
      </c>
      <c r="BE903" s="149">
        <v>26053.698708746899</v>
      </c>
      <c r="BF903" s="149">
        <v>23918.6404351042</v>
      </c>
      <c r="BG903" s="149">
        <v>24114.362781759999</v>
      </c>
      <c r="BH903" s="149">
        <v>25814.967139987995</v>
      </c>
      <c r="BI903" s="149">
        <v>23370.002161890399</v>
      </c>
      <c r="BJ903" s="149">
        <v>24558.8590472828</v>
      </c>
      <c r="BK903" s="149">
        <v>25216.116199371601</v>
      </c>
      <c r="BL903" s="149">
        <v>24558.773753642305</v>
      </c>
      <c r="BM903" s="149">
        <v>24363.011191642901</v>
      </c>
      <c r="BN903" s="149">
        <v>24797.810052735502</v>
      </c>
      <c r="BO903" s="149">
        <v>23945.082755704399</v>
      </c>
      <c r="BP903" s="149">
        <v>23749.481517201595</v>
      </c>
      <c r="BQ903" s="268">
        <v>294460.80574507057</v>
      </c>
    </row>
    <row r="904" spans="11:69" x14ac:dyDescent="0.25">
      <c r="K904" s="145" t="s">
        <v>316</v>
      </c>
      <c r="N904" s="37" t="s">
        <v>1889</v>
      </c>
      <c r="V904" s="37" t="s">
        <v>357</v>
      </c>
      <c r="W904" s="37" t="s">
        <v>368</v>
      </c>
      <c r="X904" s="37">
        <v>152</v>
      </c>
      <c r="AB904" s="206" t="s">
        <v>362</v>
      </c>
      <c r="AC904" s="173">
        <v>4650910</v>
      </c>
      <c r="AD904" s="174" t="s">
        <v>1890</v>
      </c>
      <c r="AE904" s="149">
        <v>208235.01000000004</v>
      </c>
      <c r="AF904" s="17">
        <v>212691.13999999996</v>
      </c>
      <c r="AG904" s="17">
        <v>137176.54000000004</v>
      </c>
      <c r="AH904" s="151">
        <v>78110.441945811966</v>
      </c>
      <c r="AI904" s="150">
        <v>40836.950000000012</v>
      </c>
      <c r="AJ904" s="266">
        <v>122510.85000000003</v>
      </c>
      <c r="AK904" s="138">
        <v>149931.84000000003</v>
      </c>
      <c r="AL904" s="266">
        <v>179918.20800000004</v>
      </c>
      <c r="AM904" s="175">
        <v>65092.034954843315</v>
      </c>
      <c r="AN904" s="150">
        <v>162950.24699096868</v>
      </c>
      <c r="AO904" s="151">
        <v>164377.937142857</v>
      </c>
      <c r="AP904" s="151">
        <v>122581.944432786</v>
      </c>
      <c r="AQ904" s="151">
        <v>135077.08851092198</v>
      </c>
      <c r="AR904" s="266">
        <v>-12566.238510921947</v>
      </c>
      <c r="AS904" s="267">
        <v>-0.10257245387589706</v>
      </c>
      <c r="AT904" s="266">
        <v>-56966.646565110015</v>
      </c>
      <c r="AU904" s="267">
        <v>-0.72930897772451264</v>
      </c>
      <c r="AV904" s="266">
        <v>2099.4514890780556</v>
      </c>
      <c r="AW904" s="267">
        <v>1.5304741532903914E-2</v>
      </c>
      <c r="AX904" s="266">
        <v>-71.094432785961544</v>
      </c>
      <c r="AY904" s="267">
        <v>-5.8031131761767654E-4</v>
      </c>
      <c r="AZ904" s="266">
        <v>-44471.50248697403</v>
      </c>
      <c r="BA904" s="267">
        <v>-0.56934132465702236</v>
      </c>
      <c r="BB904" s="266">
        <v>-12495.144078135985</v>
      </c>
      <c r="BC904" s="267">
        <v>-0.10193298969072324</v>
      </c>
      <c r="BE904" s="149">
        <v>11951.532081200299</v>
      </c>
      <c r="BF904" s="149">
        <v>10972.123447595999</v>
      </c>
      <c r="BG904" s="149">
        <v>11061.9065502262</v>
      </c>
      <c r="BH904" s="149">
        <v>11842.0194920392</v>
      </c>
      <c r="BI904" s="149">
        <v>10720.4483209051</v>
      </c>
      <c r="BJ904" s="149">
        <v>11265.8089380122</v>
      </c>
      <c r="BK904" s="149">
        <v>11567.310464785802</v>
      </c>
      <c r="BL904" s="149">
        <v>11265.769811525999</v>
      </c>
      <c r="BM904" s="149">
        <v>11175.9682610364</v>
      </c>
      <c r="BN904" s="149">
        <v>11375.422188684501</v>
      </c>
      <c r="BO904" s="149">
        <v>10984.253250987298</v>
      </c>
      <c r="BP904" s="149">
        <v>10894.525703923</v>
      </c>
      <c r="BQ904" s="268">
        <v>135077.08851092198</v>
      </c>
    </row>
    <row r="905" spans="11:69" x14ac:dyDescent="0.25">
      <c r="K905" s="145" t="s">
        <v>316</v>
      </c>
      <c r="N905" s="37" t="s">
        <v>1891</v>
      </c>
      <c r="V905" s="37" t="s">
        <v>357</v>
      </c>
      <c r="W905" s="37" t="s">
        <v>368</v>
      </c>
      <c r="X905" s="37">
        <v>152</v>
      </c>
      <c r="AB905" s="206" t="s">
        <v>362</v>
      </c>
      <c r="AC905" s="173">
        <v>4650915</v>
      </c>
      <c r="AD905" s="174" t="s">
        <v>1892</v>
      </c>
      <c r="AE905" s="149">
        <v>388717.46999999991</v>
      </c>
      <c r="AF905" s="17">
        <v>178431.63999999996</v>
      </c>
      <c r="AG905" s="17">
        <v>175862.13</v>
      </c>
      <c r="AH905" s="151">
        <v>130296.09750355438</v>
      </c>
      <c r="AI905" s="150">
        <v>2962.61</v>
      </c>
      <c r="AJ905" s="266">
        <v>8887.83</v>
      </c>
      <c r="AK905" s="138">
        <v>31902.810000000005</v>
      </c>
      <c r="AL905" s="266">
        <v>38283.372000000003</v>
      </c>
      <c r="AM905" s="175">
        <v>108580.08125296199</v>
      </c>
      <c r="AN905" s="150">
        <v>53618.826250592399</v>
      </c>
      <c r="AO905" s="151">
        <v>25580.468571428599</v>
      </c>
      <c r="AP905" s="151">
        <v>8892.9877083380707</v>
      </c>
      <c r="AQ905" s="151">
        <v>9799.4765327318164</v>
      </c>
      <c r="AR905" s="266">
        <v>-911.64653273181648</v>
      </c>
      <c r="AS905" s="267">
        <v>-0.10257245387589732</v>
      </c>
      <c r="AT905" s="266">
        <v>120496.62097082257</v>
      </c>
      <c r="AU905" s="267">
        <v>0.92479071345583086</v>
      </c>
      <c r="AV905" s="266">
        <v>166062.65346726819</v>
      </c>
      <c r="AW905" s="267">
        <v>0.94427750572148872</v>
      </c>
      <c r="AX905" s="266">
        <v>-5.1577083380707336</v>
      </c>
      <c r="AY905" s="267">
        <v>-5.8031131761866891E-4</v>
      </c>
      <c r="AZ905" s="266">
        <v>121403.10979521631</v>
      </c>
      <c r="BA905" s="267">
        <v>0.93174785831098683</v>
      </c>
      <c r="BB905" s="266">
        <v>-906.48882439374574</v>
      </c>
      <c r="BC905" s="267">
        <v>-0.10193298969072243</v>
      </c>
      <c r="BE905" s="149">
        <v>867.05124792827996</v>
      </c>
      <c r="BF905" s="149">
        <v>795.997807061554</v>
      </c>
      <c r="BG905" s="149">
        <v>802.51132772564199</v>
      </c>
      <c r="BH905" s="149">
        <v>859.10640650955202</v>
      </c>
      <c r="BI905" s="149">
        <v>777.73945899477405</v>
      </c>
      <c r="BJ905" s="149">
        <v>817.30389311259</v>
      </c>
      <c r="BK905" s="149">
        <v>839.17701140949714</v>
      </c>
      <c r="BL905" s="149">
        <v>817.30105459210597</v>
      </c>
      <c r="BM905" s="149">
        <v>810.78619558584001</v>
      </c>
      <c r="BN905" s="149">
        <v>825.25603725103099</v>
      </c>
      <c r="BO905" s="149">
        <v>796.87779140968098</v>
      </c>
      <c r="BP905" s="149">
        <v>790.36830115126997</v>
      </c>
      <c r="BQ905" s="268">
        <v>9799.4765327318164</v>
      </c>
    </row>
    <row r="906" spans="11:69" x14ac:dyDescent="0.25">
      <c r="K906" s="145" t="s">
        <v>316</v>
      </c>
      <c r="N906" s="37" t="s">
        <v>1893</v>
      </c>
      <c r="V906" s="37" t="s">
        <v>357</v>
      </c>
      <c r="W906" s="37" t="s">
        <v>368</v>
      </c>
      <c r="X906" s="37">
        <v>152</v>
      </c>
      <c r="AB906" s="206" t="s">
        <v>362</v>
      </c>
      <c r="AC906" s="173">
        <v>4650920</v>
      </c>
      <c r="AD906" s="174" t="s">
        <v>1892</v>
      </c>
      <c r="AE906" s="149">
        <v>73934.109999999986</v>
      </c>
      <c r="AF906" s="17">
        <v>794755.84</v>
      </c>
      <c r="AG906" s="17">
        <v>456817.06000000006</v>
      </c>
      <c r="AH906" s="151">
        <v>311628.14777389314</v>
      </c>
      <c r="AI906" s="150">
        <v>14748.12</v>
      </c>
      <c r="AJ906" s="266">
        <v>44244.36</v>
      </c>
      <c r="AK906" s="138">
        <v>29713.54</v>
      </c>
      <c r="AL906" s="266">
        <v>35656.248000000007</v>
      </c>
      <c r="AM906" s="175">
        <v>259690.12314491096</v>
      </c>
      <c r="AN906" s="150">
        <v>81651.564628982189</v>
      </c>
      <c r="AO906" s="151">
        <v>44417.982857142903</v>
      </c>
      <c r="AP906" s="151">
        <v>44270.035502848797</v>
      </c>
      <c r="AQ906" s="151">
        <v>48782.612575368585</v>
      </c>
      <c r="AR906" s="266">
        <v>-4538.2525753685841</v>
      </c>
      <c r="AS906" s="267">
        <v>-0.10257245387589704</v>
      </c>
      <c r="AT906" s="266">
        <v>262845.53519852454</v>
      </c>
      <c r="AU906" s="267">
        <v>0.84345890150217229</v>
      </c>
      <c r="AV906" s="266">
        <v>408034.44742463145</v>
      </c>
      <c r="AW906" s="267">
        <v>0.89321192913555247</v>
      </c>
      <c r="AX906" s="266">
        <v>-25.675502848796896</v>
      </c>
      <c r="AY906" s="267">
        <v>-5.8031131761871781E-4</v>
      </c>
      <c r="AZ906" s="266">
        <v>267358.11227104435</v>
      </c>
      <c r="BA906" s="267">
        <v>0.85793954808289774</v>
      </c>
      <c r="BB906" s="266">
        <v>-4512.5770725197872</v>
      </c>
      <c r="BC906" s="267">
        <v>-0.10193298969072208</v>
      </c>
      <c r="BE906" s="149">
        <v>4316.2535232771197</v>
      </c>
      <c r="BF906" s="149">
        <v>3962.54356067138</v>
      </c>
      <c r="BG906" s="149">
        <v>3994.9684105086699</v>
      </c>
      <c r="BH906" s="149">
        <v>4276.7034391876296</v>
      </c>
      <c r="BI906" s="149">
        <v>3871.6519791636501</v>
      </c>
      <c r="BJ906" s="149">
        <v>4068.6070363941399</v>
      </c>
      <c r="BK906" s="149">
        <v>4177.4932459920901</v>
      </c>
      <c r="BL906" s="149">
        <v>4068.5929060021199</v>
      </c>
      <c r="BM906" s="149">
        <v>4036.1613937856901</v>
      </c>
      <c r="BN906" s="149">
        <v>4108.1934740322404</v>
      </c>
      <c r="BO906" s="149">
        <v>3966.9241962475498</v>
      </c>
      <c r="BP906" s="149">
        <v>3934.5194101063098</v>
      </c>
      <c r="BQ906" s="268">
        <v>48782.612575368585</v>
      </c>
    </row>
    <row r="907" spans="11:69" x14ac:dyDescent="0.25">
      <c r="K907" s="145" t="s">
        <v>316</v>
      </c>
      <c r="N907" s="37" t="s">
        <v>1894</v>
      </c>
      <c r="V907" s="37" t="s">
        <v>357</v>
      </c>
      <c r="W907" s="37" t="s">
        <v>368</v>
      </c>
      <c r="X907" s="37">
        <v>152</v>
      </c>
      <c r="AB907" s="206" t="s">
        <v>362</v>
      </c>
      <c r="AC907" s="173">
        <v>4650925</v>
      </c>
      <c r="AD907" s="174" t="s">
        <v>1895</v>
      </c>
      <c r="AE907" s="149">
        <v>117567.97999999998</v>
      </c>
      <c r="AF907" s="17">
        <v>187527.50999999998</v>
      </c>
      <c r="AG907" s="17">
        <v>169553.88</v>
      </c>
      <c r="AH907" s="151">
        <v>147115.32866427602</v>
      </c>
      <c r="AI907" s="150">
        <v>6904.4699999999975</v>
      </c>
      <c r="AJ907" s="266">
        <v>20713.409999999993</v>
      </c>
      <c r="AK907" s="138">
        <v>83771.299999999988</v>
      </c>
      <c r="AL907" s="266">
        <v>100525.56</v>
      </c>
      <c r="AM907" s="175">
        <v>122596.10722023003</v>
      </c>
      <c r="AN907" s="150">
        <v>108290.52144404598</v>
      </c>
      <c r="AO907" s="151">
        <v>92943.24</v>
      </c>
      <c r="AP907" s="151">
        <v>20725.4302262495</v>
      </c>
      <c r="AQ907" s="151">
        <v>22838.035291837554</v>
      </c>
      <c r="AR907" s="266">
        <v>-2124.6252918375612</v>
      </c>
      <c r="AS907" s="267">
        <v>-0.10257245387589789</v>
      </c>
      <c r="AT907" s="266">
        <v>124277.29337243846</v>
      </c>
      <c r="AU907" s="267">
        <v>0.84476100825662426</v>
      </c>
      <c r="AV907" s="266">
        <v>146715.84470816245</v>
      </c>
      <c r="AW907" s="267">
        <v>0.86530514493777699</v>
      </c>
      <c r="AX907" s="266">
        <v>-12.020226249507687</v>
      </c>
      <c r="AY907" s="267">
        <v>-5.803113176202127E-4</v>
      </c>
      <c r="AZ907" s="266">
        <v>126389.89843802652</v>
      </c>
      <c r="BA907" s="267">
        <v>0.85912120501361289</v>
      </c>
      <c r="BB907" s="266">
        <v>-2112.6050655880535</v>
      </c>
      <c r="BC907" s="267">
        <v>-0.10193298969072129</v>
      </c>
      <c r="BE907" s="149">
        <v>2020.6943640179998</v>
      </c>
      <c r="BF907" s="149">
        <v>1855.1017443815697</v>
      </c>
      <c r="BG907" s="149">
        <v>1870.2817404052</v>
      </c>
      <c r="BH907" s="149">
        <v>2002.17862309012</v>
      </c>
      <c r="BI907" s="149">
        <v>1812.5500023444299</v>
      </c>
      <c r="BJ907" s="149">
        <v>1904.7563502719199</v>
      </c>
      <c r="BK907" s="149">
        <v>1955.73244536626</v>
      </c>
      <c r="BL907" s="149">
        <v>1904.7497349970299</v>
      </c>
      <c r="BM907" s="149">
        <v>1889.56661991844</v>
      </c>
      <c r="BN907" s="149">
        <v>1923.2891104528201</v>
      </c>
      <c r="BO907" s="149">
        <v>1857.1525798044299</v>
      </c>
      <c r="BP907" s="149">
        <v>1841.98197678733</v>
      </c>
      <c r="BQ907" s="268">
        <v>22838.035291837554</v>
      </c>
    </row>
    <row r="908" spans="11:69" x14ac:dyDescent="0.25">
      <c r="K908" s="145" t="s">
        <v>316</v>
      </c>
      <c r="N908" s="37" t="s">
        <v>1896</v>
      </c>
      <c r="V908" s="37" t="s">
        <v>357</v>
      </c>
      <c r="W908" s="37" t="s">
        <v>368</v>
      </c>
      <c r="X908" s="37">
        <v>152</v>
      </c>
      <c r="AB908" s="206" t="s">
        <v>362</v>
      </c>
      <c r="AC908" s="173">
        <v>4650995</v>
      </c>
      <c r="AD908" s="174" t="s">
        <v>1897</v>
      </c>
      <c r="AE908" s="149">
        <v>17664350.07</v>
      </c>
      <c r="AF908" s="17">
        <v>12333193.319999998</v>
      </c>
      <c r="AG908" s="17">
        <v>6914827.6399999987</v>
      </c>
      <c r="AH908" s="151">
        <v>4097198.5516317249</v>
      </c>
      <c r="AI908" s="150">
        <v>2724657.0899999994</v>
      </c>
      <c r="AJ908" s="266">
        <v>8173971.2699999977</v>
      </c>
      <c r="AK908" s="138">
        <v>7126975.6800000006</v>
      </c>
      <c r="AL908" s="266">
        <v>8552370.8160000015</v>
      </c>
      <c r="AM908" s="175">
        <v>3414332.1263597705</v>
      </c>
      <c r="AN908" s="150">
        <v>7809842.105271955</v>
      </c>
      <c r="AO908" s="151">
        <v>8039943.4800000004</v>
      </c>
      <c r="AP908" s="151">
        <v>8178714.7180378698</v>
      </c>
      <c r="AQ908" s="151">
        <v>9012395.5610749852</v>
      </c>
      <c r="AR908" s="266">
        <v>-838424.2910749875</v>
      </c>
      <c r="AS908" s="267">
        <v>-0.10257245387589767</v>
      </c>
      <c r="AT908" s="266">
        <v>-4915197.0094432607</v>
      </c>
      <c r="AU908" s="267">
        <v>-1.1996482346421227</v>
      </c>
      <c r="AV908" s="266">
        <v>-2097567.9210749865</v>
      </c>
      <c r="AW908" s="267">
        <v>-0.30334348595202104</v>
      </c>
      <c r="AX908" s="266">
        <v>-4743.4480378720909</v>
      </c>
      <c r="AY908" s="267">
        <v>-5.8031131761882156E-4</v>
      </c>
      <c r="AZ908" s="266">
        <v>-4081516.1664061449</v>
      </c>
      <c r="BA908" s="267">
        <v>-0.99617241267955281</v>
      </c>
      <c r="BB908" s="266">
        <v>-833680.84303711541</v>
      </c>
      <c r="BC908" s="267">
        <v>-0.10193298969072261</v>
      </c>
      <c r="BE908" s="149">
        <v>797410.84046200302</v>
      </c>
      <c r="BF908" s="149">
        <v>732064.31782607699</v>
      </c>
      <c r="BG908" s="149">
        <v>738054.68114027299</v>
      </c>
      <c r="BH908" s="149">
        <v>790104.11817980604</v>
      </c>
      <c r="BI908" s="149">
        <v>715272.45608530205</v>
      </c>
      <c r="BJ908" s="149">
        <v>751659.12727420102</v>
      </c>
      <c r="BK908" s="149">
        <v>771775.42568947515</v>
      </c>
      <c r="BL908" s="149">
        <v>751656.51673992199</v>
      </c>
      <c r="BM908" s="149">
        <v>745664.92257741804</v>
      </c>
      <c r="BN908" s="149">
        <v>758972.56573133997</v>
      </c>
      <c r="BO908" s="149">
        <v>732873.62299726508</v>
      </c>
      <c r="BP908" s="149">
        <v>726886.96637190296</v>
      </c>
      <c r="BQ908" s="268">
        <v>9012395.5610749852</v>
      </c>
    </row>
    <row r="909" spans="11:69" x14ac:dyDescent="0.25">
      <c r="K909" s="145" t="s">
        <v>316</v>
      </c>
      <c r="N909" s="37" t="s">
        <v>1898</v>
      </c>
      <c r="V909" s="37" t="s">
        <v>357</v>
      </c>
      <c r="W909" s="37" t="s">
        <v>368</v>
      </c>
      <c r="X909" s="37">
        <v>152</v>
      </c>
      <c r="AB909" s="206" t="s">
        <v>362</v>
      </c>
      <c r="AC909" s="173">
        <v>4700020</v>
      </c>
      <c r="AD909" s="174" t="s">
        <v>1899</v>
      </c>
      <c r="AE909" s="149">
        <v>-19234.63</v>
      </c>
      <c r="AF909" s="17">
        <v>-7983.93</v>
      </c>
      <c r="AG909" s="17">
        <v>-994.8</v>
      </c>
      <c r="AH909" s="151">
        <v>0</v>
      </c>
      <c r="AI909" s="150">
        <v>0</v>
      </c>
      <c r="AJ909" s="266">
        <v>0</v>
      </c>
      <c r="AK909" s="138">
        <v>0</v>
      </c>
      <c r="AL909" s="266">
        <v>0</v>
      </c>
      <c r="AM909" s="175">
        <v>0</v>
      </c>
      <c r="AN909" s="150">
        <v>0</v>
      </c>
      <c r="AO909" s="151">
        <v>0</v>
      </c>
      <c r="AP909" s="151">
        <v>0</v>
      </c>
      <c r="AQ909" s="151">
        <v>0</v>
      </c>
      <c r="AR909" s="266">
        <v>0</v>
      </c>
      <c r="AS909" s="267">
        <v>0</v>
      </c>
      <c r="AT909" s="266">
        <v>0</v>
      </c>
      <c r="AU909" s="267">
        <v>0</v>
      </c>
      <c r="AV909" s="266">
        <v>-994.8</v>
      </c>
      <c r="AW909" s="267">
        <v>-1</v>
      </c>
      <c r="AX909" s="266">
        <v>0</v>
      </c>
      <c r="AY909" s="267">
        <v>0</v>
      </c>
      <c r="AZ909" s="266">
        <v>0</v>
      </c>
      <c r="BA909" s="267">
        <v>0</v>
      </c>
      <c r="BB909" s="266">
        <v>0</v>
      </c>
      <c r="BC909" s="267">
        <v>0</v>
      </c>
      <c r="BE909" s="149">
        <v>0</v>
      </c>
      <c r="BF909" s="149">
        <v>0</v>
      </c>
      <c r="BG909" s="149">
        <v>0</v>
      </c>
      <c r="BH909" s="149">
        <v>0</v>
      </c>
      <c r="BI909" s="149">
        <v>0</v>
      </c>
      <c r="BJ909" s="149">
        <v>0</v>
      </c>
      <c r="BK909" s="149">
        <v>0</v>
      </c>
      <c r="BL909" s="149">
        <v>0</v>
      </c>
      <c r="BM909" s="149">
        <v>0</v>
      </c>
      <c r="BN909" s="149">
        <v>0</v>
      </c>
      <c r="BO909" s="149">
        <v>0</v>
      </c>
      <c r="BP909" s="149">
        <v>0</v>
      </c>
      <c r="BQ909" s="268">
        <v>0</v>
      </c>
    </row>
    <row r="910" spans="11:69" x14ac:dyDescent="0.25">
      <c r="K910" s="145" t="s">
        <v>316</v>
      </c>
      <c r="N910" s="37" t="s">
        <v>1900</v>
      </c>
      <c r="V910" s="37" t="s">
        <v>357</v>
      </c>
      <c r="W910" s="37" t="s">
        <v>368</v>
      </c>
      <c r="X910" s="37">
        <v>152</v>
      </c>
      <c r="AB910" s="206" t="s">
        <v>362</v>
      </c>
      <c r="AC910" s="173">
        <v>4700025</v>
      </c>
      <c r="AD910" s="174" t="s">
        <v>1901</v>
      </c>
      <c r="AE910" s="149">
        <v>-1251.71</v>
      </c>
      <c r="AF910" s="17">
        <v>-11.6</v>
      </c>
      <c r="AG910" s="17">
        <v>-2059.59</v>
      </c>
      <c r="AH910" s="151">
        <v>0</v>
      </c>
      <c r="AI910" s="150">
        <v>0</v>
      </c>
      <c r="AJ910" s="266">
        <v>0</v>
      </c>
      <c r="AK910" s="138">
        <v>0</v>
      </c>
      <c r="AL910" s="266">
        <v>0</v>
      </c>
      <c r="AM910" s="175">
        <v>0</v>
      </c>
      <c r="AN910" s="150">
        <v>0</v>
      </c>
      <c r="AO910" s="151">
        <v>0</v>
      </c>
      <c r="AP910" s="151">
        <v>0</v>
      </c>
      <c r="AQ910" s="151">
        <v>0</v>
      </c>
      <c r="AR910" s="266">
        <v>0</v>
      </c>
      <c r="AS910" s="267">
        <v>0</v>
      </c>
      <c r="AT910" s="266">
        <v>0</v>
      </c>
      <c r="AU910" s="267">
        <v>0</v>
      </c>
      <c r="AV910" s="266">
        <v>-2059.59</v>
      </c>
      <c r="AW910" s="267">
        <v>-1</v>
      </c>
      <c r="AX910" s="266">
        <v>0</v>
      </c>
      <c r="AY910" s="267">
        <v>0</v>
      </c>
      <c r="AZ910" s="266">
        <v>0</v>
      </c>
      <c r="BA910" s="267">
        <v>0</v>
      </c>
      <c r="BB910" s="266">
        <v>0</v>
      </c>
      <c r="BC910" s="267">
        <v>0</v>
      </c>
      <c r="BE910" s="149">
        <v>0</v>
      </c>
      <c r="BF910" s="149">
        <v>0</v>
      </c>
      <c r="BG910" s="149">
        <v>0</v>
      </c>
      <c r="BH910" s="149">
        <v>0</v>
      </c>
      <c r="BI910" s="149">
        <v>0</v>
      </c>
      <c r="BJ910" s="149">
        <v>0</v>
      </c>
      <c r="BK910" s="149">
        <v>0</v>
      </c>
      <c r="BL910" s="149">
        <v>0</v>
      </c>
      <c r="BM910" s="149">
        <v>0</v>
      </c>
      <c r="BN910" s="149">
        <v>0</v>
      </c>
      <c r="BO910" s="149">
        <v>0</v>
      </c>
      <c r="BP910" s="149">
        <v>0</v>
      </c>
      <c r="BQ910" s="268">
        <v>0</v>
      </c>
    </row>
    <row r="911" spans="11:69" x14ac:dyDescent="0.25">
      <c r="K911" s="145" t="s">
        <v>316</v>
      </c>
      <c r="N911" s="37" t="s">
        <v>1902</v>
      </c>
      <c r="V911" s="37" t="s">
        <v>357</v>
      </c>
      <c r="W911" s="37" t="s">
        <v>368</v>
      </c>
      <c r="X911" s="37">
        <v>152</v>
      </c>
      <c r="AB911" s="206" t="s">
        <v>362</v>
      </c>
      <c r="AC911" s="173">
        <v>4700028</v>
      </c>
      <c r="AD911" s="174" t="s">
        <v>1903</v>
      </c>
      <c r="AE911" s="149">
        <v>3901.29</v>
      </c>
      <c r="AF911" s="17">
        <v>-542.32000000000005</v>
      </c>
      <c r="AG911" s="17">
        <v>0</v>
      </c>
      <c r="AH911" s="151">
        <v>0</v>
      </c>
      <c r="AI911" s="150">
        <v>0</v>
      </c>
      <c r="AJ911" s="266">
        <v>0</v>
      </c>
      <c r="AK911" s="138">
        <v>0</v>
      </c>
      <c r="AL911" s="266">
        <v>0</v>
      </c>
      <c r="AM911" s="175">
        <v>0</v>
      </c>
      <c r="AN911" s="150">
        <v>0</v>
      </c>
      <c r="AO911" s="151">
        <v>0</v>
      </c>
      <c r="AP911" s="151">
        <v>0</v>
      </c>
      <c r="AQ911" s="151">
        <v>0</v>
      </c>
      <c r="AR911" s="266">
        <v>0</v>
      </c>
      <c r="AS911" s="267">
        <v>0</v>
      </c>
      <c r="AT911" s="266">
        <v>0</v>
      </c>
      <c r="AU911" s="267">
        <v>0</v>
      </c>
      <c r="AV911" s="266">
        <v>0</v>
      </c>
      <c r="AW911" s="267">
        <v>0</v>
      </c>
      <c r="AX911" s="266">
        <v>0</v>
      </c>
      <c r="AY911" s="267">
        <v>0</v>
      </c>
      <c r="AZ911" s="266">
        <v>0</v>
      </c>
      <c r="BA911" s="267">
        <v>0</v>
      </c>
      <c r="BB911" s="266">
        <v>0</v>
      </c>
      <c r="BC911" s="267">
        <v>0</v>
      </c>
      <c r="BE911" s="149">
        <v>0</v>
      </c>
      <c r="BF911" s="149">
        <v>0</v>
      </c>
      <c r="BG911" s="149">
        <v>0</v>
      </c>
      <c r="BH911" s="149">
        <v>0</v>
      </c>
      <c r="BI911" s="149">
        <v>0</v>
      </c>
      <c r="BJ911" s="149">
        <v>0</v>
      </c>
      <c r="BK911" s="149">
        <v>0</v>
      </c>
      <c r="BL911" s="149">
        <v>0</v>
      </c>
      <c r="BM911" s="149">
        <v>0</v>
      </c>
      <c r="BN911" s="149">
        <v>0</v>
      </c>
      <c r="BO911" s="149">
        <v>0</v>
      </c>
      <c r="BP911" s="149">
        <v>0</v>
      </c>
      <c r="BQ911" s="268">
        <v>0</v>
      </c>
    </row>
    <row r="912" spans="11:69" x14ac:dyDescent="0.25">
      <c r="K912" s="145" t="s">
        <v>316</v>
      </c>
      <c r="N912" s="37" t="s">
        <v>1904</v>
      </c>
      <c r="V912" s="37" t="s">
        <v>357</v>
      </c>
      <c r="W912" s="37" t="s">
        <v>368</v>
      </c>
      <c r="X912" s="37">
        <v>152</v>
      </c>
      <c r="AB912" s="206" t="s">
        <v>362</v>
      </c>
      <c r="AC912" s="173">
        <v>4700029</v>
      </c>
      <c r="AD912" s="174" t="s">
        <v>1905</v>
      </c>
      <c r="AE912" s="149">
        <v>-2044.1299999999997</v>
      </c>
      <c r="AF912" s="17">
        <v>61.440000000000026</v>
      </c>
      <c r="AG912" s="17">
        <v>-826.07</v>
      </c>
      <c r="AH912" s="151">
        <v>0</v>
      </c>
      <c r="AI912" s="150">
        <v>0</v>
      </c>
      <c r="AJ912" s="266">
        <v>0</v>
      </c>
      <c r="AK912" s="138">
        <v>0</v>
      </c>
      <c r="AL912" s="266">
        <v>0</v>
      </c>
      <c r="AM912" s="175">
        <v>0</v>
      </c>
      <c r="AN912" s="150">
        <v>0</v>
      </c>
      <c r="AO912" s="151">
        <v>0</v>
      </c>
      <c r="AP912" s="151">
        <v>0</v>
      </c>
      <c r="AQ912" s="151">
        <v>0</v>
      </c>
      <c r="AR912" s="266">
        <v>0</v>
      </c>
      <c r="AS912" s="267">
        <v>0</v>
      </c>
      <c r="AT912" s="266">
        <v>0</v>
      </c>
      <c r="AU912" s="267">
        <v>0</v>
      </c>
      <c r="AV912" s="266">
        <v>-826.07</v>
      </c>
      <c r="AW912" s="267">
        <v>-1</v>
      </c>
      <c r="AX912" s="266">
        <v>0</v>
      </c>
      <c r="AY912" s="267">
        <v>0</v>
      </c>
      <c r="AZ912" s="266">
        <v>0</v>
      </c>
      <c r="BA912" s="267">
        <v>0</v>
      </c>
      <c r="BB912" s="266">
        <v>0</v>
      </c>
      <c r="BC912" s="267">
        <v>0</v>
      </c>
      <c r="BE912" s="149">
        <v>0</v>
      </c>
      <c r="BF912" s="149">
        <v>0</v>
      </c>
      <c r="BG912" s="149">
        <v>0</v>
      </c>
      <c r="BH912" s="149">
        <v>0</v>
      </c>
      <c r="BI912" s="149">
        <v>0</v>
      </c>
      <c r="BJ912" s="149">
        <v>0</v>
      </c>
      <c r="BK912" s="149">
        <v>0</v>
      </c>
      <c r="BL912" s="149">
        <v>0</v>
      </c>
      <c r="BM912" s="149">
        <v>0</v>
      </c>
      <c r="BN912" s="149">
        <v>0</v>
      </c>
      <c r="BO912" s="149">
        <v>0</v>
      </c>
      <c r="BP912" s="149">
        <v>0</v>
      </c>
      <c r="BQ912" s="268">
        <v>0</v>
      </c>
    </row>
    <row r="913" spans="11:69" x14ac:dyDescent="0.25">
      <c r="K913" s="145" t="s">
        <v>316</v>
      </c>
      <c r="N913" s="37" t="s">
        <v>1906</v>
      </c>
      <c r="V913" s="37" t="s">
        <v>357</v>
      </c>
      <c r="W913" s="37" t="s">
        <v>368</v>
      </c>
      <c r="X913" s="37">
        <v>152</v>
      </c>
      <c r="AB913" s="206" t="s">
        <v>362</v>
      </c>
      <c r="AC913" s="173">
        <v>4700030</v>
      </c>
      <c r="AD913" s="174" t="s">
        <v>1907</v>
      </c>
      <c r="AE913" s="149">
        <v>245680.80000000005</v>
      </c>
      <c r="AF913" s="17">
        <v>-323690.11</v>
      </c>
      <c r="AG913" s="17">
        <v>-39991.15</v>
      </c>
      <c r="AH913" s="151">
        <v>0</v>
      </c>
      <c r="AI913" s="150">
        <v>0</v>
      </c>
      <c r="AJ913" s="266">
        <v>0</v>
      </c>
      <c r="AK913" s="138">
        <v>0</v>
      </c>
      <c r="AL913" s="266">
        <v>0</v>
      </c>
      <c r="AM913" s="175">
        <v>0</v>
      </c>
      <c r="AN913" s="150">
        <v>0</v>
      </c>
      <c r="AO913" s="151">
        <v>0</v>
      </c>
      <c r="AP913" s="151">
        <v>0</v>
      </c>
      <c r="AQ913" s="151">
        <v>0</v>
      </c>
      <c r="AR913" s="266">
        <v>0</v>
      </c>
      <c r="AS913" s="267">
        <v>0</v>
      </c>
      <c r="AT913" s="266">
        <v>0</v>
      </c>
      <c r="AU913" s="267">
        <v>0</v>
      </c>
      <c r="AV913" s="266">
        <v>-39991.15</v>
      </c>
      <c r="AW913" s="267">
        <v>-1</v>
      </c>
      <c r="AX913" s="266">
        <v>0</v>
      </c>
      <c r="AY913" s="267">
        <v>0</v>
      </c>
      <c r="AZ913" s="266">
        <v>0</v>
      </c>
      <c r="BA913" s="267">
        <v>0</v>
      </c>
      <c r="BB913" s="266">
        <v>0</v>
      </c>
      <c r="BC913" s="267">
        <v>0</v>
      </c>
      <c r="BE913" s="149">
        <v>0</v>
      </c>
      <c r="BF913" s="149">
        <v>0</v>
      </c>
      <c r="BG913" s="149">
        <v>0</v>
      </c>
      <c r="BH913" s="149">
        <v>0</v>
      </c>
      <c r="BI913" s="149">
        <v>0</v>
      </c>
      <c r="BJ913" s="149">
        <v>0</v>
      </c>
      <c r="BK913" s="149">
        <v>0</v>
      </c>
      <c r="BL913" s="149">
        <v>0</v>
      </c>
      <c r="BM913" s="149">
        <v>0</v>
      </c>
      <c r="BN913" s="149">
        <v>0</v>
      </c>
      <c r="BO913" s="149">
        <v>0</v>
      </c>
      <c r="BP913" s="149">
        <v>0</v>
      </c>
      <c r="BQ913" s="268">
        <v>0</v>
      </c>
    </row>
    <row r="914" spans="11:69" x14ac:dyDescent="0.25">
      <c r="K914" s="145" t="s">
        <v>316</v>
      </c>
      <c r="N914" s="37" t="s">
        <v>1908</v>
      </c>
      <c r="V914" s="37" t="s">
        <v>357</v>
      </c>
      <c r="W914" s="37" t="s">
        <v>368</v>
      </c>
      <c r="X914" s="37">
        <v>152</v>
      </c>
      <c r="AB914" s="206" t="s">
        <v>362</v>
      </c>
      <c r="AC914" s="173">
        <v>4700040</v>
      </c>
      <c r="AD914" s="174" t="s">
        <v>1909</v>
      </c>
      <c r="AE914" s="149">
        <v>-9833.5400000000009</v>
      </c>
      <c r="AF914" s="17">
        <v>-4829.67</v>
      </c>
      <c r="AG914" s="17">
        <v>-30966.83</v>
      </c>
      <c r="AH914" s="151">
        <v>0</v>
      </c>
      <c r="AI914" s="150">
        <v>0</v>
      </c>
      <c r="AJ914" s="266">
        <v>0</v>
      </c>
      <c r="AK914" s="138">
        <v>0</v>
      </c>
      <c r="AL914" s="266">
        <v>0</v>
      </c>
      <c r="AM914" s="175">
        <v>0</v>
      </c>
      <c r="AN914" s="150">
        <v>0</v>
      </c>
      <c r="AO914" s="151">
        <v>0</v>
      </c>
      <c r="AP914" s="151">
        <v>0</v>
      </c>
      <c r="AQ914" s="151">
        <v>0</v>
      </c>
      <c r="AR914" s="266">
        <v>0</v>
      </c>
      <c r="AS914" s="267">
        <v>0</v>
      </c>
      <c r="AT914" s="266">
        <v>0</v>
      </c>
      <c r="AU914" s="267">
        <v>0</v>
      </c>
      <c r="AV914" s="266">
        <v>-30966.83</v>
      </c>
      <c r="AW914" s="267">
        <v>-1</v>
      </c>
      <c r="AX914" s="266">
        <v>0</v>
      </c>
      <c r="AY914" s="267">
        <v>0</v>
      </c>
      <c r="AZ914" s="266">
        <v>0</v>
      </c>
      <c r="BA914" s="267">
        <v>0</v>
      </c>
      <c r="BB914" s="266">
        <v>0</v>
      </c>
      <c r="BC914" s="267">
        <v>0</v>
      </c>
      <c r="BE914" s="149">
        <v>0</v>
      </c>
      <c r="BF914" s="149">
        <v>0</v>
      </c>
      <c r="BG914" s="149">
        <v>0</v>
      </c>
      <c r="BH914" s="149">
        <v>0</v>
      </c>
      <c r="BI914" s="149">
        <v>0</v>
      </c>
      <c r="BJ914" s="149">
        <v>0</v>
      </c>
      <c r="BK914" s="149">
        <v>0</v>
      </c>
      <c r="BL914" s="149">
        <v>0</v>
      </c>
      <c r="BM914" s="149">
        <v>0</v>
      </c>
      <c r="BN914" s="149">
        <v>0</v>
      </c>
      <c r="BO914" s="149">
        <v>0</v>
      </c>
      <c r="BP914" s="149">
        <v>0</v>
      </c>
      <c r="BQ914" s="268">
        <v>0</v>
      </c>
    </row>
    <row r="915" spans="11:69" x14ac:dyDescent="0.25">
      <c r="K915" s="145" t="s">
        <v>316</v>
      </c>
      <c r="N915" s="37" t="s">
        <v>1910</v>
      </c>
      <c r="V915" s="37" t="s">
        <v>357</v>
      </c>
      <c r="W915" s="37" t="s">
        <v>368</v>
      </c>
      <c r="X915" s="37">
        <v>152</v>
      </c>
      <c r="AB915" s="206" t="s">
        <v>362</v>
      </c>
      <c r="AC915" s="173">
        <v>4700050</v>
      </c>
      <c r="AD915" s="174" t="s">
        <v>1911</v>
      </c>
      <c r="AE915" s="149">
        <v>-6327.47</v>
      </c>
      <c r="AF915" s="17">
        <v>-1067.93</v>
      </c>
      <c r="AG915" s="17">
        <v>-6562.67</v>
      </c>
      <c r="AH915" s="151">
        <v>0</v>
      </c>
      <c r="AI915" s="150">
        <v>0</v>
      </c>
      <c r="AJ915" s="266">
        <v>0</v>
      </c>
      <c r="AK915" s="138">
        <v>0</v>
      </c>
      <c r="AL915" s="266">
        <v>0</v>
      </c>
      <c r="AM915" s="175">
        <v>0</v>
      </c>
      <c r="AN915" s="150">
        <v>0</v>
      </c>
      <c r="AO915" s="151">
        <v>0</v>
      </c>
      <c r="AP915" s="151">
        <v>0</v>
      </c>
      <c r="AQ915" s="151">
        <v>0</v>
      </c>
      <c r="AR915" s="266">
        <v>0</v>
      </c>
      <c r="AS915" s="267">
        <v>0</v>
      </c>
      <c r="AT915" s="266">
        <v>0</v>
      </c>
      <c r="AU915" s="267">
        <v>0</v>
      </c>
      <c r="AV915" s="266">
        <v>-6562.67</v>
      </c>
      <c r="AW915" s="267">
        <v>-1</v>
      </c>
      <c r="AX915" s="266">
        <v>0</v>
      </c>
      <c r="AY915" s="267">
        <v>0</v>
      </c>
      <c r="AZ915" s="266">
        <v>0</v>
      </c>
      <c r="BA915" s="267">
        <v>0</v>
      </c>
      <c r="BB915" s="266">
        <v>0</v>
      </c>
      <c r="BC915" s="267">
        <v>0</v>
      </c>
      <c r="BE915" s="149">
        <v>0</v>
      </c>
      <c r="BF915" s="149">
        <v>0</v>
      </c>
      <c r="BG915" s="149">
        <v>0</v>
      </c>
      <c r="BH915" s="149">
        <v>0</v>
      </c>
      <c r="BI915" s="149">
        <v>0</v>
      </c>
      <c r="BJ915" s="149">
        <v>0</v>
      </c>
      <c r="BK915" s="149">
        <v>0</v>
      </c>
      <c r="BL915" s="149">
        <v>0</v>
      </c>
      <c r="BM915" s="149">
        <v>0</v>
      </c>
      <c r="BN915" s="149">
        <v>0</v>
      </c>
      <c r="BO915" s="149">
        <v>0</v>
      </c>
      <c r="BP915" s="149">
        <v>0</v>
      </c>
      <c r="BQ915" s="268">
        <v>0</v>
      </c>
    </row>
    <row r="916" spans="11:69" x14ac:dyDescent="0.25">
      <c r="K916" s="145" t="s">
        <v>316</v>
      </c>
      <c r="N916" s="37" t="s">
        <v>1912</v>
      </c>
      <c r="V916" s="37" t="s">
        <v>357</v>
      </c>
      <c r="W916" s="37" t="s">
        <v>368</v>
      </c>
      <c r="X916" s="37">
        <v>152</v>
      </c>
      <c r="AB916" s="206" t="s">
        <v>362</v>
      </c>
      <c r="AC916" s="173">
        <v>4700055</v>
      </c>
      <c r="AD916" s="174" t="s">
        <v>1913</v>
      </c>
      <c r="AE916" s="149">
        <v>-325.93</v>
      </c>
      <c r="AF916" s="17">
        <v>0</v>
      </c>
      <c r="AG916" s="17">
        <v>-7265</v>
      </c>
      <c r="AH916" s="151">
        <v>0</v>
      </c>
      <c r="AI916" s="150">
        <v>0</v>
      </c>
      <c r="AJ916" s="266">
        <v>0</v>
      </c>
      <c r="AK916" s="138">
        <v>0</v>
      </c>
      <c r="AL916" s="266">
        <v>0</v>
      </c>
      <c r="AM916" s="175">
        <v>0</v>
      </c>
      <c r="AN916" s="150">
        <v>0</v>
      </c>
      <c r="AO916" s="151">
        <v>0</v>
      </c>
      <c r="AP916" s="151">
        <v>0</v>
      </c>
      <c r="AQ916" s="151">
        <v>0</v>
      </c>
      <c r="AR916" s="266">
        <v>0</v>
      </c>
      <c r="AS916" s="267">
        <v>0</v>
      </c>
      <c r="AT916" s="266">
        <v>0</v>
      </c>
      <c r="AU916" s="267">
        <v>0</v>
      </c>
      <c r="AV916" s="266">
        <v>-7265</v>
      </c>
      <c r="AW916" s="267">
        <v>-1</v>
      </c>
      <c r="AX916" s="266">
        <v>0</v>
      </c>
      <c r="AY916" s="267">
        <v>0</v>
      </c>
      <c r="AZ916" s="266">
        <v>0</v>
      </c>
      <c r="BA916" s="267">
        <v>0</v>
      </c>
      <c r="BB916" s="266">
        <v>0</v>
      </c>
      <c r="BC916" s="267">
        <v>0</v>
      </c>
      <c r="BE916" s="149">
        <v>0</v>
      </c>
      <c r="BF916" s="149">
        <v>0</v>
      </c>
      <c r="BG916" s="149">
        <v>0</v>
      </c>
      <c r="BH916" s="149">
        <v>0</v>
      </c>
      <c r="BI916" s="149">
        <v>0</v>
      </c>
      <c r="BJ916" s="149">
        <v>0</v>
      </c>
      <c r="BK916" s="149">
        <v>0</v>
      </c>
      <c r="BL916" s="149">
        <v>0</v>
      </c>
      <c r="BM916" s="149">
        <v>0</v>
      </c>
      <c r="BN916" s="149">
        <v>0</v>
      </c>
      <c r="BO916" s="149">
        <v>0</v>
      </c>
      <c r="BP916" s="149">
        <v>0</v>
      </c>
      <c r="BQ916" s="268">
        <v>0</v>
      </c>
    </row>
    <row r="917" spans="11:69" x14ac:dyDescent="0.25">
      <c r="K917" s="145" t="s">
        <v>316</v>
      </c>
      <c r="N917" s="37" t="s">
        <v>1914</v>
      </c>
      <c r="V917" s="37" t="s">
        <v>357</v>
      </c>
      <c r="W917" s="37" t="s">
        <v>368</v>
      </c>
      <c r="X917" s="37">
        <v>152</v>
      </c>
      <c r="AB917" s="206" t="s">
        <v>362</v>
      </c>
      <c r="AC917" s="173">
        <v>4700060</v>
      </c>
      <c r="AD917" s="174" t="s">
        <v>1915</v>
      </c>
      <c r="AE917" s="149">
        <v>-4089.7399999999966</v>
      </c>
      <c r="AF917" s="17">
        <v>-45397.68</v>
      </c>
      <c r="AG917" s="17">
        <v>-243709.75</v>
      </c>
      <c r="AH917" s="151">
        <v>0</v>
      </c>
      <c r="AI917" s="150">
        <v>0</v>
      </c>
      <c r="AJ917" s="266">
        <v>0</v>
      </c>
      <c r="AK917" s="138">
        <v>0</v>
      </c>
      <c r="AL917" s="266">
        <v>0</v>
      </c>
      <c r="AM917" s="175">
        <v>0</v>
      </c>
      <c r="AN917" s="150">
        <v>0</v>
      </c>
      <c r="AO917" s="151">
        <v>0</v>
      </c>
      <c r="AP917" s="151">
        <v>0</v>
      </c>
      <c r="AQ917" s="151">
        <v>0</v>
      </c>
      <c r="AR917" s="266">
        <v>0</v>
      </c>
      <c r="AS917" s="267">
        <v>0</v>
      </c>
      <c r="AT917" s="266">
        <v>0</v>
      </c>
      <c r="AU917" s="267">
        <v>0</v>
      </c>
      <c r="AV917" s="266">
        <v>-243709.75</v>
      </c>
      <c r="AW917" s="267">
        <v>-1</v>
      </c>
      <c r="AX917" s="266">
        <v>0</v>
      </c>
      <c r="AY917" s="267">
        <v>0</v>
      </c>
      <c r="AZ917" s="266">
        <v>0</v>
      </c>
      <c r="BA917" s="267">
        <v>0</v>
      </c>
      <c r="BB917" s="266">
        <v>0</v>
      </c>
      <c r="BC917" s="267">
        <v>0</v>
      </c>
      <c r="BE917" s="149">
        <v>0</v>
      </c>
      <c r="BF917" s="149">
        <v>0</v>
      </c>
      <c r="BG917" s="149">
        <v>0</v>
      </c>
      <c r="BH917" s="149">
        <v>0</v>
      </c>
      <c r="BI917" s="149">
        <v>0</v>
      </c>
      <c r="BJ917" s="149">
        <v>0</v>
      </c>
      <c r="BK917" s="149">
        <v>0</v>
      </c>
      <c r="BL917" s="149">
        <v>0</v>
      </c>
      <c r="BM917" s="149">
        <v>0</v>
      </c>
      <c r="BN917" s="149">
        <v>0</v>
      </c>
      <c r="BO917" s="149">
        <v>0</v>
      </c>
      <c r="BP917" s="149">
        <v>0</v>
      </c>
      <c r="BQ917" s="268">
        <v>0</v>
      </c>
    </row>
    <row r="918" spans="11:69" x14ac:dyDescent="0.25">
      <c r="K918" s="145" t="s">
        <v>316</v>
      </c>
      <c r="N918" s="37" t="s">
        <v>1916</v>
      </c>
      <c r="V918" s="37" t="s">
        <v>357</v>
      </c>
      <c r="W918" s="37" t="s">
        <v>368</v>
      </c>
      <c r="X918" s="37">
        <v>152</v>
      </c>
      <c r="AB918" s="206" t="s">
        <v>362</v>
      </c>
      <c r="AC918" s="173">
        <v>4700061</v>
      </c>
      <c r="AD918" s="174" t="s">
        <v>1917</v>
      </c>
      <c r="AE918" s="149">
        <v>-35675.65</v>
      </c>
      <c r="AF918" s="17">
        <v>-14522.54</v>
      </c>
      <c r="AG918" s="17">
        <v>-32990.379999999997</v>
      </c>
      <c r="AH918" s="151">
        <v>0</v>
      </c>
      <c r="AI918" s="150">
        <v>0</v>
      </c>
      <c r="AJ918" s="266">
        <v>0</v>
      </c>
      <c r="AK918" s="138">
        <v>0</v>
      </c>
      <c r="AL918" s="266">
        <v>0</v>
      </c>
      <c r="AM918" s="175">
        <v>0</v>
      </c>
      <c r="AN918" s="150">
        <v>0</v>
      </c>
      <c r="AO918" s="151">
        <v>0</v>
      </c>
      <c r="AP918" s="151">
        <v>0</v>
      </c>
      <c r="AQ918" s="151">
        <v>0</v>
      </c>
      <c r="AR918" s="266">
        <v>0</v>
      </c>
      <c r="AS918" s="267">
        <v>0</v>
      </c>
      <c r="AT918" s="266">
        <v>0</v>
      </c>
      <c r="AU918" s="267">
        <v>0</v>
      </c>
      <c r="AV918" s="266">
        <v>-32990.379999999997</v>
      </c>
      <c r="AW918" s="267">
        <v>-1</v>
      </c>
      <c r="AX918" s="266">
        <v>0</v>
      </c>
      <c r="AY918" s="267">
        <v>0</v>
      </c>
      <c r="AZ918" s="266">
        <v>0</v>
      </c>
      <c r="BA918" s="267">
        <v>0</v>
      </c>
      <c r="BB918" s="266">
        <v>0</v>
      </c>
      <c r="BC918" s="267">
        <v>0</v>
      </c>
      <c r="BE918" s="149">
        <v>0</v>
      </c>
      <c r="BF918" s="149">
        <v>0</v>
      </c>
      <c r="BG918" s="149">
        <v>0</v>
      </c>
      <c r="BH918" s="149">
        <v>0</v>
      </c>
      <c r="BI918" s="149">
        <v>0</v>
      </c>
      <c r="BJ918" s="149">
        <v>0</v>
      </c>
      <c r="BK918" s="149">
        <v>0</v>
      </c>
      <c r="BL918" s="149">
        <v>0</v>
      </c>
      <c r="BM918" s="149">
        <v>0</v>
      </c>
      <c r="BN918" s="149">
        <v>0</v>
      </c>
      <c r="BO918" s="149">
        <v>0</v>
      </c>
      <c r="BP918" s="149">
        <v>0</v>
      </c>
      <c r="BQ918" s="268">
        <v>0</v>
      </c>
    </row>
    <row r="919" spans="11:69" x14ac:dyDescent="0.25">
      <c r="K919" s="145" t="s">
        <v>316</v>
      </c>
      <c r="N919" s="37" t="s">
        <v>1918</v>
      </c>
      <c r="V919" s="37" t="s">
        <v>357</v>
      </c>
      <c r="W919" s="37" t="s">
        <v>368</v>
      </c>
      <c r="X919" s="37">
        <v>152</v>
      </c>
      <c r="AB919" s="206" t="s">
        <v>362</v>
      </c>
      <c r="AC919" s="173">
        <v>4700065</v>
      </c>
      <c r="AD919" s="174" t="s">
        <v>1919</v>
      </c>
      <c r="AE919" s="149">
        <v>-10249.26</v>
      </c>
      <c r="AF919" s="17">
        <v>5916.96</v>
      </c>
      <c r="AG919" s="17">
        <v>-22712.41</v>
      </c>
      <c r="AH919" s="151">
        <v>0</v>
      </c>
      <c r="AI919" s="150">
        <v>0</v>
      </c>
      <c r="AJ919" s="266">
        <v>0</v>
      </c>
      <c r="AK919" s="138">
        <v>0</v>
      </c>
      <c r="AL919" s="266">
        <v>0</v>
      </c>
      <c r="AM919" s="175">
        <v>0</v>
      </c>
      <c r="AN919" s="150">
        <v>0</v>
      </c>
      <c r="AO919" s="151">
        <v>0</v>
      </c>
      <c r="AP919" s="151">
        <v>0</v>
      </c>
      <c r="AQ919" s="151">
        <v>0</v>
      </c>
      <c r="AR919" s="266">
        <v>0</v>
      </c>
      <c r="AS919" s="267">
        <v>0</v>
      </c>
      <c r="AT919" s="266">
        <v>0</v>
      </c>
      <c r="AU919" s="267">
        <v>0</v>
      </c>
      <c r="AV919" s="266">
        <v>-22712.41</v>
      </c>
      <c r="AW919" s="267">
        <v>-1</v>
      </c>
      <c r="AX919" s="266">
        <v>0</v>
      </c>
      <c r="AY919" s="267">
        <v>0</v>
      </c>
      <c r="AZ919" s="266">
        <v>0</v>
      </c>
      <c r="BA919" s="267">
        <v>0</v>
      </c>
      <c r="BB919" s="266">
        <v>0</v>
      </c>
      <c r="BC919" s="267">
        <v>0</v>
      </c>
      <c r="BE919" s="149">
        <v>0</v>
      </c>
      <c r="BF919" s="149">
        <v>0</v>
      </c>
      <c r="BG919" s="149">
        <v>0</v>
      </c>
      <c r="BH919" s="149">
        <v>0</v>
      </c>
      <c r="BI919" s="149">
        <v>0</v>
      </c>
      <c r="BJ919" s="149">
        <v>0</v>
      </c>
      <c r="BK919" s="149">
        <v>0</v>
      </c>
      <c r="BL919" s="149">
        <v>0</v>
      </c>
      <c r="BM919" s="149">
        <v>0</v>
      </c>
      <c r="BN919" s="149">
        <v>0</v>
      </c>
      <c r="BO919" s="149">
        <v>0</v>
      </c>
      <c r="BP919" s="149">
        <v>0</v>
      </c>
      <c r="BQ919" s="268">
        <v>0</v>
      </c>
    </row>
    <row r="920" spans="11:69" x14ac:dyDescent="0.25">
      <c r="K920" s="145" t="s">
        <v>316</v>
      </c>
      <c r="N920" s="37" t="s">
        <v>1920</v>
      </c>
      <c r="V920" s="37" t="s">
        <v>357</v>
      </c>
      <c r="W920" s="37" t="s">
        <v>368</v>
      </c>
      <c r="X920" s="37">
        <v>152</v>
      </c>
      <c r="AB920" s="206" t="s">
        <v>362</v>
      </c>
      <c r="AC920" s="173">
        <v>4700070</v>
      </c>
      <c r="AD920" s="174" t="s">
        <v>1921</v>
      </c>
      <c r="AE920" s="149">
        <v>6387.06</v>
      </c>
      <c r="AF920" s="17">
        <v>-98.449999999999989</v>
      </c>
      <c r="AG920" s="17">
        <v>-287.29000000000002</v>
      </c>
      <c r="AH920" s="151">
        <v>0</v>
      </c>
      <c r="AI920" s="150">
        <v>0</v>
      </c>
      <c r="AJ920" s="266">
        <v>0</v>
      </c>
      <c r="AK920" s="138">
        <v>0</v>
      </c>
      <c r="AL920" s="266">
        <v>0</v>
      </c>
      <c r="AM920" s="175">
        <v>0</v>
      </c>
      <c r="AN920" s="150">
        <v>0</v>
      </c>
      <c r="AO920" s="151">
        <v>0</v>
      </c>
      <c r="AP920" s="151">
        <v>0</v>
      </c>
      <c r="AQ920" s="151">
        <v>0</v>
      </c>
      <c r="AR920" s="266">
        <v>0</v>
      </c>
      <c r="AS920" s="267">
        <v>0</v>
      </c>
      <c r="AT920" s="266">
        <v>0</v>
      </c>
      <c r="AU920" s="267">
        <v>0</v>
      </c>
      <c r="AV920" s="266">
        <v>-287.29000000000002</v>
      </c>
      <c r="AW920" s="267">
        <v>-1</v>
      </c>
      <c r="AX920" s="266">
        <v>0</v>
      </c>
      <c r="AY920" s="267">
        <v>0</v>
      </c>
      <c r="AZ920" s="266">
        <v>0</v>
      </c>
      <c r="BA920" s="267">
        <v>0</v>
      </c>
      <c r="BB920" s="266">
        <v>0</v>
      </c>
      <c r="BC920" s="267">
        <v>0</v>
      </c>
      <c r="BE920" s="149">
        <v>0</v>
      </c>
      <c r="BF920" s="149">
        <v>0</v>
      </c>
      <c r="BG920" s="149">
        <v>0</v>
      </c>
      <c r="BH920" s="149">
        <v>0</v>
      </c>
      <c r="BI920" s="149">
        <v>0</v>
      </c>
      <c r="BJ920" s="149">
        <v>0</v>
      </c>
      <c r="BK920" s="149">
        <v>0</v>
      </c>
      <c r="BL920" s="149">
        <v>0</v>
      </c>
      <c r="BM920" s="149">
        <v>0</v>
      </c>
      <c r="BN920" s="149">
        <v>0</v>
      </c>
      <c r="BO920" s="149">
        <v>0</v>
      </c>
      <c r="BP920" s="149">
        <v>0</v>
      </c>
      <c r="BQ920" s="268">
        <v>0</v>
      </c>
    </row>
    <row r="921" spans="11:69" x14ac:dyDescent="0.25">
      <c r="K921" s="145" t="s">
        <v>316</v>
      </c>
      <c r="N921" s="37" t="s">
        <v>1922</v>
      </c>
      <c r="V921" s="37" t="s">
        <v>357</v>
      </c>
      <c r="W921" s="37" t="s">
        <v>368</v>
      </c>
      <c r="X921" s="37">
        <v>152</v>
      </c>
      <c r="AB921" s="206" t="s">
        <v>362</v>
      </c>
      <c r="AC921" s="173">
        <v>4700077</v>
      </c>
      <c r="AD921" s="174" t="s">
        <v>1923</v>
      </c>
      <c r="AE921" s="149">
        <v>-479.51</v>
      </c>
      <c r="AF921" s="17">
        <v>0</v>
      </c>
      <c r="AG921" s="17">
        <v>-32463.95</v>
      </c>
      <c r="AH921" s="151">
        <v>0</v>
      </c>
      <c r="AI921" s="150">
        <v>0</v>
      </c>
      <c r="AJ921" s="266">
        <v>0</v>
      </c>
      <c r="AK921" s="138">
        <v>0</v>
      </c>
      <c r="AL921" s="266">
        <v>0</v>
      </c>
      <c r="AM921" s="175">
        <v>0</v>
      </c>
      <c r="AN921" s="150">
        <v>0</v>
      </c>
      <c r="AO921" s="151">
        <v>0</v>
      </c>
      <c r="AP921" s="151">
        <v>0</v>
      </c>
      <c r="AQ921" s="151">
        <v>0</v>
      </c>
      <c r="AR921" s="266">
        <v>0</v>
      </c>
      <c r="AS921" s="267">
        <v>0</v>
      </c>
      <c r="AT921" s="266">
        <v>0</v>
      </c>
      <c r="AU921" s="267">
        <v>0</v>
      </c>
      <c r="AV921" s="266">
        <v>-32463.95</v>
      </c>
      <c r="AW921" s="267">
        <v>-1</v>
      </c>
      <c r="AX921" s="266">
        <v>0</v>
      </c>
      <c r="AY921" s="267">
        <v>0</v>
      </c>
      <c r="AZ921" s="266">
        <v>0</v>
      </c>
      <c r="BA921" s="267">
        <v>0</v>
      </c>
      <c r="BB921" s="266">
        <v>0</v>
      </c>
      <c r="BC921" s="267">
        <v>0</v>
      </c>
      <c r="BE921" s="149">
        <v>0</v>
      </c>
      <c r="BF921" s="149">
        <v>0</v>
      </c>
      <c r="BG921" s="149">
        <v>0</v>
      </c>
      <c r="BH921" s="149">
        <v>0</v>
      </c>
      <c r="BI921" s="149">
        <v>0</v>
      </c>
      <c r="BJ921" s="149">
        <v>0</v>
      </c>
      <c r="BK921" s="149">
        <v>0</v>
      </c>
      <c r="BL921" s="149">
        <v>0</v>
      </c>
      <c r="BM921" s="149">
        <v>0</v>
      </c>
      <c r="BN921" s="149">
        <v>0</v>
      </c>
      <c r="BO921" s="149">
        <v>0</v>
      </c>
      <c r="BP921" s="149">
        <v>0</v>
      </c>
      <c r="BQ921" s="268">
        <v>0</v>
      </c>
    </row>
    <row r="922" spans="11:69" x14ac:dyDescent="0.25">
      <c r="K922" s="145" t="s">
        <v>316</v>
      </c>
      <c r="N922" s="37" t="s">
        <v>1924</v>
      </c>
      <c r="V922" s="37" t="s">
        <v>357</v>
      </c>
      <c r="W922" s="37" t="s">
        <v>368</v>
      </c>
      <c r="X922" s="37">
        <v>152</v>
      </c>
      <c r="AB922" s="206" t="s">
        <v>362</v>
      </c>
      <c r="AC922" s="173">
        <v>4700080</v>
      </c>
      <c r="AD922" s="174" t="s">
        <v>1925</v>
      </c>
      <c r="AE922" s="149">
        <v>-31688.41</v>
      </c>
      <c r="AF922" s="17">
        <v>-31971.23</v>
      </c>
      <c r="AG922" s="17">
        <v>-11751.44</v>
      </c>
      <c r="AH922" s="151">
        <v>0</v>
      </c>
      <c r="AI922" s="150">
        <v>0</v>
      </c>
      <c r="AJ922" s="266">
        <v>0</v>
      </c>
      <c r="AK922" s="138">
        <v>0</v>
      </c>
      <c r="AL922" s="266">
        <v>0</v>
      </c>
      <c r="AM922" s="175">
        <v>0</v>
      </c>
      <c r="AN922" s="150">
        <v>0</v>
      </c>
      <c r="AO922" s="151">
        <v>0</v>
      </c>
      <c r="AP922" s="151">
        <v>0</v>
      </c>
      <c r="AQ922" s="151">
        <v>0</v>
      </c>
      <c r="AR922" s="266">
        <v>0</v>
      </c>
      <c r="AS922" s="267">
        <v>0</v>
      </c>
      <c r="AT922" s="266">
        <v>0</v>
      </c>
      <c r="AU922" s="267">
        <v>0</v>
      </c>
      <c r="AV922" s="266">
        <v>-11751.44</v>
      </c>
      <c r="AW922" s="267">
        <v>-1</v>
      </c>
      <c r="AX922" s="266">
        <v>0</v>
      </c>
      <c r="AY922" s="267">
        <v>0</v>
      </c>
      <c r="AZ922" s="266">
        <v>0</v>
      </c>
      <c r="BA922" s="267">
        <v>0</v>
      </c>
      <c r="BB922" s="266">
        <v>0</v>
      </c>
      <c r="BC922" s="267">
        <v>0</v>
      </c>
      <c r="BE922" s="149">
        <v>0</v>
      </c>
      <c r="BF922" s="149">
        <v>0</v>
      </c>
      <c r="BG922" s="149">
        <v>0</v>
      </c>
      <c r="BH922" s="149">
        <v>0</v>
      </c>
      <c r="BI922" s="149">
        <v>0</v>
      </c>
      <c r="BJ922" s="149">
        <v>0</v>
      </c>
      <c r="BK922" s="149">
        <v>0</v>
      </c>
      <c r="BL922" s="149">
        <v>0</v>
      </c>
      <c r="BM922" s="149">
        <v>0</v>
      </c>
      <c r="BN922" s="149">
        <v>0</v>
      </c>
      <c r="BO922" s="149">
        <v>0</v>
      </c>
      <c r="BP922" s="149">
        <v>0</v>
      </c>
      <c r="BQ922" s="268">
        <v>0</v>
      </c>
    </row>
    <row r="923" spans="11:69" x14ac:dyDescent="0.25">
      <c r="K923" s="145" t="s">
        <v>316</v>
      </c>
      <c r="N923" s="37" t="s">
        <v>1926</v>
      </c>
      <c r="V923" s="37" t="s">
        <v>357</v>
      </c>
      <c r="W923" s="37" t="s">
        <v>368</v>
      </c>
      <c r="X923" s="37">
        <v>152</v>
      </c>
      <c r="AB923" s="206" t="s">
        <v>362</v>
      </c>
      <c r="AC923" s="173">
        <v>4700090</v>
      </c>
      <c r="AD923" s="174" t="s">
        <v>1927</v>
      </c>
      <c r="AE923" s="149">
        <v>30557197.16</v>
      </c>
      <c r="AF923" s="17">
        <v>34461229.770000003</v>
      </c>
      <c r="AG923" s="17">
        <v>44345860.840000004</v>
      </c>
      <c r="AH923" s="151">
        <v>30360752.827615257</v>
      </c>
      <c r="AI923" s="150">
        <v>11793673.880000001</v>
      </c>
      <c r="AJ923" s="266">
        <v>35381021.640000001</v>
      </c>
      <c r="AK923" s="138">
        <v>29958181.670000002</v>
      </c>
      <c r="AL923" s="266">
        <v>35949818.004000008</v>
      </c>
      <c r="AM923" s="175">
        <v>25102672.706475776</v>
      </c>
      <c r="AN923" s="150">
        <v>35216261.791139483</v>
      </c>
      <c r="AO923" s="151">
        <v>36280881.891428575</v>
      </c>
      <c r="AP923" s="151">
        <v>36469721.853602268</v>
      </c>
      <c r="AQ923" s="151">
        <v>40806418.1327556</v>
      </c>
      <c r="AR923" s="266">
        <v>-5425396.4927555993</v>
      </c>
      <c r="AS923" s="267">
        <v>-0.15334199639452806</v>
      </c>
      <c r="AT923" s="266">
        <v>-10445665.305140343</v>
      </c>
      <c r="AU923" s="267">
        <v>-0.34405159069834623</v>
      </c>
      <c r="AV923" s="266">
        <v>3539442.7072444037</v>
      </c>
      <c r="AW923" s="267">
        <v>7.9814499937541486E-2</v>
      </c>
      <c r="AX923" s="266">
        <v>-1088700.2136022672</v>
      </c>
      <c r="AY923" s="267">
        <v>-3.0770739880824627E-2</v>
      </c>
      <c r="AZ923" s="266">
        <v>-6108969.0259870104</v>
      </c>
      <c r="BA923" s="267">
        <v>-0.20121269919336354</v>
      </c>
      <c r="BB923" s="266">
        <v>-4336696.2791533321</v>
      </c>
      <c r="BC923" s="267">
        <v>-0.1189122389406153</v>
      </c>
      <c r="BE923" s="149">
        <v>3747242.0019717324</v>
      </c>
      <c r="BF923" s="149">
        <v>3644209.2162609007</v>
      </c>
      <c r="BG923" s="149">
        <v>3579736.8721583658</v>
      </c>
      <c r="BH923" s="149">
        <v>3037581.1958547337</v>
      </c>
      <c r="BI923" s="149">
        <v>3014951.737119264</v>
      </c>
      <c r="BJ923" s="149">
        <v>3449456.8602062413</v>
      </c>
      <c r="BK923" s="149">
        <v>3299205.1222230112</v>
      </c>
      <c r="BL923" s="149">
        <v>3394642.005624759</v>
      </c>
      <c r="BM923" s="149">
        <v>3348949.2077569226</v>
      </c>
      <c r="BN923" s="149">
        <v>3227471.549673174</v>
      </c>
      <c r="BO923" s="149">
        <v>3572064.081388142</v>
      </c>
      <c r="BP923" s="149">
        <v>3490908.2825183589</v>
      </c>
      <c r="BQ923" s="268">
        <v>40806418.132755607</v>
      </c>
    </row>
    <row r="924" spans="11:69" x14ac:dyDescent="0.25">
      <c r="K924" s="145" t="s">
        <v>316</v>
      </c>
      <c r="N924" s="37" t="s">
        <v>1928</v>
      </c>
      <c r="V924" s="37" t="s">
        <v>357</v>
      </c>
      <c r="W924" s="37" t="s">
        <v>368</v>
      </c>
      <c r="X924" s="37">
        <v>152</v>
      </c>
      <c r="AB924" s="206" t="s">
        <v>362</v>
      </c>
      <c r="AC924" s="173">
        <v>4700095</v>
      </c>
      <c r="AD924" s="174" t="s">
        <v>1929</v>
      </c>
      <c r="AE924" s="149">
        <v>-8459.33</v>
      </c>
      <c r="AF924" s="17">
        <v>0</v>
      </c>
      <c r="AG924" s="17">
        <v>3159.76</v>
      </c>
      <c r="AH924" s="151">
        <v>0</v>
      </c>
      <c r="AI924" s="150">
        <v>0</v>
      </c>
      <c r="AJ924" s="266">
        <v>0</v>
      </c>
      <c r="AK924" s="138">
        <v>0</v>
      </c>
      <c r="AL924" s="266">
        <v>0</v>
      </c>
      <c r="AM924" s="175">
        <v>0</v>
      </c>
      <c r="AN924" s="150">
        <v>0</v>
      </c>
      <c r="AO924" s="151">
        <v>0</v>
      </c>
      <c r="AP924" s="151">
        <v>0</v>
      </c>
      <c r="AQ924" s="151">
        <v>0</v>
      </c>
      <c r="AR924" s="266">
        <v>0</v>
      </c>
      <c r="AS924" s="267">
        <v>0</v>
      </c>
      <c r="AT924" s="266">
        <v>0</v>
      </c>
      <c r="AU924" s="267">
        <v>0</v>
      </c>
      <c r="AV924" s="266">
        <v>3159.76</v>
      </c>
      <c r="AW924" s="267">
        <v>1</v>
      </c>
      <c r="AX924" s="266">
        <v>0</v>
      </c>
      <c r="AY924" s="267">
        <v>0</v>
      </c>
      <c r="AZ924" s="266">
        <v>0</v>
      </c>
      <c r="BA924" s="267">
        <v>0</v>
      </c>
      <c r="BB924" s="266">
        <v>0</v>
      </c>
      <c r="BC924" s="267">
        <v>0</v>
      </c>
      <c r="BE924" s="149">
        <v>0</v>
      </c>
      <c r="BF924" s="149">
        <v>0</v>
      </c>
      <c r="BG924" s="149">
        <v>0</v>
      </c>
      <c r="BH924" s="149">
        <v>0</v>
      </c>
      <c r="BI924" s="149">
        <v>0</v>
      </c>
      <c r="BJ924" s="149">
        <v>0</v>
      </c>
      <c r="BK924" s="149">
        <v>0</v>
      </c>
      <c r="BL924" s="149">
        <v>0</v>
      </c>
      <c r="BM924" s="149">
        <v>0</v>
      </c>
      <c r="BN924" s="149">
        <v>0</v>
      </c>
      <c r="BO924" s="149">
        <v>0</v>
      </c>
      <c r="BP924" s="149">
        <v>0</v>
      </c>
      <c r="BQ924" s="268">
        <v>0</v>
      </c>
    </row>
    <row r="925" spans="11:69" x14ac:dyDescent="0.25">
      <c r="K925" s="145" t="s">
        <v>316</v>
      </c>
      <c r="N925" s="37" t="s">
        <v>1930</v>
      </c>
      <c r="V925" s="37" t="s">
        <v>357</v>
      </c>
      <c r="W925" s="37" t="s">
        <v>368</v>
      </c>
      <c r="X925" s="37">
        <v>152</v>
      </c>
      <c r="AB925" s="206" t="s">
        <v>362</v>
      </c>
      <c r="AC925" s="173">
        <v>4700096</v>
      </c>
      <c r="AD925" s="174" t="s">
        <v>1931</v>
      </c>
      <c r="AE925" s="149">
        <v>61622.16</v>
      </c>
      <c r="AF925" s="17">
        <v>30565.3</v>
      </c>
      <c r="AG925" s="17">
        <v>-20.52</v>
      </c>
      <c r="AH925" s="151">
        <v>0</v>
      </c>
      <c r="AI925" s="150">
        <v>0</v>
      </c>
      <c r="AJ925" s="266">
        <v>0</v>
      </c>
      <c r="AK925" s="138">
        <v>0</v>
      </c>
      <c r="AL925" s="266">
        <v>0</v>
      </c>
      <c r="AM925" s="175">
        <v>0</v>
      </c>
      <c r="AN925" s="150">
        <v>0</v>
      </c>
      <c r="AO925" s="151">
        <v>0</v>
      </c>
      <c r="AP925" s="151">
        <v>0</v>
      </c>
      <c r="AQ925" s="151">
        <v>0</v>
      </c>
      <c r="AR925" s="266">
        <v>0</v>
      </c>
      <c r="AS925" s="267">
        <v>0</v>
      </c>
      <c r="AT925" s="266">
        <v>0</v>
      </c>
      <c r="AU925" s="267">
        <v>0</v>
      </c>
      <c r="AV925" s="266">
        <v>-20.52</v>
      </c>
      <c r="AW925" s="267">
        <v>-1</v>
      </c>
      <c r="AX925" s="266">
        <v>0</v>
      </c>
      <c r="AY925" s="267">
        <v>0</v>
      </c>
      <c r="AZ925" s="266">
        <v>0</v>
      </c>
      <c r="BA925" s="267">
        <v>0</v>
      </c>
      <c r="BB925" s="266">
        <v>0</v>
      </c>
      <c r="BC925" s="267">
        <v>0</v>
      </c>
      <c r="BE925" s="149">
        <v>0</v>
      </c>
      <c r="BF925" s="149">
        <v>0</v>
      </c>
      <c r="BG925" s="149">
        <v>0</v>
      </c>
      <c r="BH925" s="149">
        <v>0</v>
      </c>
      <c r="BI925" s="149">
        <v>0</v>
      </c>
      <c r="BJ925" s="149">
        <v>0</v>
      </c>
      <c r="BK925" s="149">
        <v>0</v>
      </c>
      <c r="BL925" s="149">
        <v>0</v>
      </c>
      <c r="BM925" s="149">
        <v>0</v>
      </c>
      <c r="BN925" s="149">
        <v>0</v>
      </c>
      <c r="BO925" s="149">
        <v>0</v>
      </c>
      <c r="BP925" s="149">
        <v>0</v>
      </c>
      <c r="BQ925" s="268">
        <v>0</v>
      </c>
    </row>
    <row r="926" spans="11:69" x14ac:dyDescent="0.25">
      <c r="K926" s="145" t="s">
        <v>316</v>
      </c>
      <c r="N926" s="37" t="s">
        <v>1932</v>
      </c>
      <c r="V926" s="37" t="s">
        <v>357</v>
      </c>
      <c r="W926" s="37" t="s">
        <v>368</v>
      </c>
      <c r="X926" s="37">
        <v>152</v>
      </c>
      <c r="AB926" s="206" t="s">
        <v>362</v>
      </c>
      <c r="AC926" s="173">
        <v>4700105</v>
      </c>
      <c r="AD926" s="174" t="s">
        <v>1933</v>
      </c>
      <c r="AE926" s="149">
        <v>7491898.8300000001</v>
      </c>
      <c r="AF926" s="17">
        <v>8006786.2800000003</v>
      </c>
      <c r="AG926" s="17">
        <v>9611464.0099999998</v>
      </c>
      <c r="AH926" s="151">
        <v>7239997.8844478484</v>
      </c>
      <c r="AI926" s="150">
        <v>2621338.5599999996</v>
      </c>
      <c r="AJ926" s="266">
        <v>7864015.6799999988</v>
      </c>
      <c r="AK926" s="138">
        <v>6364452.7300000004</v>
      </c>
      <c r="AL926" s="266">
        <v>7637343.2760000005</v>
      </c>
      <c r="AM926" s="175">
        <v>5979595.9513968918</v>
      </c>
      <c r="AN926" s="150">
        <v>7624854.663050957</v>
      </c>
      <c r="AO926" s="151">
        <v>7525877.9657142842</v>
      </c>
      <c r="AP926" s="151">
        <v>8126881.4570700424</v>
      </c>
      <c r="AQ926" s="151">
        <v>9050326.6254240368</v>
      </c>
      <c r="AR926" s="266">
        <v>-1186310.945424038</v>
      </c>
      <c r="AS926" s="267">
        <v>-0.15085307477719045</v>
      </c>
      <c r="AT926" s="266">
        <v>-1810328.7409761883</v>
      </c>
      <c r="AU926" s="267">
        <v>-0.25004547927630388</v>
      </c>
      <c r="AV926" s="266">
        <v>561137.38457596302</v>
      </c>
      <c r="AW926" s="267">
        <v>5.8382092883263376E-2</v>
      </c>
      <c r="AX926" s="266">
        <v>-262865.77707004361</v>
      </c>
      <c r="AY926" s="267">
        <v>-3.3426405511699543E-2</v>
      </c>
      <c r="AZ926" s="266">
        <v>-886883.57262219395</v>
      </c>
      <c r="BA926" s="267">
        <v>-0.12249776681942101</v>
      </c>
      <c r="BB926" s="266">
        <v>-923445.16835399438</v>
      </c>
      <c r="BC926" s="267">
        <v>-0.11362847769246544</v>
      </c>
      <c r="BE926" s="149">
        <v>821456.16976282035</v>
      </c>
      <c r="BF926" s="149">
        <v>797589.73645129707</v>
      </c>
      <c r="BG926" s="149">
        <v>783657.66009684117</v>
      </c>
      <c r="BH926" s="149">
        <v>677913.01744123385</v>
      </c>
      <c r="BI926" s="149">
        <v>672031.00214543194</v>
      </c>
      <c r="BJ926" s="149">
        <v>768111.44315507542</v>
      </c>
      <c r="BK926" s="149">
        <v>735493.46356804378</v>
      </c>
      <c r="BL926" s="149">
        <v>756047.29175360629</v>
      </c>
      <c r="BM926" s="149">
        <v>745990.82160756679</v>
      </c>
      <c r="BN926" s="149">
        <v>719705.71222689108</v>
      </c>
      <c r="BO926" s="149">
        <v>795095.8922206515</v>
      </c>
      <c r="BP926" s="149">
        <v>777234.41499457741</v>
      </c>
      <c r="BQ926" s="268">
        <v>9050326.6254240368</v>
      </c>
    </row>
    <row r="927" spans="11:69" x14ac:dyDescent="0.25">
      <c r="K927" s="145" t="s">
        <v>316</v>
      </c>
      <c r="N927" s="37" t="s">
        <v>1934</v>
      </c>
      <c r="V927" s="37" t="s">
        <v>357</v>
      </c>
      <c r="W927" s="37" t="s">
        <v>368</v>
      </c>
      <c r="X927" s="37">
        <v>152</v>
      </c>
      <c r="AB927" s="206" t="s">
        <v>362</v>
      </c>
      <c r="AC927" s="173">
        <v>4700106</v>
      </c>
      <c r="AD927" s="174" t="s">
        <v>1935</v>
      </c>
      <c r="AE927" s="149">
        <v>804.32</v>
      </c>
      <c r="AF927" s="17">
        <v>-308.91000000000003</v>
      </c>
      <c r="AG927" s="17">
        <v>-320.22000000000003</v>
      </c>
      <c r="AH927" s="151">
        <v>0</v>
      </c>
      <c r="AI927" s="150">
        <v>0</v>
      </c>
      <c r="AJ927" s="266">
        <v>0</v>
      </c>
      <c r="AK927" s="138">
        <v>0</v>
      </c>
      <c r="AL927" s="266">
        <v>0</v>
      </c>
      <c r="AM927" s="175">
        <v>0</v>
      </c>
      <c r="AN927" s="150">
        <v>0</v>
      </c>
      <c r="AO927" s="151">
        <v>0</v>
      </c>
      <c r="AP927" s="151">
        <v>0</v>
      </c>
      <c r="AQ927" s="151">
        <v>0</v>
      </c>
      <c r="AR927" s="266">
        <v>0</v>
      </c>
      <c r="AS927" s="267">
        <v>0</v>
      </c>
      <c r="AT927" s="266">
        <v>0</v>
      </c>
      <c r="AU927" s="267">
        <v>0</v>
      </c>
      <c r="AV927" s="266">
        <v>-320.22000000000003</v>
      </c>
      <c r="AW927" s="267">
        <v>-1</v>
      </c>
      <c r="AX927" s="266">
        <v>0</v>
      </c>
      <c r="AY927" s="267">
        <v>0</v>
      </c>
      <c r="AZ927" s="266">
        <v>0</v>
      </c>
      <c r="BA927" s="267">
        <v>0</v>
      </c>
      <c r="BB927" s="266">
        <v>0</v>
      </c>
      <c r="BC927" s="267">
        <v>0</v>
      </c>
      <c r="BE927" s="149">
        <v>0</v>
      </c>
      <c r="BF927" s="149">
        <v>0</v>
      </c>
      <c r="BG927" s="149">
        <v>0</v>
      </c>
      <c r="BH927" s="149">
        <v>0</v>
      </c>
      <c r="BI927" s="149">
        <v>0</v>
      </c>
      <c r="BJ927" s="149">
        <v>0</v>
      </c>
      <c r="BK927" s="149">
        <v>0</v>
      </c>
      <c r="BL927" s="149">
        <v>0</v>
      </c>
      <c r="BM927" s="149">
        <v>0</v>
      </c>
      <c r="BN927" s="149">
        <v>0</v>
      </c>
      <c r="BO927" s="149">
        <v>0</v>
      </c>
      <c r="BP927" s="149">
        <v>0</v>
      </c>
      <c r="BQ927" s="268">
        <v>0</v>
      </c>
    </row>
    <row r="928" spans="11:69" x14ac:dyDescent="0.25">
      <c r="K928" s="145" t="s">
        <v>316</v>
      </c>
      <c r="N928" s="37" t="s">
        <v>1936</v>
      </c>
      <c r="V928" s="37" t="s">
        <v>357</v>
      </c>
      <c r="W928" s="37" t="s">
        <v>368</v>
      </c>
      <c r="X928" s="37">
        <v>152</v>
      </c>
      <c r="AB928" s="206" t="s">
        <v>362</v>
      </c>
      <c r="AC928" s="173">
        <v>4700107</v>
      </c>
      <c r="AD928" s="174" t="s">
        <v>1937</v>
      </c>
      <c r="AE928" s="149">
        <v>4759241.84</v>
      </c>
      <c r="AF928" s="17">
        <v>5486264.959999999</v>
      </c>
      <c r="AG928" s="17">
        <v>7656264.8399999999</v>
      </c>
      <c r="AH928" s="151">
        <v>6241150.6098589478</v>
      </c>
      <c r="AI928" s="150">
        <v>2137920.2400000002</v>
      </c>
      <c r="AJ928" s="266">
        <v>6413760.7200000007</v>
      </c>
      <c r="AK928" s="138">
        <v>5253318.53</v>
      </c>
      <c r="AL928" s="266">
        <v>6303982.2359999996</v>
      </c>
      <c r="AM928" s="175">
        <v>5141596.0605149399</v>
      </c>
      <c r="AN928" s="150">
        <v>6352873.0793440081</v>
      </c>
      <c r="AO928" s="151">
        <v>6268462.6628571451</v>
      </c>
      <c r="AP928" s="151">
        <v>6794679.7499878528</v>
      </c>
      <c r="AQ928" s="151">
        <v>7447205.1362866983</v>
      </c>
      <c r="AR928" s="266">
        <v>-1033444.4162866976</v>
      </c>
      <c r="AS928" s="267">
        <v>-0.16112924404306395</v>
      </c>
      <c r="AT928" s="266">
        <v>-1206054.5264277505</v>
      </c>
      <c r="AU928" s="267">
        <v>-0.19324233652086273</v>
      </c>
      <c r="AV928" s="266">
        <v>209059.70371330157</v>
      </c>
      <c r="AW928" s="267">
        <v>2.7305704293439981E-2</v>
      </c>
      <c r="AX928" s="266">
        <v>-380919.02998785209</v>
      </c>
      <c r="AY928" s="267">
        <v>-5.9390901316295451E-2</v>
      </c>
      <c r="AZ928" s="266">
        <v>-553529.14012890495</v>
      </c>
      <c r="BA928" s="267">
        <v>-8.8690239145088487E-2</v>
      </c>
      <c r="BB928" s="266">
        <v>-652525.38629884552</v>
      </c>
      <c r="BC928" s="267">
        <v>-9.603475223390949E-2</v>
      </c>
      <c r="BE928" s="149">
        <v>645311.14005336631</v>
      </c>
      <c r="BF928" s="149">
        <v>627733.28935115621</v>
      </c>
      <c r="BG928" s="149">
        <v>616631.68133990094</v>
      </c>
      <c r="BH928" s="149">
        <v>565877.19939054048</v>
      </c>
      <c r="BI928" s="149">
        <v>561720.12770139927</v>
      </c>
      <c r="BJ928" s="149">
        <v>642513.86451934231</v>
      </c>
      <c r="BK928" s="149">
        <v>614540.23603821325</v>
      </c>
      <c r="BL928" s="149">
        <v>632317.99101716152</v>
      </c>
      <c r="BM928" s="149">
        <v>623818.93496517627</v>
      </c>
      <c r="BN928" s="149">
        <v>601197.48439296545</v>
      </c>
      <c r="BO928" s="149">
        <v>665319.25680127903</v>
      </c>
      <c r="BP928" s="149">
        <v>650223.93071619677</v>
      </c>
      <c r="BQ928" s="268">
        <v>7447205.1362866992</v>
      </c>
    </row>
    <row r="929" spans="11:69" x14ac:dyDescent="0.25">
      <c r="K929" s="145" t="s">
        <v>316</v>
      </c>
      <c r="N929" s="37" t="s">
        <v>1938</v>
      </c>
      <c r="V929" s="37" t="s">
        <v>357</v>
      </c>
      <c r="W929" s="37" t="s">
        <v>368</v>
      </c>
      <c r="X929" s="37">
        <v>152</v>
      </c>
      <c r="AB929" s="206" t="s">
        <v>362</v>
      </c>
      <c r="AC929" s="173">
        <v>4700109</v>
      </c>
      <c r="AD929" s="174" t="s">
        <v>1935</v>
      </c>
      <c r="AE929" s="149">
        <v>1625690.63</v>
      </c>
      <c r="AF929" s="17">
        <v>1937636.76</v>
      </c>
      <c r="AG929" s="17">
        <v>2413323.31</v>
      </c>
      <c r="AH929" s="151">
        <v>1722069.3735519175</v>
      </c>
      <c r="AI929" s="150">
        <v>550836.80000000005</v>
      </c>
      <c r="AJ929" s="266">
        <v>1652510.4000000001</v>
      </c>
      <c r="AK929" s="138">
        <v>1193501.5900000001</v>
      </c>
      <c r="AL929" s="266">
        <v>1432201.9080000003</v>
      </c>
      <c r="AM929" s="175">
        <v>1423167.7081437851</v>
      </c>
      <c r="AN929" s="150">
        <v>1492403.2554081324</v>
      </c>
      <c r="AO929" s="151">
        <v>1489238.6228571425</v>
      </c>
      <c r="AP929" s="151">
        <v>1742796.6886657518</v>
      </c>
      <c r="AQ929" s="151">
        <v>1941106.842980375</v>
      </c>
      <c r="AR929" s="266">
        <v>-288596.44298037491</v>
      </c>
      <c r="AS929" s="267">
        <v>-0.17464122645181226</v>
      </c>
      <c r="AT929" s="266">
        <v>-219037.46942845755</v>
      </c>
      <c r="AU929" s="267">
        <v>-0.12719433536912267</v>
      </c>
      <c r="AV929" s="266">
        <v>472216.46701962501</v>
      </c>
      <c r="AW929" s="267">
        <v>0.19567061945779035</v>
      </c>
      <c r="AX929" s="266">
        <v>-90286.288665751694</v>
      </c>
      <c r="AY929" s="267">
        <v>-5.4635836885354359E-2</v>
      </c>
      <c r="AZ929" s="266">
        <v>-20727.315113834338</v>
      </c>
      <c r="BA929" s="267">
        <v>-1.2036283457664922E-2</v>
      </c>
      <c r="BB929" s="266">
        <v>-198310.15431462321</v>
      </c>
      <c r="BC929" s="267">
        <v>-0.11378846173184164</v>
      </c>
      <c r="BE929" s="149">
        <v>175685.00161822588</v>
      </c>
      <c r="BF929" s="149">
        <v>171282.11190417834</v>
      </c>
      <c r="BG929" s="149">
        <v>168186.16543367654</v>
      </c>
      <c r="BH929" s="149">
        <v>144762.67969017194</v>
      </c>
      <c r="BI929" s="149">
        <v>143978.44586107848</v>
      </c>
      <c r="BJ929" s="149">
        <v>165041.24769120695</v>
      </c>
      <c r="BK929" s="149">
        <v>157541.66147009173</v>
      </c>
      <c r="BL929" s="149">
        <v>162363.81727244056</v>
      </c>
      <c r="BM929" s="149">
        <v>160131.95775701324</v>
      </c>
      <c r="BN929" s="149">
        <v>154037.84327632276</v>
      </c>
      <c r="BO929" s="149">
        <v>171029.97838619375</v>
      </c>
      <c r="BP929" s="149">
        <v>167065.93261977489</v>
      </c>
      <c r="BQ929" s="268">
        <v>1941106.842980375</v>
      </c>
    </row>
    <row r="930" spans="11:69" x14ac:dyDescent="0.25">
      <c r="K930" s="145" t="s">
        <v>316</v>
      </c>
      <c r="N930" s="37" t="s">
        <v>1939</v>
      </c>
      <c r="V930" s="37" t="s">
        <v>357</v>
      </c>
      <c r="W930" s="37" t="s">
        <v>368</v>
      </c>
      <c r="X930" s="37">
        <v>152</v>
      </c>
      <c r="AB930" s="206" t="s">
        <v>362</v>
      </c>
      <c r="AC930" s="173">
        <v>4700110</v>
      </c>
      <c r="AD930" s="174" t="s">
        <v>1940</v>
      </c>
      <c r="AE930" s="149">
        <v>13117114.52</v>
      </c>
      <c r="AF930" s="17">
        <v>16427481.67</v>
      </c>
      <c r="AG930" s="17">
        <v>20277166.399999999</v>
      </c>
      <c r="AH930" s="151">
        <v>14372575.031709911</v>
      </c>
      <c r="AI930" s="150">
        <v>5590439.6899999995</v>
      </c>
      <c r="AJ930" s="266">
        <v>16771319.069999998</v>
      </c>
      <c r="AK930" s="138">
        <v>15213881.09</v>
      </c>
      <c r="AL930" s="266">
        <v>18256657.307999998</v>
      </c>
      <c r="AM930" s="175">
        <v>11882097.436491143</v>
      </c>
      <c r="AN930" s="150">
        <v>17704358.685218766</v>
      </c>
      <c r="AO930" s="151">
        <v>17457271.714285716</v>
      </c>
      <c r="AP930" s="151">
        <v>17209273.002237845</v>
      </c>
      <c r="AQ930" s="151">
        <v>19249379.668256965</v>
      </c>
      <c r="AR930" s="266">
        <v>-2478060.5982569661</v>
      </c>
      <c r="AS930" s="267">
        <v>-0.14775585557188772</v>
      </c>
      <c r="AT930" s="266">
        <v>-4876804.6365470532</v>
      </c>
      <c r="AU930" s="267">
        <v>-0.33931321463185693</v>
      </c>
      <c r="AV930" s="266">
        <v>1027786.731743034</v>
      </c>
      <c r="AW930" s="267">
        <v>5.0686901289276498E-2</v>
      </c>
      <c r="AX930" s="266">
        <v>-437953.93223784678</v>
      </c>
      <c r="AY930" s="267">
        <v>-2.6113266965461578E-2</v>
      </c>
      <c r="AZ930" s="266">
        <v>-2836697.9705279339</v>
      </c>
      <c r="BA930" s="267">
        <v>-0.1973688058172865</v>
      </c>
      <c r="BB930" s="266">
        <v>-2040106.6660191193</v>
      </c>
      <c r="BC930" s="267">
        <v>-0.1185469406960904</v>
      </c>
      <c r="BE930" s="149">
        <v>1771942.4436526352</v>
      </c>
      <c r="BF930" s="149">
        <v>1716095.3285432528</v>
      </c>
      <c r="BG930" s="149">
        <v>1686797.4039947442</v>
      </c>
      <c r="BH930" s="149">
        <v>1439770.3321697037</v>
      </c>
      <c r="BI930" s="149">
        <v>1424135.2879772265</v>
      </c>
      <c r="BJ930" s="149">
        <v>1624366.7830167089</v>
      </c>
      <c r="BK930" s="149">
        <v>1558724.1321561807</v>
      </c>
      <c r="BL930" s="149">
        <v>1599443.863397137</v>
      </c>
      <c r="BM930" s="149">
        <v>1578668.5039109646</v>
      </c>
      <c r="BN930" s="149">
        <v>1526108.6910687694</v>
      </c>
      <c r="BO930" s="149">
        <v>1680113.1937242635</v>
      </c>
      <c r="BP930" s="149">
        <v>1643213.704645376</v>
      </c>
      <c r="BQ930" s="268">
        <v>19249379.668256961</v>
      </c>
    </row>
    <row r="931" spans="11:69" x14ac:dyDescent="0.25">
      <c r="K931" s="145" t="s">
        <v>316</v>
      </c>
      <c r="N931" s="37" t="s">
        <v>1941</v>
      </c>
      <c r="V931" s="37" t="s">
        <v>357</v>
      </c>
      <c r="W931" s="37" t="s">
        <v>368</v>
      </c>
      <c r="X931" s="37">
        <v>152</v>
      </c>
      <c r="AB931" s="206" t="s">
        <v>362</v>
      </c>
      <c r="AC931" s="173">
        <v>4700113</v>
      </c>
      <c r="AD931" s="174" t="s">
        <v>1942</v>
      </c>
      <c r="AE931" s="149">
        <v>14116966.26</v>
      </c>
      <c r="AF931" s="17">
        <v>14556845.549999999</v>
      </c>
      <c r="AG931" s="17">
        <v>16102805.18</v>
      </c>
      <c r="AH931" s="151">
        <v>11371875.80958447</v>
      </c>
      <c r="AI931" s="150">
        <v>4327419.34</v>
      </c>
      <c r="AJ931" s="266">
        <v>12982258.02</v>
      </c>
      <c r="AK931" s="138">
        <v>10939316.26</v>
      </c>
      <c r="AL931" s="266">
        <v>13127179.511999998</v>
      </c>
      <c r="AM931" s="175">
        <v>9393982.8039067872</v>
      </c>
      <c r="AN931" s="150">
        <v>12917209.265677683</v>
      </c>
      <c r="AO931" s="151">
        <v>12824709.188571429</v>
      </c>
      <c r="AP931" s="151">
        <v>13055394.482272528</v>
      </c>
      <c r="AQ931" s="151">
        <v>14633029.443753082</v>
      </c>
      <c r="AR931" s="266">
        <v>-1650771.4237530828</v>
      </c>
      <c r="AS931" s="267">
        <v>-0.12715595555179721</v>
      </c>
      <c r="AT931" s="266">
        <v>-3261153.6341686118</v>
      </c>
      <c r="AU931" s="267">
        <v>-0.28677358852442258</v>
      </c>
      <c r="AV931" s="266">
        <v>1469775.7362469174</v>
      </c>
      <c r="AW931" s="267">
        <v>9.1274515205115175E-2</v>
      </c>
      <c r="AX931" s="266">
        <v>-73136.462272528559</v>
      </c>
      <c r="AY931" s="267">
        <v>-5.6335702279108266E-3</v>
      </c>
      <c r="AZ931" s="266">
        <v>-1683518.6726880576</v>
      </c>
      <c r="BA931" s="267">
        <v>-0.14804230198057128</v>
      </c>
      <c r="BB931" s="266">
        <v>-1577634.9614805542</v>
      </c>
      <c r="BC931" s="267">
        <v>-0.12084161559597227</v>
      </c>
      <c r="BE931" s="149">
        <v>1353195.4455499251</v>
      </c>
      <c r="BF931" s="149">
        <v>1311972.3815550185</v>
      </c>
      <c r="BG931" s="149">
        <v>1289359.9022078943</v>
      </c>
      <c r="BH931" s="149">
        <v>1090589.5299092859</v>
      </c>
      <c r="BI931" s="149">
        <v>1080016.1350412893</v>
      </c>
      <c r="BJ931" s="149">
        <v>1233178.3005774333</v>
      </c>
      <c r="BK931" s="149">
        <v>1182008.8383062794</v>
      </c>
      <c r="BL931" s="149">
        <v>1214024.3581685859</v>
      </c>
      <c r="BM931" s="149">
        <v>1198057.9193729772</v>
      </c>
      <c r="BN931" s="149">
        <v>1156942.9690852461</v>
      </c>
      <c r="BO931" s="149">
        <v>1276020.9713290376</v>
      </c>
      <c r="BP931" s="149">
        <v>1247662.6926501107</v>
      </c>
      <c r="BQ931" s="268">
        <v>14633029.443753084</v>
      </c>
    </row>
    <row r="932" spans="11:69" x14ac:dyDescent="0.25">
      <c r="K932" s="145" t="s">
        <v>316</v>
      </c>
      <c r="N932" s="37" t="s">
        <v>1943</v>
      </c>
      <c r="V932" s="37" t="s">
        <v>357</v>
      </c>
      <c r="W932" s="37" t="s">
        <v>368</v>
      </c>
      <c r="X932" s="37">
        <v>152</v>
      </c>
      <c r="AB932" s="206" t="s">
        <v>362</v>
      </c>
      <c r="AC932" s="173">
        <v>4700114</v>
      </c>
      <c r="AD932" s="174" t="s">
        <v>1944</v>
      </c>
      <c r="AE932" s="149">
        <v>11311145.91</v>
      </c>
      <c r="AF932" s="17">
        <v>13154904.74</v>
      </c>
      <c r="AG932" s="17">
        <v>13216232.350000001</v>
      </c>
      <c r="AH932" s="151">
        <v>10675346.292891707</v>
      </c>
      <c r="AI932" s="150">
        <v>3092179.84</v>
      </c>
      <c r="AJ932" s="266">
        <v>9276539.5199999996</v>
      </c>
      <c r="AK932" s="138">
        <v>7601445.5499999998</v>
      </c>
      <c r="AL932" s="266">
        <v>9121734.6600000001</v>
      </c>
      <c r="AM932" s="175">
        <v>8823803.3510235623</v>
      </c>
      <c r="AN932" s="150">
        <v>9452988.4918681458</v>
      </c>
      <c r="AO932" s="151">
        <v>9021478.0285714287</v>
      </c>
      <c r="AP932" s="151">
        <v>9588423.8647122085</v>
      </c>
      <c r="AQ932" s="151">
        <v>10708938.285729676</v>
      </c>
      <c r="AR932" s="266">
        <v>-1432398.7657296769</v>
      </c>
      <c r="AS932" s="267">
        <v>-0.15441089456272558</v>
      </c>
      <c r="AT932" s="266">
        <v>-33591.992837969214</v>
      </c>
      <c r="AU932" s="267">
        <v>-3.1466888207960803E-3</v>
      </c>
      <c r="AV932" s="266">
        <v>2507294.064270325</v>
      </c>
      <c r="AW932" s="267">
        <v>0.18971322521204953</v>
      </c>
      <c r="AX932" s="266">
        <v>-311884.34471220896</v>
      </c>
      <c r="AY932" s="267">
        <v>-3.3620763867797221E-2</v>
      </c>
      <c r="AZ932" s="266">
        <v>1086922.4281794988</v>
      </c>
      <c r="BA932" s="267">
        <v>0.10181612833517519</v>
      </c>
      <c r="BB932" s="266">
        <v>-1120514.421017468</v>
      </c>
      <c r="BC932" s="267">
        <v>-0.11686116892905</v>
      </c>
      <c r="BE932" s="149">
        <v>979666.14428883453</v>
      </c>
      <c r="BF932" s="149">
        <v>951300.55684389768</v>
      </c>
      <c r="BG932" s="149">
        <v>934673.59767528472</v>
      </c>
      <c r="BH932" s="149">
        <v>799791.69613023882</v>
      </c>
      <c r="BI932" s="149">
        <v>792901.04689346033</v>
      </c>
      <c r="BJ932" s="149">
        <v>906290.03140606836</v>
      </c>
      <c r="BK932" s="149">
        <v>867760.8361897592</v>
      </c>
      <c r="BL932" s="149">
        <v>892049.28028767568</v>
      </c>
      <c r="BM932" s="149">
        <v>880178.42123938061</v>
      </c>
      <c r="BN932" s="149">
        <v>849124.65787451668</v>
      </c>
      <c r="BO932" s="149">
        <v>938143.03141989466</v>
      </c>
      <c r="BP932" s="149">
        <v>917058.98548066535</v>
      </c>
      <c r="BQ932" s="268">
        <v>10708938.285729676</v>
      </c>
    </row>
    <row r="933" spans="11:69" x14ac:dyDescent="0.25">
      <c r="K933" s="145" t="s">
        <v>316</v>
      </c>
      <c r="N933" s="37" t="s">
        <v>1945</v>
      </c>
      <c r="V933" s="37" t="s">
        <v>357</v>
      </c>
      <c r="W933" s="37" t="s">
        <v>368</v>
      </c>
      <c r="X933" s="37">
        <v>152</v>
      </c>
      <c r="AB933" s="206" t="s">
        <v>362</v>
      </c>
      <c r="AC933" s="173">
        <v>4700115</v>
      </c>
      <c r="AD933" s="174" t="s">
        <v>1946</v>
      </c>
      <c r="AE933" s="149">
        <v>53240449.559999995</v>
      </c>
      <c r="AF933" s="17">
        <v>52795570.269999996</v>
      </c>
      <c r="AG933" s="17">
        <v>55354679.119999997</v>
      </c>
      <c r="AH933" s="151">
        <v>55497686.044383995</v>
      </c>
      <c r="AI933" s="150">
        <v>16373561.369999999</v>
      </c>
      <c r="AJ933" s="266">
        <v>49120684.109999999</v>
      </c>
      <c r="AK933" s="138">
        <v>40426139.789999999</v>
      </c>
      <c r="AL933" s="266">
        <v>48511367.747999996</v>
      </c>
      <c r="AM933" s="175">
        <v>45727047.835702933</v>
      </c>
      <c r="AN933" s="150">
        <v>50196777.998681061</v>
      </c>
      <c r="AO933" s="151">
        <v>47529698.914285704</v>
      </c>
      <c r="AP933" s="151">
        <v>52080003.082089454</v>
      </c>
      <c r="AQ933" s="151">
        <v>57273892.067366213</v>
      </c>
      <c r="AR933" s="266">
        <v>-8153207.9573662132</v>
      </c>
      <c r="AS933" s="267">
        <v>-0.1659831923168672</v>
      </c>
      <c r="AT933" s="266">
        <v>-1776206.0229822174</v>
      </c>
      <c r="AU933" s="267">
        <v>-3.2005046508816699E-2</v>
      </c>
      <c r="AV933" s="266">
        <v>-1919212.9473662153</v>
      </c>
      <c r="AW933" s="267">
        <v>-3.4671196326613543E-2</v>
      </c>
      <c r="AX933" s="266">
        <v>-2959318.9720894545</v>
      </c>
      <c r="AY933" s="267">
        <v>-6.0245882680754356E-2</v>
      </c>
      <c r="AZ933" s="266">
        <v>3417682.9622945413</v>
      </c>
      <c r="BA933" s="267">
        <v>6.1582440744669363E-2</v>
      </c>
      <c r="BB933" s="266">
        <v>-5193888.9852767587</v>
      </c>
      <c r="BC933" s="267">
        <v>-9.9729045274633638E-2</v>
      </c>
      <c r="BE933" s="149">
        <v>4736861.7452456011</v>
      </c>
      <c r="BF933" s="149">
        <v>4621892.9295736831</v>
      </c>
      <c r="BG933" s="149">
        <v>4538282.7409702828</v>
      </c>
      <c r="BH933" s="149">
        <v>4402184.0043839971</v>
      </c>
      <c r="BI933" s="149">
        <v>4380997.5250899801</v>
      </c>
      <c r="BJ933" s="149">
        <v>5020964.401937048</v>
      </c>
      <c r="BK933" s="149">
        <v>4791272.6815309636</v>
      </c>
      <c r="BL933" s="149">
        <v>4939442.1563239535</v>
      </c>
      <c r="BM933" s="149">
        <v>4871487.2682970772</v>
      </c>
      <c r="BN933" s="149">
        <v>4684589.634794076</v>
      </c>
      <c r="BO933" s="149">
        <v>5203306.4381081481</v>
      </c>
      <c r="BP933" s="149">
        <v>5082610.5411113966</v>
      </c>
      <c r="BQ933" s="268">
        <v>57273892.067366205</v>
      </c>
    </row>
    <row r="934" spans="11:69" x14ac:dyDescent="0.25">
      <c r="K934" s="145" t="s">
        <v>316</v>
      </c>
      <c r="N934" s="37" t="s">
        <v>1947</v>
      </c>
      <c r="V934" s="37" t="s">
        <v>357</v>
      </c>
      <c r="W934" s="37" t="s">
        <v>368</v>
      </c>
      <c r="X934" s="37">
        <v>152</v>
      </c>
      <c r="AB934" s="206" t="s">
        <v>362</v>
      </c>
      <c r="AC934" s="173">
        <v>4700120</v>
      </c>
      <c r="AD934" s="174" t="s">
        <v>1948</v>
      </c>
      <c r="AE934" s="149">
        <v>35508033.190000005</v>
      </c>
      <c r="AF934" s="17">
        <v>29262454.120000001</v>
      </c>
      <c r="AG934" s="17">
        <v>24500165.75</v>
      </c>
      <c r="AH934" s="151">
        <v>27494075.211279269</v>
      </c>
      <c r="AI934" s="150">
        <v>7038092.0199999996</v>
      </c>
      <c r="AJ934" s="266">
        <v>21114276.059999999</v>
      </c>
      <c r="AK934" s="138">
        <v>17462174.669999998</v>
      </c>
      <c r="AL934" s="266">
        <v>20954609.603999995</v>
      </c>
      <c r="AM934" s="175">
        <v>22631848.685129773</v>
      </c>
      <c r="AN934" s="150">
        <v>22324401.196149494</v>
      </c>
      <c r="AO934" s="151">
        <v>20267617.748571429</v>
      </c>
      <c r="AP934" s="151">
        <v>22215059.9816278</v>
      </c>
      <c r="AQ934" s="151">
        <v>24436766.034911253</v>
      </c>
      <c r="AR934" s="266">
        <v>-3322489.9749112539</v>
      </c>
      <c r="AS934" s="267">
        <v>-0.15735751325168826</v>
      </c>
      <c r="AT934" s="266">
        <v>3057309.1763680167</v>
      </c>
      <c r="AU934" s="267">
        <v>0.11119883658111822</v>
      </c>
      <c r="AV934" s="266">
        <v>63399.715088747442</v>
      </c>
      <c r="AW934" s="267">
        <v>2.5877259662517769E-3</v>
      </c>
      <c r="AX934" s="266">
        <v>-1100783.9216278009</v>
      </c>
      <c r="AY934" s="267">
        <v>-5.2134580342689758E-2</v>
      </c>
      <c r="AZ934" s="266">
        <v>5279015.2296514697</v>
      </c>
      <c r="BA934" s="267">
        <v>0.19200555716403173</v>
      </c>
      <c r="BB934" s="266">
        <v>-2221706.053283453</v>
      </c>
      <c r="BC934" s="267">
        <v>-0.10000900538287263</v>
      </c>
      <c r="BE934" s="149">
        <v>2017480.2964349568</v>
      </c>
      <c r="BF934" s="149">
        <v>1965103.1077957901</v>
      </c>
      <c r="BG934" s="149">
        <v>1929881.7728143572</v>
      </c>
      <c r="BH934" s="149">
        <v>1882708.8098828075</v>
      </c>
      <c r="BI934" s="149">
        <v>1871113.1936705515</v>
      </c>
      <c r="BJ934" s="149">
        <v>2143110.5361682177</v>
      </c>
      <c r="BK934" s="149">
        <v>2047277.5359966753</v>
      </c>
      <c r="BL934" s="149">
        <v>2108629.9237043136</v>
      </c>
      <c r="BM934" s="149">
        <v>2079887.7606497724</v>
      </c>
      <c r="BN934" s="149">
        <v>2002154.9316706117</v>
      </c>
      <c r="BO934" s="149">
        <v>2220233.819046197</v>
      </c>
      <c r="BP934" s="149">
        <v>2169184.3470770009</v>
      </c>
      <c r="BQ934" s="268">
        <v>24436766.034911253</v>
      </c>
    </row>
    <row r="935" spans="11:69" x14ac:dyDescent="0.25">
      <c r="K935" s="145" t="s">
        <v>316</v>
      </c>
      <c r="N935" s="37" t="s">
        <v>1949</v>
      </c>
      <c r="V935" s="37" t="s">
        <v>357</v>
      </c>
      <c r="W935" s="37" t="s">
        <v>368</v>
      </c>
      <c r="X935" s="37">
        <v>152</v>
      </c>
      <c r="AB935" s="206" t="s">
        <v>362</v>
      </c>
      <c r="AC935" s="173">
        <v>4700125</v>
      </c>
      <c r="AD935" s="174" t="s">
        <v>1911</v>
      </c>
      <c r="AE935" s="149">
        <v>11199698.640000001</v>
      </c>
      <c r="AF935" s="17">
        <v>13486591.199999999</v>
      </c>
      <c r="AG935" s="17">
        <v>16694677.939999999</v>
      </c>
      <c r="AH935" s="151">
        <v>15909594.901484143</v>
      </c>
      <c r="AI935" s="150">
        <v>4734162.4400000004</v>
      </c>
      <c r="AJ935" s="266">
        <v>14202487.32</v>
      </c>
      <c r="AK935" s="138">
        <v>12106824.33</v>
      </c>
      <c r="AL935" s="266">
        <v>14528189.195999999</v>
      </c>
      <c r="AM935" s="175">
        <v>13101400.271630574</v>
      </c>
      <c r="AN935" s="150">
        <v>14915018.959853569</v>
      </c>
      <c r="AO935" s="151">
        <v>14515281.874285717</v>
      </c>
      <c r="AP935" s="151">
        <v>15292294.785617011</v>
      </c>
      <c r="AQ935" s="151">
        <v>17119183.178442203</v>
      </c>
      <c r="AR935" s="266">
        <v>-2916695.8584422022</v>
      </c>
      <c r="AS935" s="267">
        <v>-0.20536514433882996</v>
      </c>
      <c r="AT935" s="266">
        <v>-1209588.2769580595</v>
      </c>
      <c r="AU935" s="267">
        <v>-7.6028854565317799E-2</v>
      </c>
      <c r="AV935" s="266">
        <v>-424505.23844220303</v>
      </c>
      <c r="AW935" s="267">
        <v>-2.542757877497594E-2</v>
      </c>
      <c r="AX935" s="266">
        <v>-1089807.4656170104</v>
      </c>
      <c r="AY935" s="267">
        <v>-7.6733563710515623E-2</v>
      </c>
      <c r="AZ935" s="266">
        <v>617300.11586713232</v>
      </c>
      <c r="BA935" s="267">
        <v>3.8800492387744384E-2</v>
      </c>
      <c r="BB935" s="266">
        <v>-1826888.3928251918</v>
      </c>
      <c r="BC935" s="267">
        <v>-0.11946463355803541</v>
      </c>
      <c r="BE935" s="149">
        <v>1412216.5380892444</v>
      </c>
      <c r="BF935" s="149">
        <v>1377053.3805868924</v>
      </c>
      <c r="BG935" s="149">
        <v>1352244.2048411977</v>
      </c>
      <c r="BH935" s="149">
        <v>1317863.0544901548</v>
      </c>
      <c r="BI935" s="149">
        <v>1310848.8679855741</v>
      </c>
      <c r="BJ935" s="149">
        <v>1501861.3942690338</v>
      </c>
      <c r="BK935" s="149">
        <v>1433781.903093891</v>
      </c>
      <c r="BL935" s="149">
        <v>1477573.9989974534</v>
      </c>
      <c r="BM935" s="149">
        <v>1457328.6163161832</v>
      </c>
      <c r="BN935" s="149">
        <v>1401998.4778027982</v>
      </c>
      <c r="BO935" s="149">
        <v>1556185.4648639136</v>
      </c>
      <c r="BP935" s="149">
        <v>1520227.2771058662</v>
      </c>
      <c r="BQ935" s="268">
        <v>17119183.178442203</v>
      </c>
    </row>
    <row r="936" spans="11:69" x14ac:dyDescent="0.25">
      <c r="K936" s="145" t="s">
        <v>316</v>
      </c>
      <c r="N936" s="37" t="s">
        <v>1950</v>
      </c>
      <c r="V936" s="37" t="s">
        <v>357</v>
      </c>
      <c r="W936" s="37" t="s">
        <v>368</v>
      </c>
      <c r="X936" s="37">
        <v>152</v>
      </c>
      <c r="AB936" s="206" t="s">
        <v>362</v>
      </c>
      <c r="AC936" s="173">
        <v>4700130</v>
      </c>
      <c r="AD936" s="174" t="s">
        <v>1951</v>
      </c>
      <c r="AE936" s="149">
        <v>9868982.709999999</v>
      </c>
      <c r="AF936" s="17">
        <v>11983403.100000001</v>
      </c>
      <c r="AG936" s="17">
        <v>16873062.629999999</v>
      </c>
      <c r="AH936" s="151">
        <v>14423779.519134227</v>
      </c>
      <c r="AI936" s="150">
        <v>5117023.9800000004</v>
      </c>
      <c r="AJ936" s="266">
        <v>15351071.940000001</v>
      </c>
      <c r="AK936" s="138">
        <v>12929526.07</v>
      </c>
      <c r="AL936" s="266">
        <v>15515431.284000002</v>
      </c>
      <c r="AM936" s="175">
        <v>11878239.663811622</v>
      </c>
      <c r="AN936" s="150">
        <v>15475065.925322605</v>
      </c>
      <c r="AO936" s="151">
        <v>15457413.617142856</v>
      </c>
      <c r="AP936" s="151">
        <v>16183881.176937755</v>
      </c>
      <c r="AQ936" s="151">
        <v>17860243.878166605</v>
      </c>
      <c r="AR936" s="266">
        <v>-2509171.9381666034</v>
      </c>
      <c r="AS936" s="267">
        <v>-0.16345255549408905</v>
      </c>
      <c r="AT936" s="266">
        <v>-3436464.3590323776</v>
      </c>
      <c r="AU936" s="267">
        <v>-0.23824992294659311</v>
      </c>
      <c r="AV936" s="266">
        <v>-987181.24816660583</v>
      </c>
      <c r="AW936" s="267">
        <v>-5.8506346465603432E-2</v>
      </c>
      <c r="AX936" s="266">
        <v>-832809.23693775386</v>
      </c>
      <c r="AY936" s="267">
        <v>-5.4250884901901761E-2</v>
      </c>
      <c r="AZ936" s="266">
        <v>-1760101.657803528</v>
      </c>
      <c r="BA936" s="267">
        <v>-0.12202777056239808</v>
      </c>
      <c r="BB936" s="266">
        <v>-1676362.7012288496</v>
      </c>
      <c r="BC936" s="267">
        <v>-0.10358224228794317</v>
      </c>
      <c r="BE936" s="149">
        <v>1472760.767065248</v>
      </c>
      <c r="BF936" s="149">
        <v>1436924.6872974685</v>
      </c>
      <c r="BG936" s="149">
        <v>1410993.6270018655</v>
      </c>
      <c r="BH936" s="149">
        <v>1374446.2921361653</v>
      </c>
      <c r="BI936" s="149">
        <v>1367726.3463887232</v>
      </c>
      <c r="BJ936" s="149">
        <v>1567070.8354830747</v>
      </c>
      <c r="BK936" s="149">
        <v>1495607.0024376302</v>
      </c>
      <c r="BL936" s="149">
        <v>1541685.124354206</v>
      </c>
      <c r="BM936" s="149">
        <v>1520524.2350953119</v>
      </c>
      <c r="BN936" s="149">
        <v>1462386.3143702461</v>
      </c>
      <c r="BO936" s="149">
        <v>1623851.4409842326</v>
      </c>
      <c r="BP936" s="149">
        <v>1586267.2055524341</v>
      </c>
      <c r="BQ936" s="268">
        <v>17860243.878166605</v>
      </c>
    </row>
    <row r="937" spans="11:69" x14ac:dyDescent="0.25">
      <c r="K937" s="145" t="s">
        <v>316</v>
      </c>
      <c r="N937" s="37" t="s">
        <v>1952</v>
      </c>
      <c r="V937" s="37" t="s">
        <v>357</v>
      </c>
      <c r="W937" s="37" t="s">
        <v>368</v>
      </c>
      <c r="X937" s="37">
        <v>152</v>
      </c>
      <c r="AB937" s="206" t="s">
        <v>362</v>
      </c>
      <c r="AC937" s="173">
        <v>4700131</v>
      </c>
      <c r="AD937" s="174" t="s">
        <v>1953</v>
      </c>
      <c r="AE937" s="149">
        <v>38329868.579999998</v>
      </c>
      <c r="AF937" s="17">
        <v>53000611.190000005</v>
      </c>
      <c r="AG937" s="17">
        <v>72726852.549999997</v>
      </c>
      <c r="AH937" s="151">
        <v>58667702.67478352</v>
      </c>
      <c r="AI937" s="150">
        <v>23613780.950000003</v>
      </c>
      <c r="AJ937" s="266">
        <v>70841342.850000009</v>
      </c>
      <c r="AK937" s="138">
        <v>62717580.609999999</v>
      </c>
      <c r="AL937" s="266">
        <v>75261096.731999993</v>
      </c>
      <c r="AM937" s="175">
        <v>48346299.879324108</v>
      </c>
      <c r="AN937" s="150">
        <v>73038983.405459404</v>
      </c>
      <c r="AO937" s="151">
        <v>72787424.965714261</v>
      </c>
      <c r="AP937" s="151">
        <v>75012990.624888524</v>
      </c>
      <c r="AQ937" s="151">
        <v>82620036.060009494</v>
      </c>
      <c r="AR937" s="266">
        <v>-11778693.210009485</v>
      </c>
      <c r="AS937" s="267">
        <v>-0.1662686326394148</v>
      </c>
      <c r="AT937" s="266">
        <v>-23952333.385225974</v>
      </c>
      <c r="AU937" s="267">
        <v>-0.40827120022071595</v>
      </c>
      <c r="AV937" s="266">
        <v>-9893183.5100094974</v>
      </c>
      <c r="AW937" s="267">
        <v>-0.13603205917935049</v>
      </c>
      <c r="AX937" s="266">
        <v>-4171647.7748885155</v>
      </c>
      <c r="AY937" s="267">
        <v>-5.8887192239164547E-2</v>
      </c>
      <c r="AZ937" s="266">
        <v>-16345287.950105004</v>
      </c>
      <c r="BA937" s="267">
        <v>-0.2786079427843442</v>
      </c>
      <c r="BB937" s="266">
        <v>-7607045.43512097</v>
      </c>
      <c r="BC937" s="267">
        <v>-0.10140970746201701</v>
      </c>
      <c r="BE937" s="149">
        <v>6837717.517561825</v>
      </c>
      <c r="BF937" s="149">
        <v>6668626.2005123571</v>
      </c>
      <c r="BG937" s="149">
        <v>6548326.6730075348</v>
      </c>
      <c r="BH937" s="149">
        <v>6352254.4806708954</v>
      </c>
      <c r="BI937" s="149">
        <v>6319340.1626423746</v>
      </c>
      <c r="BJ937" s="149">
        <v>7240966.7382114567</v>
      </c>
      <c r="BK937" s="149">
        <v>6911844.4771288205</v>
      </c>
      <c r="BL937" s="149">
        <v>7123720.9156043483</v>
      </c>
      <c r="BM937" s="149">
        <v>7025987.7373064635</v>
      </c>
      <c r="BN937" s="149">
        <v>6758412.1997625809</v>
      </c>
      <c r="BO937" s="149">
        <v>7503212.305361731</v>
      </c>
      <c r="BP937" s="149">
        <v>7329626.6522391103</v>
      </c>
      <c r="BQ937" s="268">
        <v>82620036.060009494</v>
      </c>
    </row>
    <row r="938" spans="11:69" x14ac:dyDescent="0.25">
      <c r="K938" s="145" t="s">
        <v>316</v>
      </c>
      <c r="N938" s="37" t="s">
        <v>1954</v>
      </c>
      <c r="V938" s="37" t="s">
        <v>357</v>
      </c>
      <c r="W938" s="37" t="s">
        <v>368</v>
      </c>
      <c r="X938" s="37">
        <v>152</v>
      </c>
      <c r="AB938" s="206" t="s">
        <v>362</v>
      </c>
      <c r="AC938" s="173">
        <v>4700135</v>
      </c>
      <c r="AD938" s="174" t="s">
        <v>1955</v>
      </c>
      <c r="AE938" s="149">
        <v>2988578.17</v>
      </c>
      <c r="AF938" s="17">
        <v>3202360.88</v>
      </c>
      <c r="AG938" s="17">
        <v>3925512.09</v>
      </c>
      <c r="AH938" s="151">
        <v>2488552.0024937293</v>
      </c>
      <c r="AI938" s="150">
        <v>1160930.17</v>
      </c>
      <c r="AJ938" s="266">
        <v>3482790.51</v>
      </c>
      <c r="AK938" s="138">
        <v>3107635.96</v>
      </c>
      <c r="AL938" s="266">
        <v>3729163.1520000002</v>
      </c>
      <c r="AM938" s="175">
        <v>2049491.0780968037</v>
      </c>
      <c r="AN938" s="150">
        <v>3546696.8843969256</v>
      </c>
      <c r="AO938" s="151">
        <v>3372189.4971428583</v>
      </c>
      <c r="AP938" s="151">
        <v>3727733.4581394801</v>
      </c>
      <c r="AQ938" s="151">
        <v>4255680.3608545382</v>
      </c>
      <c r="AR938" s="266">
        <v>-772889.85085453838</v>
      </c>
      <c r="AS938" s="267">
        <v>-0.22191683612188848</v>
      </c>
      <c r="AT938" s="266">
        <v>-1767128.3583608088</v>
      </c>
      <c r="AU938" s="267">
        <v>-0.71010304650656442</v>
      </c>
      <c r="AV938" s="266">
        <v>-330168.27085453831</v>
      </c>
      <c r="AW938" s="267">
        <v>-8.4108331164135658E-2</v>
      </c>
      <c r="AX938" s="266">
        <v>-244942.94813948032</v>
      </c>
      <c r="AY938" s="267">
        <v>-7.0329509465523479E-2</v>
      </c>
      <c r="AZ938" s="266">
        <v>-1239181.4556457507</v>
      </c>
      <c r="BA938" s="267">
        <v>-0.49795280725658586</v>
      </c>
      <c r="BB938" s="266">
        <v>-527946.90271505807</v>
      </c>
      <c r="BC938" s="267">
        <v>-0.14162678438349438</v>
      </c>
      <c r="BE938" s="149">
        <v>350906.35364538792</v>
      </c>
      <c r="BF938" s="149">
        <v>342461.93166290695</v>
      </c>
      <c r="BG938" s="149">
        <v>336310.48456838046</v>
      </c>
      <c r="BH938" s="149">
        <v>327602.79516381997</v>
      </c>
      <c r="BI938" s="149">
        <v>326046.49848750455</v>
      </c>
      <c r="BJ938" s="149">
        <v>373316.71433697501</v>
      </c>
      <c r="BK938" s="149">
        <v>356344.94633152569</v>
      </c>
      <c r="BL938" s="149">
        <v>367294.65144761006</v>
      </c>
      <c r="BM938" s="149">
        <v>362274.79881015088</v>
      </c>
      <c r="BN938" s="149">
        <v>348464.23032883892</v>
      </c>
      <c r="BO938" s="149">
        <v>386786.40324508643</v>
      </c>
      <c r="BP938" s="149">
        <v>377870.55282635166</v>
      </c>
      <c r="BQ938" s="268">
        <v>4255680.3608545382</v>
      </c>
    </row>
    <row r="939" spans="11:69" x14ac:dyDescent="0.25">
      <c r="K939" s="145" t="s">
        <v>316</v>
      </c>
      <c r="N939" s="37" t="s">
        <v>1956</v>
      </c>
      <c r="V939" s="37" t="s">
        <v>357</v>
      </c>
      <c r="W939" s="37" t="s">
        <v>368</v>
      </c>
      <c r="X939" s="37">
        <v>152</v>
      </c>
      <c r="AB939" s="206" t="s">
        <v>362</v>
      </c>
      <c r="AC939" s="173">
        <v>4700140</v>
      </c>
      <c r="AD939" s="174" t="s">
        <v>1957</v>
      </c>
      <c r="AE939" s="149">
        <v>9874854.129999999</v>
      </c>
      <c r="AF939" s="17">
        <v>11747123.119999999</v>
      </c>
      <c r="AG939" s="17">
        <v>17441039.879999999</v>
      </c>
      <c r="AH939" s="151">
        <v>12549096.714148</v>
      </c>
      <c r="AI939" s="150">
        <v>4695712.75</v>
      </c>
      <c r="AJ939" s="266">
        <v>14087138.25</v>
      </c>
      <c r="AK939" s="138">
        <v>11410580.33</v>
      </c>
      <c r="AL939" s="266">
        <v>13692696.396000002</v>
      </c>
      <c r="AM939" s="175">
        <v>10337587.459946925</v>
      </c>
      <c r="AN939" s="150">
        <v>13622089.584201075</v>
      </c>
      <c r="AO939" s="151">
        <v>14759193.274285715</v>
      </c>
      <c r="AP939" s="151">
        <v>12690422.447726645</v>
      </c>
      <c r="AQ939" s="151">
        <v>15654603.674741119</v>
      </c>
      <c r="AR939" s="266">
        <v>-1567465.4247411191</v>
      </c>
      <c r="AS939" s="267">
        <v>-0.11126925830667696</v>
      </c>
      <c r="AT939" s="266">
        <v>-3105506.9605931193</v>
      </c>
      <c r="AU939" s="267">
        <v>-0.24746856537426587</v>
      </c>
      <c r="AV939" s="266">
        <v>1786436.2052588798</v>
      </c>
      <c r="AW939" s="267">
        <v>0.10242716131320949</v>
      </c>
      <c r="AX939" s="266">
        <v>1396715.8022733554</v>
      </c>
      <c r="AY939" s="267">
        <v>9.9148299497476389E-2</v>
      </c>
      <c r="AZ939" s="266">
        <v>-141325.73357864469</v>
      </c>
      <c r="BA939" s="267">
        <v>-1.126182519729188E-2</v>
      </c>
      <c r="BB939" s="266">
        <v>-2964181.2270144746</v>
      </c>
      <c r="BC939" s="267">
        <v>-0.2335762453318074</v>
      </c>
      <c r="BE939" s="149">
        <v>1329506.4273691808</v>
      </c>
      <c r="BF939" s="149">
        <v>1293723.4464138818</v>
      </c>
      <c r="BG939" s="149">
        <v>1270745.5345578282</v>
      </c>
      <c r="BH939" s="149">
        <v>1196611.7811967214</v>
      </c>
      <c r="BI939" s="149">
        <v>1188344.3888821776</v>
      </c>
      <c r="BJ939" s="149">
        <v>1360042.1074366583</v>
      </c>
      <c r="BK939" s="149">
        <v>1300202.8579094063</v>
      </c>
      <c r="BL939" s="149">
        <v>1338337.9200805565</v>
      </c>
      <c r="BM939" s="149">
        <v>1320245.6635168551</v>
      </c>
      <c r="BN939" s="149">
        <v>1271799.6464760567</v>
      </c>
      <c r="BO939" s="149">
        <v>1408588.941347688</v>
      </c>
      <c r="BP939" s="149">
        <v>1376454.9595541081</v>
      </c>
      <c r="BQ939" s="268">
        <v>15654603.674741119</v>
      </c>
    </row>
    <row r="940" spans="11:69" x14ac:dyDescent="0.25">
      <c r="K940" s="145" t="s">
        <v>316</v>
      </c>
      <c r="N940" s="37" t="s">
        <v>1958</v>
      </c>
      <c r="V940" s="37" t="s">
        <v>357</v>
      </c>
      <c r="W940" s="37" t="s">
        <v>368</v>
      </c>
      <c r="X940" s="37">
        <v>152</v>
      </c>
      <c r="AB940" s="206" t="s">
        <v>362</v>
      </c>
      <c r="AC940" s="173">
        <v>4700147</v>
      </c>
      <c r="AD940" s="174" t="s">
        <v>1959</v>
      </c>
      <c r="AE940" s="149">
        <v>115436.76</v>
      </c>
      <c r="AF940" s="17">
        <v>228344.16</v>
      </c>
      <c r="AG940" s="17">
        <v>217740.76</v>
      </c>
      <c r="AH940" s="151">
        <v>97371.577841189923</v>
      </c>
      <c r="AI940" s="150">
        <v>150401.28</v>
      </c>
      <c r="AJ940" s="266">
        <v>451203.83999999997</v>
      </c>
      <c r="AK940" s="138">
        <v>165149.00999999998</v>
      </c>
      <c r="AL940" s="266">
        <v>198178.81199999998</v>
      </c>
      <c r="AM940" s="175">
        <v>80108.891295869544</v>
      </c>
      <c r="AN940" s="150">
        <v>182411.69654532036</v>
      </c>
      <c r="AO940" s="151">
        <v>87319.748571428063</v>
      </c>
      <c r="AP940" s="151">
        <v>556503.93290825177</v>
      </c>
      <c r="AQ940" s="151">
        <v>673579.98281414411</v>
      </c>
      <c r="AR940" s="266">
        <v>-222376.14281414414</v>
      </c>
      <c r="AS940" s="267">
        <v>-0.49285073197547291</v>
      </c>
      <c r="AT940" s="266">
        <v>-576208.40497295419</v>
      </c>
      <c r="AU940" s="267">
        <v>-5.9176241953553692</v>
      </c>
      <c r="AV940" s="266">
        <v>-455839.2228141441</v>
      </c>
      <c r="AW940" s="267">
        <v>-2.0934951398816835</v>
      </c>
      <c r="AX940" s="266">
        <v>-105300.0929082518</v>
      </c>
      <c r="AY940" s="267">
        <v>-0.23337587931045048</v>
      </c>
      <c r="AZ940" s="266">
        <v>-459132.35506706184</v>
      </c>
      <c r="BA940" s="267">
        <v>-4.7152605025656742</v>
      </c>
      <c r="BB940" s="266">
        <v>-117076.04990589235</v>
      </c>
      <c r="BC940" s="267">
        <v>-0.21037775832788971</v>
      </c>
      <c r="BE940" s="149">
        <v>55538.415909164425</v>
      </c>
      <c r="BF940" s="149">
        <v>54200.619795579099</v>
      </c>
      <c r="BG940" s="149">
        <v>53224.879925330657</v>
      </c>
      <c r="BH940" s="149">
        <v>51842.567049224213</v>
      </c>
      <c r="BI940" s="149">
        <v>51596.814083812736</v>
      </c>
      <c r="BJ940" s="149">
        <v>59094.244204251736</v>
      </c>
      <c r="BK940" s="149">
        <v>56401.641553809095</v>
      </c>
      <c r="BL940" s="149">
        <v>58139.030724747106</v>
      </c>
      <c r="BM940" s="149">
        <v>57342.783778128483</v>
      </c>
      <c r="BN940" s="149">
        <v>55151.605644889525</v>
      </c>
      <c r="BO940" s="149">
        <v>61230.80432327414</v>
      </c>
      <c r="BP940" s="149">
        <v>59816.575821932849</v>
      </c>
      <c r="BQ940" s="268">
        <v>673579.98281414411</v>
      </c>
    </row>
    <row r="941" spans="11:69" x14ac:dyDescent="0.25">
      <c r="K941" s="145" t="s">
        <v>316</v>
      </c>
      <c r="N941" s="37" t="s">
        <v>1960</v>
      </c>
      <c r="V941" s="37" t="s">
        <v>357</v>
      </c>
      <c r="W941" s="37" t="s">
        <v>368</v>
      </c>
      <c r="X941" s="37">
        <v>152</v>
      </c>
      <c r="AB941" s="206" t="s">
        <v>362</v>
      </c>
      <c r="AC941" s="173">
        <v>4700149</v>
      </c>
      <c r="AD941" s="174" t="s">
        <v>1961</v>
      </c>
      <c r="AE941" s="149">
        <v>4057.67</v>
      </c>
      <c r="AF941" s="17">
        <v>0</v>
      </c>
      <c r="AG941" s="17">
        <v>0</v>
      </c>
      <c r="AH941" s="151">
        <v>0</v>
      </c>
      <c r="AI941" s="150">
        <v>0</v>
      </c>
      <c r="AJ941" s="266">
        <v>0</v>
      </c>
      <c r="AK941" s="138">
        <v>0</v>
      </c>
      <c r="AL941" s="266">
        <v>0</v>
      </c>
      <c r="AM941" s="175">
        <v>0</v>
      </c>
      <c r="AN941" s="150">
        <v>0</v>
      </c>
      <c r="AO941" s="151">
        <v>0</v>
      </c>
      <c r="AP941" s="151">
        <v>0</v>
      </c>
      <c r="AQ941" s="151">
        <v>0</v>
      </c>
      <c r="AR941" s="266">
        <v>0</v>
      </c>
      <c r="AS941" s="267">
        <v>0</v>
      </c>
      <c r="AT941" s="266">
        <v>0</v>
      </c>
      <c r="AU941" s="267">
        <v>0</v>
      </c>
      <c r="AV941" s="266">
        <v>0</v>
      </c>
      <c r="AW941" s="267">
        <v>0</v>
      </c>
      <c r="AX941" s="266">
        <v>0</v>
      </c>
      <c r="AY941" s="267">
        <v>0</v>
      </c>
      <c r="AZ941" s="266">
        <v>0</v>
      </c>
      <c r="BA941" s="267">
        <v>0</v>
      </c>
      <c r="BB941" s="266">
        <v>0</v>
      </c>
      <c r="BC941" s="267">
        <v>0</v>
      </c>
      <c r="BE941" s="149">
        <v>0</v>
      </c>
      <c r="BF941" s="149">
        <v>0</v>
      </c>
      <c r="BG941" s="149">
        <v>0</v>
      </c>
      <c r="BH941" s="149">
        <v>0</v>
      </c>
      <c r="BI941" s="149">
        <v>0</v>
      </c>
      <c r="BJ941" s="149">
        <v>0</v>
      </c>
      <c r="BK941" s="149">
        <v>0</v>
      </c>
      <c r="BL941" s="149">
        <v>0</v>
      </c>
      <c r="BM941" s="149">
        <v>0</v>
      </c>
      <c r="BN941" s="149">
        <v>0</v>
      </c>
      <c r="BO941" s="149">
        <v>0</v>
      </c>
      <c r="BP941" s="149">
        <v>0</v>
      </c>
      <c r="BQ941" s="268">
        <v>0</v>
      </c>
    </row>
    <row r="942" spans="11:69" x14ac:dyDescent="0.25">
      <c r="K942" s="145" t="s">
        <v>316</v>
      </c>
      <c r="N942" s="37" t="s">
        <v>1962</v>
      </c>
      <c r="V942" s="37" t="s">
        <v>357</v>
      </c>
      <c r="W942" s="37" t="s">
        <v>368</v>
      </c>
      <c r="X942" s="37">
        <v>152</v>
      </c>
      <c r="AB942" s="206" t="s">
        <v>362</v>
      </c>
      <c r="AC942" s="173">
        <v>4700150</v>
      </c>
      <c r="AD942" s="174" t="s">
        <v>1963</v>
      </c>
      <c r="AE942" s="149">
        <v>3891616.97</v>
      </c>
      <c r="AF942" s="17">
        <v>5717831.7400000002</v>
      </c>
      <c r="AG942" s="17">
        <v>5290257.96</v>
      </c>
      <c r="AH942" s="151">
        <v>5527022.0738217989</v>
      </c>
      <c r="AI942" s="150">
        <v>1535061.8900000001</v>
      </c>
      <c r="AJ942" s="266">
        <v>4605185.67</v>
      </c>
      <c r="AK942" s="138">
        <v>4590662.8100000005</v>
      </c>
      <c r="AL942" s="266">
        <v>5508795.3720000014</v>
      </c>
      <c r="AM942" s="175">
        <v>4560003.7475623209</v>
      </c>
      <c r="AN942" s="150">
        <v>5557681.1362594785</v>
      </c>
      <c r="AO942" s="151">
        <v>5411225.6228571432</v>
      </c>
      <c r="AP942" s="151">
        <v>4872961.3625622643</v>
      </c>
      <c r="AQ942" s="151">
        <v>5844017.558928241</v>
      </c>
      <c r="AR942" s="266">
        <v>-1238831.8889282411</v>
      </c>
      <c r="AS942" s="267">
        <v>-0.2690080221951705</v>
      </c>
      <c r="AT942" s="266">
        <v>-316995.48510644212</v>
      </c>
      <c r="AU942" s="267">
        <v>-5.73537577510067E-2</v>
      </c>
      <c r="AV942" s="266">
        <v>-553759.59892824106</v>
      </c>
      <c r="AW942" s="267">
        <v>-0.10467534912574303</v>
      </c>
      <c r="AX942" s="266">
        <v>-267775.69256226439</v>
      </c>
      <c r="AY942" s="267">
        <v>-5.8146557327028336E-2</v>
      </c>
      <c r="AZ942" s="266">
        <v>654060.71125953458</v>
      </c>
      <c r="BA942" s="267">
        <v>0.11833871884779136</v>
      </c>
      <c r="BB942" s="266">
        <v>-971056.19636597671</v>
      </c>
      <c r="BC942" s="267">
        <v>-0.19927434759207349</v>
      </c>
      <c r="BE942" s="149">
        <v>482649.38645082794</v>
      </c>
      <c r="BF942" s="149">
        <v>469934.94537867163</v>
      </c>
      <c r="BG942" s="149">
        <v>461551.04550668725</v>
      </c>
      <c r="BH942" s="149">
        <v>450486.81196472322</v>
      </c>
      <c r="BI942" s="149">
        <v>447562.13009720657</v>
      </c>
      <c r="BJ942" s="149">
        <v>512389.22588818264</v>
      </c>
      <c r="BK942" s="149">
        <v>489659.9790854092</v>
      </c>
      <c r="BL942" s="149">
        <v>504181.69386911608</v>
      </c>
      <c r="BM942" s="149">
        <v>497340.0605420543</v>
      </c>
      <c r="BN942" s="149">
        <v>478919.2316692858</v>
      </c>
      <c r="BO942" s="149">
        <v>530747.29814709222</v>
      </c>
      <c r="BP942" s="149">
        <v>518595.75032898405</v>
      </c>
      <c r="BQ942" s="268">
        <v>5844017.558928241</v>
      </c>
    </row>
    <row r="943" spans="11:69" x14ac:dyDescent="0.25">
      <c r="K943" s="145" t="s">
        <v>316</v>
      </c>
      <c r="N943" s="37" t="s">
        <v>1964</v>
      </c>
      <c r="V943" s="37" t="s">
        <v>357</v>
      </c>
      <c r="W943" s="37" t="s">
        <v>368</v>
      </c>
      <c r="X943" s="37">
        <v>152</v>
      </c>
      <c r="AB943" s="206" t="s">
        <v>362</v>
      </c>
      <c r="AC943" s="173">
        <v>4700151</v>
      </c>
      <c r="AD943" s="174" t="s">
        <v>1965</v>
      </c>
      <c r="AE943" s="149">
        <v>32948.870000000003</v>
      </c>
      <c r="AF943" s="17">
        <v>697.16</v>
      </c>
      <c r="AG943" s="17">
        <v>-25.8</v>
      </c>
      <c r="AH943" s="151">
        <v>0</v>
      </c>
      <c r="AI943" s="150">
        <v>0</v>
      </c>
      <c r="AJ943" s="266">
        <v>0</v>
      </c>
      <c r="AK943" s="138">
        <v>0</v>
      </c>
      <c r="AL943" s="266">
        <v>0</v>
      </c>
      <c r="AM943" s="175">
        <v>0</v>
      </c>
      <c r="AN943" s="150">
        <v>0</v>
      </c>
      <c r="AO943" s="151">
        <v>0</v>
      </c>
      <c r="AP943" s="151">
        <v>0</v>
      </c>
      <c r="AQ943" s="151">
        <v>0</v>
      </c>
      <c r="AR943" s="266">
        <v>0</v>
      </c>
      <c r="AS943" s="267">
        <v>0</v>
      </c>
      <c r="AT943" s="266">
        <v>0</v>
      </c>
      <c r="AU943" s="267">
        <v>0</v>
      </c>
      <c r="AV943" s="266">
        <v>-25.8</v>
      </c>
      <c r="AW943" s="267">
        <v>-1</v>
      </c>
      <c r="AX943" s="266">
        <v>0</v>
      </c>
      <c r="AY943" s="267">
        <v>0</v>
      </c>
      <c r="AZ943" s="266">
        <v>0</v>
      </c>
      <c r="BA943" s="267">
        <v>0</v>
      </c>
      <c r="BB943" s="266">
        <v>0</v>
      </c>
      <c r="BC943" s="267">
        <v>0</v>
      </c>
      <c r="BE943" s="149">
        <v>0</v>
      </c>
      <c r="BF943" s="149">
        <v>0</v>
      </c>
      <c r="BG943" s="149">
        <v>0</v>
      </c>
      <c r="BH943" s="149">
        <v>0</v>
      </c>
      <c r="BI943" s="149">
        <v>0</v>
      </c>
      <c r="BJ943" s="149">
        <v>0</v>
      </c>
      <c r="BK943" s="149">
        <v>0</v>
      </c>
      <c r="BL943" s="149">
        <v>0</v>
      </c>
      <c r="BM943" s="149">
        <v>0</v>
      </c>
      <c r="BN943" s="149">
        <v>0</v>
      </c>
      <c r="BO943" s="149">
        <v>0</v>
      </c>
      <c r="BP943" s="149">
        <v>0</v>
      </c>
      <c r="BQ943" s="268">
        <v>0</v>
      </c>
    </row>
    <row r="944" spans="11:69" x14ac:dyDescent="0.25">
      <c r="K944" s="145" t="s">
        <v>316</v>
      </c>
      <c r="N944" s="37" t="s">
        <v>1966</v>
      </c>
      <c r="V944" s="37" t="s">
        <v>357</v>
      </c>
      <c r="W944" s="37" t="s">
        <v>368</v>
      </c>
      <c r="X944" s="37">
        <v>152</v>
      </c>
      <c r="AB944" s="206" t="s">
        <v>362</v>
      </c>
      <c r="AC944" s="173">
        <v>4700155</v>
      </c>
      <c r="AD944" s="174" t="s">
        <v>1967</v>
      </c>
      <c r="AE944" s="149">
        <v>49774269.280000001</v>
      </c>
      <c r="AF944" s="17">
        <v>68714025.960000008</v>
      </c>
      <c r="AG944" s="17">
        <v>94495693.909999996</v>
      </c>
      <c r="AH944" s="151">
        <v>81967981.052653372</v>
      </c>
      <c r="AI944" s="150">
        <v>27613821.259999998</v>
      </c>
      <c r="AJ944" s="266">
        <v>82841463.780000001</v>
      </c>
      <c r="AK944" s="138">
        <v>68390499.039999992</v>
      </c>
      <c r="AL944" s="266">
        <v>82068598.84799999</v>
      </c>
      <c r="AM944" s="175">
        <v>67471753.393404573</v>
      </c>
      <c r="AN944" s="150">
        <v>82886726.699248791</v>
      </c>
      <c r="AO944" s="151">
        <v>83717768.794285715</v>
      </c>
      <c r="AP944" s="151">
        <v>89108530.131125137</v>
      </c>
      <c r="AQ944" s="151">
        <v>96305010.799544871</v>
      </c>
      <c r="AR944" s="266">
        <v>-13463547.01954487</v>
      </c>
      <c r="AS944" s="267">
        <v>-0.16252183876542398</v>
      </c>
      <c r="AT944" s="266">
        <v>-14337029.746891499</v>
      </c>
      <c r="AU944" s="267">
        <v>-0.17491012420669347</v>
      </c>
      <c r="AV944" s="266">
        <v>-1809316.8895448744</v>
      </c>
      <c r="AW944" s="267">
        <v>-1.9147082948225258E-2</v>
      </c>
      <c r="AX944" s="266">
        <v>-6267066.351125136</v>
      </c>
      <c r="AY944" s="267">
        <v>-7.5651323204143597E-2</v>
      </c>
      <c r="AZ944" s="266">
        <v>-7140549.0784717649</v>
      </c>
      <c r="BA944" s="267">
        <v>-8.7113882601121101E-2</v>
      </c>
      <c r="BB944" s="266">
        <v>-7196480.6684197336</v>
      </c>
      <c r="BC944" s="267">
        <v>-8.0760850367859918E-2</v>
      </c>
      <c r="BE944" s="149">
        <v>7952715.9705518121</v>
      </c>
      <c r="BF944" s="149">
        <v>7745134.5404010508</v>
      </c>
      <c r="BG944" s="149">
        <v>7607114.9640872851</v>
      </c>
      <c r="BH944" s="149">
        <v>7423817.5235234573</v>
      </c>
      <c r="BI944" s="149">
        <v>7376822.1580106718</v>
      </c>
      <c r="BJ944" s="149">
        <v>8443458.7027192656</v>
      </c>
      <c r="BK944" s="149">
        <v>8068702.0360956509</v>
      </c>
      <c r="BL944" s="149">
        <v>8308341.5694605503</v>
      </c>
      <c r="BM944" s="149">
        <v>8195711.5117343543</v>
      </c>
      <c r="BN944" s="149">
        <v>7891883.0012729475</v>
      </c>
      <c r="BO944" s="149">
        <v>8745676.5449447613</v>
      </c>
      <c r="BP944" s="149">
        <v>8545632.2767430544</v>
      </c>
      <c r="BQ944" s="268">
        <v>96305010.799544856</v>
      </c>
    </row>
    <row r="945" spans="2:96" x14ac:dyDescent="0.25">
      <c r="K945" s="145" t="s">
        <v>316</v>
      </c>
      <c r="N945" s="37" t="s">
        <v>1968</v>
      </c>
      <c r="V945" s="37" t="s">
        <v>357</v>
      </c>
      <c r="W945" s="37" t="s">
        <v>368</v>
      </c>
      <c r="X945" s="37">
        <v>152</v>
      </c>
      <c r="AB945" s="206" t="s">
        <v>362</v>
      </c>
      <c r="AC945" s="173">
        <v>4700160</v>
      </c>
      <c r="AD945" s="174" t="s">
        <v>1969</v>
      </c>
      <c r="AE945" s="149">
        <v>12274000.58</v>
      </c>
      <c r="AF945" s="17">
        <v>16211503.799999999</v>
      </c>
      <c r="AG945" s="17">
        <v>23321098.23</v>
      </c>
      <c r="AH945" s="151">
        <v>20402643.247604396</v>
      </c>
      <c r="AI945" s="150">
        <v>6586873.6500000004</v>
      </c>
      <c r="AJ945" s="266">
        <v>19760620.950000003</v>
      </c>
      <c r="AK945" s="138">
        <v>17404860.580000002</v>
      </c>
      <c r="AL945" s="266">
        <v>20885832.696000002</v>
      </c>
      <c r="AM945" s="175">
        <v>16810873.434288338</v>
      </c>
      <c r="AN945" s="150">
        <v>20996630.39331606</v>
      </c>
      <c r="AO945" s="151">
        <v>20888407.902857143</v>
      </c>
      <c r="AP945" s="151">
        <v>21153931.862889778</v>
      </c>
      <c r="AQ945" s="151">
        <v>24522925.050788559</v>
      </c>
      <c r="AR945" s="266">
        <v>-4762304.100788556</v>
      </c>
      <c r="AS945" s="267">
        <v>-0.24099971923142199</v>
      </c>
      <c r="AT945" s="266">
        <v>-4120281.8031841628</v>
      </c>
      <c r="AU945" s="267">
        <v>-0.20194843154295467</v>
      </c>
      <c r="AV945" s="266">
        <v>-1201826.8207885586</v>
      </c>
      <c r="AW945" s="267">
        <v>-5.153388613759801E-2</v>
      </c>
      <c r="AX945" s="266">
        <v>-1393310.9128897749</v>
      </c>
      <c r="AY945" s="267">
        <v>-7.0509470143435685E-2</v>
      </c>
      <c r="AZ945" s="266">
        <v>-751288.61528538167</v>
      </c>
      <c r="BA945" s="267">
        <v>-3.6823102093577767E-2</v>
      </c>
      <c r="BB945" s="266">
        <v>-3368993.1878987812</v>
      </c>
      <c r="BC945" s="267">
        <v>-0.15926085087798675</v>
      </c>
      <c r="BE945" s="149">
        <v>2031866.2995332519</v>
      </c>
      <c r="BF945" s="149">
        <v>1970515.2487087282</v>
      </c>
      <c r="BG945" s="149">
        <v>1936485.0478971126</v>
      </c>
      <c r="BH945" s="149">
        <v>1898070.8606246344</v>
      </c>
      <c r="BI945" s="149">
        <v>1879704.0563628611</v>
      </c>
      <c r="BJ945" s="149">
        <v>2146084.5901516145</v>
      </c>
      <c r="BK945" s="149">
        <v>2057074.3750426646</v>
      </c>
      <c r="BL945" s="149">
        <v>2112770.1945633348</v>
      </c>
      <c r="BM945" s="149">
        <v>2085000.0459223366</v>
      </c>
      <c r="BN945" s="149">
        <v>2013477.7456991263</v>
      </c>
      <c r="BO945" s="149">
        <v>2220599.822998187</v>
      </c>
      <c r="BP945" s="149">
        <v>2171276.7632847102</v>
      </c>
      <c r="BQ945" s="268">
        <v>24522925.050788563</v>
      </c>
    </row>
    <row r="946" spans="2:96" x14ac:dyDescent="0.25">
      <c r="K946" s="145" t="s">
        <v>316</v>
      </c>
      <c r="N946" s="37" t="s">
        <v>1970</v>
      </c>
      <c r="V946" s="37" t="s">
        <v>357</v>
      </c>
      <c r="W946" s="37" t="s">
        <v>368</v>
      </c>
      <c r="X946" s="37">
        <v>152</v>
      </c>
      <c r="AB946" s="206" t="s">
        <v>362</v>
      </c>
      <c r="AC946" s="173">
        <v>4700165</v>
      </c>
      <c r="AD946" s="174" t="s">
        <v>1971</v>
      </c>
      <c r="AE946" s="149">
        <v>0</v>
      </c>
      <c r="AF946" s="17">
        <v>4311857.95</v>
      </c>
      <c r="AG946" s="17">
        <v>10898735.959999999</v>
      </c>
      <c r="AH946" s="151">
        <v>8964621.3794111833</v>
      </c>
      <c r="AI946" s="150">
        <v>4189553.27</v>
      </c>
      <c r="AJ946" s="266">
        <v>12568659.810000001</v>
      </c>
      <c r="AK946" s="138">
        <v>11829426.280000001</v>
      </c>
      <c r="AL946" s="266">
        <v>14195311.536</v>
      </c>
      <c r="AM946" s="175">
        <v>7383892.7149525629</v>
      </c>
      <c r="AN946" s="150">
        <v>13410154.944458622</v>
      </c>
      <c r="AO946" s="151">
        <v>13703996.53714286</v>
      </c>
      <c r="AP946" s="151">
        <v>13322110.807661626</v>
      </c>
      <c r="AQ946" s="151">
        <v>14646095.682789633</v>
      </c>
      <c r="AR946" s="266">
        <v>-2077435.8727896325</v>
      </c>
      <c r="AS946" s="267">
        <v>-0.16528698398987318</v>
      </c>
      <c r="AT946" s="266">
        <v>-5681474.3033784498</v>
      </c>
      <c r="AU946" s="267">
        <v>-0.63376623093385143</v>
      </c>
      <c r="AV946" s="266">
        <v>-3747359.722789634</v>
      </c>
      <c r="AW946" s="267">
        <v>-0.34383434340853913</v>
      </c>
      <c r="AX946" s="266">
        <v>-753450.99766162597</v>
      </c>
      <c r="AY946" s="267">
        <v>-5.9946804914089401E-2</v>
      </c>
      <c r="AZ946" s="266">
        <v>-4357489.4282504432</v>
      </c>
      <c r="BA946" s="267">
        <v>-0.48607623722494042</v>
      </c>
      <c r="BB946" s="266">
        <v>-1323984.8751280066</v>
      </c>
      <c r="BC946" s="267">
        <v>-9.9382514846414194E-2</v>
      </c>
      <c r="BE946" s="149">
        <v>1216276.0317001073</v>
      </c>
      <c r="BF946" s="149">
        <v>1180833.8540493255</v>
      </c>
      <c r="BG946" s="149">
        <v>1160323.1323438913</v>
      </c>
      <c r="BH946" s="149">
        <v>1131545.8028569545</v>
      </c>
      <c r="BI946" s="149">
        <v>1121533.8187780315</v>
      </c>
      <c r="BJ946" s="149">
        <v>1280918.9054605083</v>
      </c>
      <c r="BK946" s="149">
        <v>1226985.3887620422</v>
      </c>
      <c r="BL946" s="149">
        <v>1260922.3108892115</v>
      </c>
      <c r="BM946" s="149">
        <v>1244253.6526756354</v>
      </c>
      <c r="BN946" s="149">
        <v>1200817.0983728622</v>
      </c>
      <c r="BO946" s="149">
        <v>1325645.5950497219</v>
      </c>
      <c r="BP946" s="149">
        <v>1296040.0918513406</v>
      </c>
      <c r="BQ946" s="268">
        <v>14646095.682789633</v>
      </c>
    </row>
    <row r="947" spans="2:96" x14ac:dyDescent="0.25">
      <c r="K947" s="145" t="s">
        <v>316</v>
      </c>
      <c r="N947" s="37" t="s">
        <v>1972</v>
      </c>
      <c r="V947" s="37" t="s">
        <v>357</v>
      </c>
      <c r="W947" s="37" t="s">
        <v>368</v>
      </c>
      <c r="X947" s="37">
        <v>152</v>
      </c>
      <c r="AB947" s="206" t="s">
        <v>362</v>
      </c>
      <c r="AC947" s="173">
        <v>4700170</v>
      </c>
      <c r="AD947" s="174" t="s">
        <v>1973</v>
      </c>
      <c r="AE947" s="149">
        <v>78564121.910000011</v>
      </c>
      <c r="AF947" s="17">
        <v>84979280.519999996</v>
      </c>
      <c r="AG947" s="17">
        <v>100686728.61</v>
      </c>
      <c r="AH947" s="151">
        <v>94772939.080939814</v>
      </c>
      <c r="AI947" s="150">
        <v>29954846.329999998</v>
      </c>
      <c r="AJ947" s="266">
        <v>89864538.989999995</v>
      </c>
      <c r="AK947" s="138">
        <v>78094291</v>
      </c>
      <c r="AL947" s="266">
        <v>93713149.199999988</v>
      </c>
      <c r="AM947" s="175">
        <v>78084981.907437444</v>
      </c>
      <c r="AN947" s="150">
        <v>94782248.173502371</v>
      </c>
      <c r="AO947" s="151">
        <v>91911051.617142856</v>
      </c>
      <c r="AP947" s="151">
        <v>95873485.36988163</v>
      </c>
      <c r="AQ947" s="151">
        <v>104245583.38553615</v>
      </c>
      <c r="AR947" s="266">
        <v>-14381044.395536155</v>
      </c>
      <c r="AS947" s="267">
        <v>-0.1600302472718016</v>
      </c>
      <c r="AT947" s="266">
        <v>-9472644.3045963347</v>
      </c>
      <c r="AU947" s="267">
        <v>-9.9950939545161988E-2</v>
      </c>
      <c r="AV947" s="266">
        <v>-3558854.7755361497</v>
      </c>
      <c r="AW947" s="267">
        <v>-3.5345817911325919E-2</v>
      </c>
      <c r="AX947" s="266">
        <v>-6008946.3798816353</v>
      </c>
      <c r="AY947" s="267">
        <v>-6.6866713471376099E-2</v>
      </c>
      <c r="AZ947" s="266">
        <v>-1100546.2889418155</v>
      </c>
      <c r="BA947" s="267">
        <v>-1.1612452875413157E-2</v>
      </c>
      <c r="BB947" s="266">
        <v>-8372098.0156545192</v>
      </c>
      <c r="BC947" s="267">
        <v>-8.7324435774446027E-2</v>
      </c>
      <c r="BE947" s="149">
        <v>8606589.3905707784</v>
      </c>
      <c r="BF947" s="149">
        <v>8396987.9166644253</v>
      </c>
      <c r="BG947" s="149">
        <v>8245080.6299395869</v>
      </c>
      <c r="BH947" s="149">
        <v>8017310.2771854484</v>
      </c>
      <c r="BI947" s="149">
        <v>7978266.3859388847</v>
      </c>
      <c r="BJ947" s="149">
        <v>9144025.0634505749</v>
      </c>
      <c r="BK947" s="149">
        <v>8725931.6151653938</v>
      </c>
      <c r="BL947" s="149">
        <v>8995553.81587076</v>
      </c>
      <c r="BM947" s="149">
        <v>8871792.0513454434</v>
      </c>
      <c r="BN947" s="149">
        <v>8531636.8044104557</v>
      </c>
      <c r="BO947" s="149">
        <v>9476112.4637755416</v>
      </c>
      <c r="BP947" s="149">
        <v>9256296.9712188598</v>
      </c>
      <c r="BQ947" s="268">
        <v>104245583.38553615</v>
      </c>
    </row>
    <row r="948" spans="2:96" x14ac:dyDescent="0.25">
      <c r="K948" s="145" t="s">
        <v>316</v>
      </c>
      <c r="N948" s="37" t="s">
        <v>1974</v>
      </c>
      <c r="V948" s="37" t="s">
        <v>357</v>
      </c>
      <c r="W948" s="37" t="s">
        <v>368</v>
      </c>
      <c r="X948" s="37">
        <v>152</v>
      </c>
      <c r="AB948" s="206" t="s">
        <v>362</v>
      </c>
      <c r="AC948" s="173">
        <v>4700207</v>
      </c>
      <c r="AD948" s="174" t="s">
        <v>1975</v>
      </c>
      <c r="AE948" s="149">
        <v>-550349.97000000009</v>
      </c>
      <c r="AF948" s="17">
        <v>134707.41000000003</v>
      </c>
      <c r="AG948" s="17">
        <v>3330870.8200000003</v>
      </c>
      <c r="AH948" s="151">
        <v>1220318.203570673</v>
      </c>
      <c r="AI948" s="150">
        <v>0</v>
      </c>
      <c r="AJ948" s="266">
        <v>0</v>
      </c>
      <c r="AK948" s="138">
        <v>0</v>
      </c>
      <c r="AL948" s="266">
        <v>0</v>
      </c>
      <c r="AM948" s="175">
        <v>1005696.841169365</v>
      </c>
      <c r="AN948" s="150">
        <v>214621.36240130803</v>
      </c>
      <c r="AO948" s="151">
        <v>0</v>
      </c>
      <c r="AP948" s="151">
        <v>0</v>
      </c>
      <c r="AQ948" s="151">
        <v>0</v>
      </c>
      <c r="AR948" s="266">
        <v>0</v>
      </c>
      <c r="AS948" s="267">
        <v>0</v>
      </c>
      <c r="AT948" s="266">
        <v>1220318.203570673</v>
      </c>
      <c r="AU948" s="267">
        <v>1</v>
      </c>
      <c r="AV948" s="266">
        <v>3330870.8200000003</v>
      </c>
      <c r="AW948" s="267">
        <v>1</v>
      </c>
      <c r="AX948" s="266">
        <v>0</v>
      </c>
      <c r="AY948" s="267">
        <v>0</v>
      </c>
      <c r="AZ948" s="266">
        <v>1220318.203570673</v>
      </c>
      <c r="BA948" s="267">
        <v>1</v>
      </c>
      <c r="BB948" s="266">
        <v>0</v>
      </c>
      <c r="BC948" s="267">
        <v>0</v>
      </c>
      <c r="BE948" s="149">
        <v>0</v>
      </c>
      <c r="BF948" s="149">
        <v>0</v>
      </c>
      <c r="BG948" s="149">
        <v>0</v>
      </c>
      <c r="BH948" s="149">
        <v>0</v>
      </c>
      <c r="BI948" s="149">
        <v>0</v>
      </c>
      <c r="BJ948" s="149">
        <v>0</v>
      </c>
      <c r="BK948" s="149">
        <v>0</v>
      </c>
      <c r="BL948" s="149">
        <v>0</v>
      </c>
      <c r="BM948" s="149">
        <v>0</v>
      </c>
      <c r="BN948" s="149">
        <v>0</v>
      </c>
      <c r="BO948" s="149">
        <v>0</v>
      </c>
      <c r="BP948" s="149">
        <v>0</v>
      </c>
      <c r="BQ948" s="268">
        <v>0</v>
      </c>
    </row>
    <row r="949" spans="2:96" x14ac:dyDescent="0.25">
      <c r="K949" s="145" t="s">
        <v>316</v>
      </c>
      <c r="N949" s="37" t="s">
        <v>1976</v>
      </c>
      <c r="V949" s="37" t="s">
        <v>357</v>
      </c>
      <c r="W949" s="37" t="s">
        <v>368</v>
      </c>
      <c r="X949" s="37">
        <v>152</v>
      </c>
      <c r="AB949" s="206" t="s">
        <v>362</v>
      </c>
      <c r="AC949" s="173">
        <v>4700305</v>
      </c>
      <c r="AD949" s="174" t="s">
        <v>1977</v>
      </c>
      <c r="AE949" s="149">
        <v>6839.58</v>
      </c>
      <c r="AF949" s="17">
        <v>1961.58</v>
      </c>
      <c r="AG949" s="17">
        <v>2342.94</v>
      </c>
      <c r="AH949" s="151">
        <v>5132.1605327773286</v>
      </c>
      <c r="AI949" s="150">
        <v>-50</v>
      </c>
      <c r="AJ949" s="266">
        <v>-150</v>
      </c>
      <c r="AK949" s="138">
        <v>-50</v>
      </c>
      <c r="AL949" s="266">
        <v>-60</v>
      </c>
      <c r="AM949" s="175">
        <v>4229.5506376148624</v>
      </c>
      <c r="AN949" s="150">
        <v>852.60989516246627</v>
      </c>
      <c r="AO949" s="151">
        <v>-85.714285714285694</v>
      </c>
      <c r="AP949" s="151">
        <v>0</v>
      </c>
      <c r="AQ949" s="151">
        <v>0</v>
      </c>
      <c r="AR949" s="266">
        <v>-150</v>
      </c>
      <c r="AS949" s="267">
        <v>-1</v>
      </c>
      <c r="AT949" s="266">
        <v>5132.1605327773286</v>
      </c>
      <c r="AU949" s="267">
        <v>1</v>
      </c>
      <c r="AV949" s="266">
        <v>2342.94</v>
      </c>
      <c r="AW949" s="267">
        <v>1</v>
      </c>
      <c r="AX949" s="266">
        <v>-150</v>
      </c>
      <c r="AY949" s="267">
        <v>-1</v>
      </c>
      <c r="AZ949" s="266">
        <v>5132.1605327773286</v>
      </c>
      <c r="BA949" s="267">
        <v>1</v>
      </c>
      <c r="BB949" s="266">
        <v>0</v>
      </c>
      <c r="BC949" s="267">
        <v>0</v>
      </c>
      <c r="BE949" s="149">
        <v>0</v>
      </c>
      <c r="BF949" s="149">
        <v>0</v>
      </c>
      <c r="BG949" s="149">
        <v>0</v>
      </c>
      <c r="BH949" s="149">
        <v>0</v>
      </c>
      <c r="BI949" s="149">
        <v>0</v>
      </c>
      <c r="BJ949" s="149">
        <v>0</v>
      </c>
      <c r="BK949" s="149">
        <v>0</v>
      </c>
      <c r="BL949" s="149">
        <v>0</v>
      </c>
      <c r="BM949" s="149">
        <v>0</v>
      </c>
      <c r="BN949" s="149">
        <v>0</v>
      </c>
      <c r="BO949" s="149">
        <v>0</v>
      </c>
      <c r="BP949" s="149">
        <v>0</v>
      </c>
      <c r="BQ949" s="268">
        <v>0</v>
      </c>
    </row>
    <row r="950" spans="2:96" x14ac:dyDescent="0.25">
      <c r="K950" s="145" t="s">
        <v>316</v>
      </c>
      <c r="N950" s="37" t="s">
        <v>1978</v>
      </c>
      <c r="V950" s="37" t="s">
        <v>357</v>
      </c>
      <c r="W950" s="37" t="s">
        <v>368</v>
      </c>
      <c r="X950" s="37">
        <v>152</v>
      </c>
      <c r="AB950" s="206" t="s">
        <v>362</v>
      </c>
      <c r="AC950" s="173">
        <v>4700900</v>
      </c>
      <c r="AD950" s="174" t="s">
        <v>1979</v>
      </c>
      <c r="AE950" s="149">
        <v>175446.71999999997</v>
      </c>
      <c r="AF950" s="17">
        <v>147753.92000000001</v>
      </c>
      <c r="AG950" s="17">
        <v>-16367.590000000011</v>
      </c>
      <c r="AH950" s="151">
        <v>539375.30511192128</v>
      </c>
      <c r="AI950" s="150">
        <v>-71431.33</v>
      </c>
      <c r="AJ950" s="266">
        <v>-214293.99</v>
      </c>
      <c r="AK950" s="138">
        <v>-189656.45</v>
      </c>
      <c r="AL950" s="266">
        <v>-227587.74</v>
      </c>
      <c r="AM950" s="175">
        <v>449479.42092660116</v>
      </c>
      <c r="AN950" s="150">
        <v>-99760.565814679896</v>
      </c>
      <c r="AO950" s="151">
        <v>-221654.36571428599</v>
      </c>
      <c r="AP950" s="151">
        <v>-186209.30480395703</v>
      </c>
      <c r="AQ950" s="151">
        <v>-186209.30480395677</v>
      </c>
      <c r="AR950" s="266">
        <v>-28084.685196043225</v>
      </c>
      <c r="AS950" s="267">
        <v>-0.13105680283447627</v>
      </c>
      <c r="AT950" s="266">
        <v>725584.60991587804</v>
      </c>
      <c r="AU950" s="267">
        <v>1.3452314242776058</v>
      </c>
      <c r="AV950" s="266">
        <v>169841.71480395674</v>
      </c>
      <c r="AW950" s="267">
        <v>10.37670877654906</v>
      </c>
      <c r="AX950" s="266">
        <v>-28084.685196042963</v>
      </c>
      <c r="AY950" s="267">
        <v>-0.13105680283447504</v>
      </c>
      <c r="AZ950" s="266">
        <v>725584.60991587827</v>
      </c>
      <c r="BA950" s="267">
        <v>1.3452314242776062</v>
      </c>
      <c r="BB950" s="266">
        <v>-2.6193447411060333E-10</v>
      </c>
      <c r="BC950" s="267">
        <v>-1.4066669460281295E-15</v>
      </c>
      <c r="BE950" s="149">
        <v>-15517.4420669964</v>
      </c>
      <c r="BF950" s="149">
        <v>-15517.4420669964</v>
      </c>
      <c r="BG950" s="149">
        <v>-15517.4420669964</v>
      </c>
      <c r="BH950" s="149">
        <v>-15517.4420669964</v>
      </c>
      <c r="BI950" s="149">
        <v>-15517.4420669964</v>
      </c>
      <c r="BJ950" s="149">
        <v>-15517.4420669964</v>
      </c>
      <c r="BK950" s="149">
        <v>-15517.4420669964</v>
      </c>
      <c r="BL950" s="149">
        <v>-15517.4420669964</v>
      </c>
      <c r="BM950" s="149">
        <v>-15517.4420669964</v>
      </c>
      <c r="BN950" s="149">
        <v>-15517.4420669964</v>
      </c>
      <c r="BO950" s="149">
        <v>-15517.4420669964</v>
      </c>
      <c r="BP950" s="149">
        <v>-15517.4420669964</v>
      </c>
      <c r="BQ950" s="268">
        <v>-186209.30480395677</v>
      </c>
    </row>
    <row r="951" spans="2:96" x14ac:dyDescent="0.25">
      <c r="K951" s="145" t="s">
        <v>316</v>
      </c>
      <c r="N951" s="37" t="s">
        <v>1980</v>
      </c>
      <c r="V951" s="37" t="s">
        <v>357</v>
      </c>
      <c r="W951" s="37" t="s">
        <v>368</v>
      </c>
      <c r="X951" s="37">
        <v>152</v>
      </c>
      <c r="AB951" s="206" t="s">
        <v>362</v>
      </c>
      <c r="AC951" s="173">
        <v>4700905</v>
      </c>
      <c r="AD951" s="174" t="s">
        <v>1981</v>
      </c>
      <c r="AE951" s="149">
        <v>-226615.41</v>
      </c>
      <c r="AF951" s="17">
        <v>-302023.90000000002</v>
      </c>
      <c r="AG951" s="17">
        <v>-427553.77</v>
      </c>
      <c r="AH951" s="151">
        <v>-402559.97761552664</v>
      </c>
      <c r="AI951" s="150">
        <v>-282482.95999999996</v>
      </c>
      <c r="AJ951" s="266">
        <v>-847448.87999999989</v>
      </c>
      <c r="AK951" s="138">
        <v>-618658.13</v>
      </c>
      <c r="AL951" s="266">
        <v>-742389.75600000005</v>
      </c>
      <c r="AM951" s="175">
        <v>-335466.64801293891</v>
      </c>
      <c r="AN951" s="150">
        <v>-685751.45960258774</v>
      </c>
      <c r="AO951" s="151">
        <v>-886352.64</v>
      </c>
      <c r="AP951" s="151">
        <v>-736384.93922154303</v>
      </c>
      <c r="AQ951" s="151">
        <v>-736384.93922154373</v>
      </c>
      <c r="AR951" s="266">
        <v>-111063.94077845616</v>
      </c>
      <c r="AS951" s="267">
        <v>-0.13105680283447443</v>
      </c>
      <c r="AT951" s="266">
        <v>333824.96160601708</v>
      </c>
      <c r="AU951" s="267">
        <v>0.82925521703214033</v>
      </c>
      <c r="AV951" s="266">
        <v>308831.16922154371</v>
      </c>
      <c r="AW951" s="267">
        <v>0.72232123978591911</v>
      </c>
      <c r="AX951" s="266">
        <v>-111063.94077845686</v>
      </c>
      <c r="AY951" s="267">
        <v>-0.13105680283447524</v>
      </c>
      <c r="AZ951" s="266">
        <v>333824.96160601638</v>
      </c>
      <c r="BA951" s="267">
        <v>0.82925521703213856</v>
      </c>
      <c r="BB951" s="266">
        <v>6.9849193096160889E-10</v>
      </c>
      <c r="BC951" s="267">
        <v>9.4854184782758858E-16</v>
      </c>
      <c r="BE951" s="149">
        <v>-61365.411601795298</v>
      </c>
      <c r="BF951" s="149">
        <v>-61365.411601795298</v>
      </c>
      <c r="BG951" s="149">
        <v>-61365.411601795298</v>
      </c>
      <c r="BH951" s="149">
        <v>-61365.411601795298</v>
      </c>
      <c r="BI951" s="149">
        <v>-61365.411601795298</v>
      </c>
      <c r="BJ951" s="149">
        <v>-61365.411601795298</v>
      </c>
      <c r="BK951" s="149">
        <v>-61365.411601795298</v>
      </c>
      <c r="BL951" s="149">
        <v>-61365.411601795298</v>
      </c>
      <c r="BM951" s="149">
        <v>-61365.411601795298</v>
      </c>
      <c r="BN951" s="149">
        <v>-61365.411601795298</v>
      </c>
      <c r="BO951" s="149">
        <v>-61365.411601795298</v>
      </c>
      <c r="BP951" s="149">
        <v>-61365.411601795298</v>
      </c>
      <c r="BQ951" s="268">
        <v>-736384.93922154373</v>
      </c>
    </row>
    <row r="952" spans="2:96" x14ac:dyDescent="0.25">
      <c r="K952" s="145" t="s">
        <v>316</v>
      </c>
      <c r="N952" s="37" t="s">
        <v>1982</v>
      </c>
      <c r="V952" s="37" t="s">
        <v>357</v>
      </c>
      <c r="W952" s="37" t="s">
        <v>368</v>
      </c>
      <c r="X952" s="37">
        <v>152</v>
      </c>
      <c r="AB952" s="206" t="s">
        <v>362</v>
      </c>
      <c r="AC952" s="173">
        <v>4700910</v>
      </c>
      <c r="AD952" s="174" t="s">
        <v>1983</v>
      </c>
      <c r="AE952" s="149">
        <v>-24476.84</v>
      </c>
      <c r="AF952" s="17">
        <v>-153723.67999999996</v>
      </c>
      <c r="AG952" s="17">
        <v>-142433.41000000003</v>
      </c>
      <c r="AH952" s="151">
        <v>-115662.92540379072</v>
      </c>
      <c r="AI952" s="150">
        <v>-61318.78</v>
      </c>
      <c r="AJ952" s="266">
        <v>-183956.34</v>
      </c>
      <c r="AK952" s="138">
        <v>-195630.79</v>
      </c>
      <c r="AL952" s="266">
        <v>-234756.94800000003</v>
      </c>
      <c r="AM952" s="175">
        <v>-96385.771169825603</v>
      </c>
      <c r="AN952" s="150">
        <v>-214907.94423396513</v>
      </c>
      <c r="AO952" s="151">
        <v>-229829.82857142901</v>
      </c>
      <c r="AP952" s="151">
        <v>-159847.61021846801</v>
      </c>
      <c r="AQ952" s="151">
        <v>-159847.61021846885</v>
      </c>
      <c r="AR952" s="266">
        <v>-24108.729781531147</v>
      </c>
      <c r="AS952" s="267">
        <v>-0.1310568028344723</v>
      </c>
      <c r="AT952" s="266">
        <v>44184.684814678127</v>
      </c>
      <c r="AU952" s="267">
        <v>0.3820125131750301</v>
      </c>
      <c r="AV952" s="266">
        <v>17414.200218468817</v>
      </c>
      <c r="AW952" s="267">
        <v>0.1222620466537227</v>
      </c>
      <c r="AX952" s="266">
        <v>-24108.729781531991</v>
      </c>
      <c r="AY952" s="267">
        <v>-0.13105680283447688</v>
      </c>
      <c r="AZ952" s="266">
        <v>44184.684814677283</v>
      </c>
      <c r="BA952" s="267">
        <v>0.38201251317502277</v>
      </c>
      <c r="BB952" s="266">
        <v>8.440110832452774E-10</v>
      </c>
      <c r="BC952" s="267">
        <v>5.2800982266281295E-15</v>
      </c>
      <c r="BE952" s="149">
        <v>-13320.634184872401</v>
      </c>
      <c r="BF952" s="149">
        <v>-13320.634184872401</v>
      </c>
      <c r="BG952" s="149">
        <v>-13320.634184872401</v>
      </c>
      <c r="BH952" s="149">
        <v>-13320.634184872401</v>
      </c>
      <c r="BI952" s="149">
        <v>-13320.634184872401</v>
      </c>
      <c r="BJ952" s="149">
        <v>-13320.634184872401</v>
      </c>
      <c r="BK952" s="149">
        <v>-13320.634184872401</v>
      </c>
      <c r="BL952" s="149">
        <v>-13320.634184872401</v>
      </c>
      <c r="BM952" s="149">
        <v>-13320.634184872401</v>
      </c>
      <c r="BN952" s="149">
        <v>-13320.634184872401</v>
      </c>
      <c r="BO952" s="149">
        <v>-13320.634184872401</v>
      </c>
      <c r="BP952" s="149">
        <v>-13320.634184872401</v>
      </c>
      <c r="BQ952" s="268">
        <v>-159847.61021846882</v>
      </c>
    </row>
    <row r="953" spans="2:96" x14ac:dyDescent="0.25">
      <c r="K953" s="145" t="s">
        <v>316</v>
      </c>
      <c r="N953" s="37" t="s">
        <v>1984</v>
      </c>
      <c r="V953" s="37" t="s">
        <v>357</v>
      </c>
      <c r="W953" s="37" t="s">
        <v>368</v>
      </c>
      <c r="X953" s="37">
        <v>152</v>
      </c>
      <c r="AB953" s="206" t="s">
        <v>362</v>
      </c>
      <c r="AC953" s="173">
        <v>4700915</v>
      </c>
      <c r="AD953" s="174" t="s">
        <v>1985</v>
      </c>
      <c r="AE953" s="149">
        <v>78447.929999999993</v>
      </c>
      <c r="AF953" s="17">
        <v>-68858.25</v>
      </c>
      <c r="AG953" s="17">
        <v>-175643.51</v>
      </c>
      <c r="AH953" s="151">
        <v>-431607.12397389126</v>
      </c>
      <c r="AI953" s="150">
        <v>-2052.19</v>
      </c>
      <c r="AJ953" s="266">
        <v>-6156.57</v>
      </c>
      <c r="AK953" s="138">
        <v>-17411.890000000003</v>
      </c>
      <c r="AL953" s="266">
        <v>-20894.268000000004</v>
      </c>
      <c r="AM953" s="175">
        <v>-359672.60331157601</v>
      </c>
      <c r="AN953" s="150">
        <v>-89346.410662315247</v>
      </c>
      <c r="AO953" s="151">
        <v>-26641.32</v>
      </c>
      <c r="AP953" s="151">
        <v>-5349.7096193733587</v>
      </c>
      <c r="AQ953" s="151">
        <v>-5349.7096193733605</v>
      </c>
      <c r="AR953" s="266">
        <v>-806.8603806266392</v>
      </c>
      <c r="AS953" s="267">
        <v>-0.13105680283447427</v>
      </c>
      <c r="AT953" s="266">
        <v>-426257.41435451788</v>
      </c>
      <c r="AU953" s="267">
        <v>-0.98760514059611071</v>
      </c>
      <c r="AV953" s="266">
        <v>-170293.80038062664</v>
      </c>
      <c r="AW953" s="267">
        <v>-0.96954223005806839</v>
      </c>
      <c r="AX953" s="266">
        <v>-806.86038062664102</v>
      </c>
      <c r="AY953" s="267">
        <v>-0.13105680283447457</v>
      </c>
      <c r="AZ953" s="266">
        <v>-426257.41435451788</v>
      </c>
      <c r="BA953" s="267">
        <v>-0.98760514059611071</v>
      </c>
      <c r="BB953" s="266">
        <v>1.8189894035458565E-12</v>
      </c>
      <c r="BC953" s="267">
        <v>3.4001647434443829E-16</v>
      </c>
      <c r="BE953" s="149">
        <v>-445.80913494778002</v>
      </c>
      <c r="BF953" s="149">
        <v>-445.80913494778002</v>
      </c>
      <c r="BG953" s="149">
        <v>-445.80913494778002</v>
      </c>
      <c r="BH953" s="149">
        <v>-445.80913494778002</v>
      </c>
      <c r="BI953" s="149">
        <v>-445.80913494778002</v>
      </c>
      <c r="BJ953" s="149">
        <v>-445.80913494778002</v>
      </c>
      <c r="BK953" s="149">
        <v>-445.80913494778002</v>
      </c>
      <c r="BL953" s="149">
        <v>-445.80913494778002</v>
      </c>
      <c r="BM953" s="149">
        <v>-445.80913494778002</v>
      </c>
      <c r="BN953" s="149">
        <v>-445.80913494778002</v>
      </c>
      <c r="BO953" s="149">
        <v>-445.80913494778002</v>
      </c>
      <c r="BP953" s="149">
        <v>-445.80913494778002</v>
      </c>
      <c r="BQ953" s="268">
        <v>-5349.7096193733605</v>
      </c>
    </row>
    <row r="954" spans="2:96" x14ac:dyDescent="0.25">
      <c r="K954" s="145" t="s">
        <v>316</v>
      </c>
      <c r="N954" s="37" t="s">
        <v>1986</v>
      </c>
      <c r="V954" s="37" t="s">
        <v>357</v>
      </c>
      <c r="W954" s="37" t="s">
        <v>368</v>
      </c>
      <c r="X954" s="37">
        <v>152</v>
      </c>
      <c r="AB954" s="206" t="s">
        <v>362</v>
      </c>
      <c r="AC954" s="173">
        <v>4700920</v>
      </c>
      <c r="AD954" s="174" t="s">
        <v>1987</v>
      </c>
      <c r="AE954" s="149">
        <v>-15850.05</v>
      </c>
      <c r="AF954" s="17">
        <v>-31707.949999999997</v>
      </c>
      <c r="AG954" s="17">
        <v>-23081.879999999997</v>
      </c>
      <c r="AH954" s="151">
        <v>-14728.756819152841</v>
      </c>
      <c r="AI954" s="150">
        <v>-9827.83</v>
      </c>
      <c r="AJ954" s="266">
        <v>-29483.489999999998</v>
      </c>
      <c r="AK954" s="138">
        <v>-17972.43</v>
      </c>
      <c r="AL954" s="266">
        <v>-21566.915999999997</v>
      </c>
      <c r="AM954" s="175">
        <v>-12273.964015960701</v>
      </c>
      <c r="AN954" s="150">
        <v>-20427.22280319214</v>
      </c>
      <c r="AO954" s="151">
        <v>-24320.622857142898</v>
      </c>
      <c r="AP954" s="151">
        <v>-25619.4780641978</v>
      </c>
      <c r="AQ954" s="151">
        <v>-25619.478064197832</v>
      </c>
      <c r="AR954" s="266">
        <v>-3864.0119358021657</v>
      </c>
      <c r="AS954" s="267">
        <v>-0.13105680283447332</v>
      </c>
      <c r="AT954" s="266">
        <v>10890.721245044992</v>
      </c>
      <c r="AU954" s="267">
        <v>0.73941890539485444</v>
      </c>
      <c r="AV954" s="266">
        <v>2537.5980641978349</v>
      </c>
      <c r="AW954" s="267">
        <v>0.10993896789160308</v>
      </c>
      <c r="AX954" s="266">
        <v>-3864.0119358021984</v>
      </c>
      <c r="AY954" s="267">
        <v>-0.13105680283447443</v>
      </c>
      <c r="AZ954" s="266">
        <v>10890.721245044959</v>
      </c>
      <c r="BA954" s="267">
        <v>0.73941890539485222</v>
      </c>
      <c r="BB954" s="266">
        <v>3.2741809263825417E-11</v>
      </c>
      <c r="BC954" s="267">
        <v>1.278004539428178E-15</v>
      </c>
      <c r="BE954" s="149">
        <v>-2134.95650534982</v>
      </c>
      <c r="BF954" s="149">
        <v>-2134.95650534982</v>
      </c>
      <c r="BG954" s="149">
        <v>-2134.95650534982</v>
      </c>
      <c r="BH954" s="149">
        <v>-2134.95650534982</v>
      </c>
      <c r="BI954" s="149">
        <v>-2134.95650534982</v>
      </c>
      <c r="BJ954" s="149">
        <v>-2134.95650534982</v>
      </c>
      <c r="BK954" s="149">
        <v>-2134.95650534982</v>
      </c>
      <c r="BL954" s="149">
        <v>-2134.95650534982</v>
      </c>
      <c r="BM954" s="149">
        <v>-2134.95650534982</v>
      </c>
      <c r="BN954" s="149">
        <v>-2134.95650534982</v>
      </c>
      <c r="BO954" s="149">
        <v>-2134.95650534982</v>
      </c>
      <c r="BP954" s="149">
        <v>-2134.95650534982</v>
      </c>
      <c r="BQ954" s="268">
        <v>-25619.478064197832</v>
      </c>
    </row>
    <row r="955" spans="2:96" x14ac:dyDescent="0.25">
      <c r="K955" s="145" t="s">
        <v>316</v>
      </c>
      <c r="N955" s="37" t="s">
        <v>1988</v>
      </c>
      <c r="V955" s="37" t="s">
        <v>357</v>
      </c>
      <c r="W955" s="37" t="s">
        <v>368</v>
      </c>
      <c r="X955" s="37">
        <v>152</v>
      </c>
      <c r="AB955" s="206" t="s">
        <v>362</v>
      </c>
      <c r="AC955" s="173">
        <v>4700925</v>
      </c>
      <c r="AD955" s="174" t="s">
        <v>1989</v>
      </c>
      <c r="AE955" s="149">
        <v>-6329.5299999999988</v>
      </c>
      <c r="AF955" s="17">
        <v>-46926.25</v>
      </c>
      <c r="AG955" s="17">
        <v>-165705.43999999997</v>
      </c>
      <c r="AH955" s="151">
        <v>-177071.80064246163</v>
      </c>
      <c r="AI955" s="150">
        <v>-68511.27</v>
      </c>
      <c r="AJ955" s="266">
        <v>-205533.81</v>
      </c>
      <c r="AK955" s="138">
        <v>-207344.74000000002</v>
      </c>
      <c r="AL955" s="266">
        <v>-248813.68800000002</v>
      </c>
      <c r="AM955" s="175">
        <v>-147559.83386871801</v>
      </c>
      <c r="AN955" s="150">
        <v>-236856.70677374364</v>
      </c>
      <c r="AO955" s="151">
        <v>-258768.154285714</v>
      </c>
      <c r="AP955" s="151">
        <v>-178597.20598701201</v>
      </c>
      <c r="AQ955" s="151">
        <v>-178597.2059870112</v>
      </c>
      <c r="AR955" s="266">
        <v>-26936.604012988799</v>
      </c>
      <c r="AS955" s="267">
        <v>-0.13105680283447671</v>
      </c>
      <c r="AT955" s="266">
        <v>1525.4053445495665</v>
      </c>
      <c r="AU955" s="267">
        <v>8.6146147439344206E-3</v>
      </c>
      <c r="AV955" s="266">
        <v>12891.765987011226</v>
      </c>
      <c r="AW955" s="267">
        <v>7.779929244936816E-2</v>
      </c>
      <c r="AX955" s="266">
        <v>-26936.604012987984</v>
      </c>
      <c r="AY955" s="267">
        <v>-0.13105680283447274</v>
      </c>
      <c r="AZ955" s="266">
        <v>1525.4053445503814</v>
      </c>
      <c r="BA955" s="267">
        <v>8.6146147439390228E-3</v>
      </c>
      <c r="BB955" s="266">
        <v>-8.149072527885437E-10</v>
      </c>
      <c r="BC955" s="267">
        <v>-4.5628219561721786E-15</v>
      </c>
      <c r="BE955" s="149">
        <v>-14883.1004989176</v>
      </c>
      <c r="BF955" s="149">
        <v>-14883.1004989176</v>
      </c>
      <c r="BG955" s="149">
        <v>-14883.1004989176</v>
      </c>
      <c r="BH955" s="149">
        <v>-14883.1004989176</v>
      </c>
      <c r="BI955" s="149">
        <v>-14883.1004989176</v>
      </c>
      <c r="BJ955" s="149">
        <v>-14883.1004989176</v>
      </c>
      <c r="BK955" s="149">
        <v>-14883.1004989176</v>
      </c>
      <c r="BL955" s="149">
        <v>-14883.1004989176</v>
      </c>
      <c r="BM955" s="149">
        <v>-14883.1004989176</v>
      </c>
      <c r="BN955" s="149">
        <v>-14883.1004989176</v>
      </c>
      <c r="BO955" s="149">
        <v>-14883.1004989176</v>
      </c>
      <c r="BP955" s="149">
        <v>-14883.1004989176</v>
      </c>
      <c r="BQ955" s="268">
        <v>-178597.2059870112</v>
      </c>
    </row>
    <row r="956" spans="2:96" x14ac:dyDescent="0.25">
      <c r="K956" s="145" t="s">
        <v>316</v>
      </c>
      <c r="N956" s="37" t="s">
        <v>1990</v>
      </c>
      <c r="V956" s="37" t="s">
        <v>357</v>
      </c>
      <c r="W956" s="37" t="s">
        <v>368</v>
      </c>
      <c r="X956" s="37">
        <v>152</v>
      </c>
      <c r="AB956" s="206" t="s">
        <v>362</v>
      </c>
      <c r="AC956" s="173">
        <v>4700995</v>
      </c>
      <c r="AD956" s="174" t="s">
        <v>1991</v>
      </c>
      <c r="AE956" s="149">
        <v>-2153337.65</v>
      </c>
      <c r="AF956" s="17">
        <v>-4051079.2000000011</v>
      </c>
      <c r="AG956" s="17">
        <v>-5402391.0600000005</v>
      </c>
      <c r="AH956" s="151">
        <v>-9085004.1411872394</v>
      </c>
      <c r="AI956" s="150">
        <v>-1868751.9000000001</v>
      </c>
      <c r="AJ956" s="266">
        <v>-5606255.7000000002</v>
      </c>
      <c r="AK956" s="138">
        <v>-5221721.7400000012</v>
      </c>
      <c r="AL956" s="266">
        <v>-6266066.0880000014</v>
      </c>
      <c r="AM956" s="175">
        <v>-7570836.7843226995</v>
      </c>
      <c r="AN956" s="150">
        <v>-6735889.0968645411</v>
      </c>
      <c r="AO956" s="151">
        <v>-6193829.4514285699</v>
      </c>
      <c r="AP956" s="151">
        <v>-4871517.7520854501</v>
      </c>
      <c r="AQ956" s="151">
        <v>-4871517.7520854445</v>
      </c>
      <c r="AR956" s="266">
        <v>-734737.94791455567</v>
      </c>
      <c r="AS956" s="267">
        <v>-0.13105680283447571</v>
      </c>
      <c r="AT956" s="266">
        <v>-4213486.3891017949</v>
      </c>
      <c r="AU956" s="267">
        <v>-0.46378475162160698</v>
      </c>
      <c r="AV956" s="266">
        <v>-530873.307914556</v>
      </c>
      <c r="AW956" s="267">
        <v>-9.8266360583410997E-2</v>
      </c>
      <c r="AX956" s="266">
        <v>-734737.94791455008</v>
      </c>
      <c r="AY956" s="267">
        <v>-0.13105680283447471</v>
      </c>
      <c r="AZ956" s="266">
        <v>-4213486.3891017893</v>
      </c>
      <c r="BA956" s="267">
        <v>-0.46378475162160637</v>
      </c>
      <c r="BB956" s="266">
        <v>-5.5879354476928711E-9</v>
      </c>
      <c r="BC956" s="267">
        <v>-1.147062523851161E-15</v>
      </c>
      <c r="BE956" s="149">
        <v>-405959.812673787</v>
      </c>
      <c r="BF956" s="149">
        <v>-405959.812673787</v>
      </c>
      <c r="BG956" s="149">
        <v>-405959.812673787</v>
      </c>
      <c r="BH956" s="149">
        <v>-405959.812673787</v>
      </c>
      <c r="BI956" s="149">
        <v>-405959.812673787</v>
      </c>
      <c r="BJ956" s="149">
        <v>-405959.812673787</v>
      </c>
      <c r="BK956" s="149">
        <v>-405959.812673787</v>
      </c>
      <c r="BL956" s="149">
        <v>-405959.812673787</v>
      </c>
      <c r="BM956" s="149">
        <v>-405959.812673787</v>
      </c>
      <c r="BN956" s="149">
        <v>-405959.812673787</v>
      </c>
      <c r="BO956" s="149">
        <v>-405959.812673787</v>
      </c>
      <c r="BP956" s="149">
        <v>-405959.812673787</v>
      </c>
      <c r="BQ956" s="268">
        <v>-4871517.7520854445</v>
      </c>
    </row>
    <row r="957" spans="2:96" ht="18.75" hidden="1" x14ac:dyDescent="0.3">
      <c r="B957" s="137" t="s">
        <v>306</v>
      </c>
      <c r="C957" s="137" t="s">
        <v>306</v>
      </c>
      <c r="J957" s="137" t="s">
        <v>306</v>
      </c>
      <c r="K957" s="145" t="s">
        <v>309</v>
      </c>
      <c r="N957" s="37" t="s">
        <v>311</v>
      </c>
      <c r="AC957" s="152"/>
      <c r="AD957" s="163"/>
      <c r="AE957" s="17"/>
      <c r="AI957" s="180"/>
      <c r="AS957" s="37"/>
      <c r="AU957" s="37"/>
      <c r="AW957" s="37"/>
      <c r="AY957" s="37"/>
      <c r="BA957" s="37"/>
      <c r="BB957" s="37"/>
      <c r="BC957" s="3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  <c r="BP957" s="17"/>
      <c r="BQ957" s="278"/>
    </row>
    <row r="958" spans="2:96" ht="17.25" x14ac:dyDescent="0.3">
      <c r="K958" s="145" t="s">
        <v>313</v>
      </c>
      <c r="V958" s="37" t="s">
        <v>357</v>
      </c>
      <c r="W958" s="37" t="s">
        <v>368</v>
      </c>
      <c r="AB958" s="206" t="s">
        <v>362</v>
      </c>
      <c r="AC958" s="164" t="s">
        <v>1992</v>
      </c>
      <c r="AD958" s="148"/>
      <c r="AE958" s="165">
        <v>1918430489.01</v>
      </c>
      <c r="AF958" s="165">
        <v>2260137105.5500002</v>
      </c>
      <c r="AG958" s="165">
        <v>2762548578.4700007</v>
      </c>
      <c r="AH958" s="167">
        <v>2829568000.4980907</v>
      </c>
      <c r="AI958" s="166">
        <v>958222090.56999981</v>
      </c>
      <c r="AJ958" s="167">
        <v>2874666271.7099996</v>
      </c>
      <c r="AK958" s="166">
        <v>2466480822.440001</v>
      </c>
      <c r="AL958" s="167">
        <v>2959776986.9280014</v>
      </c>
      <c r="AM958" s="166">
        <v>2352726326.4355979</v>
      </c>
      <c r="AN958" s="166">
        <v>2943322496.5024939</v>
      </c>
      <c r="AO958" s="167">
        <v>2897372112.0000005</v>
      </c>
      <c r="AP958" s="167">
        <v>2956688479.7171364</v>
      </c>
      <c r="AQ958" s="167">
        <v>3248095337.5440664</v>
      </c>
      <c r="AR958" s="167">
        <v>-373429065.83406687</v>
      </c>
      <c r="AS958" s="279">
        <v>-0.12990344984008598</v>
      </c>
      <c r="AT958" s="167">
        <v>-418527337.04597569</v>
      </c>
      <c r="AU958" s="279">
        <v>-0.14791209717253731</v>
      </c>
      <c r="AV958" s="167">
        <v>-485546759.07406569</v>
      </c>
      <c r="AW958" s="279">
        <v>-0.17576044195500773</v>
      </c>
      <c r="AX958" s="167">
        <v>-82022208.007136822</v>
      </c>
      <c r="AY958" s="279">
        <v>-2.8532775722291334E-2</v>
      </c>
      <c r="AZ958" s="167">
        <v>-127120479.21904564</v>
      </c>
      <c r="BA958" s="279">
        <v>-4.4925755167102732E-2</v>
      </c>
      <c r="BB958" s="167">
        <v>-291406857.82693005</v>
      </c>
      <c r="BC958" s="279">
        <v>-9.8558525805467562E-2</v>
      </c>
      <c r="BE958" s="165">
        <v>285741305.17309803</v>
      </c>
      <c r="BF958" s="165">
        <v>268950631.18259728</v>
      </c>
      <c r="BG958" s="165">
        <v>268515958.8827675</v>
      </c>
      <c r="BH958" s="165">
        <v>272393291.05901128</v>
      </c>
      <c r="BI958" s="165">
        <v>252583562.60258511</v>
      </c>
      <c r="BJ958" s="165">
        <v>275375811.15195066</v>
      </c>
      <c r="BK958" s="165">
        <v>272183032.40914822</v>
      </c>
      <c r="BL958" s="165">
        <v>272252789.26293617</v>
      </c>
      <c r="BM958" s="165">
        <v>267111796.66385517</v>
      </c>
      <c r="BN958" s="165">
        <v>270783796.22988319</v>
      </c>
      <c r="BO958" s="165">
        <v>274013883.17396748</v>
      </c>
      <c r="BP958" s="165">
        <v>268189479.75226519</v>
      </c>
      <c r="BQ958" s="280">
        <v>3248095337.5440664</v>
      </c>
    </row>
    <row r="959" spans="2:96" ht="18.75" x14ac:dyDescent="0.3">
      <c r="K959" s="145" t="s">
        <v>313</v>
      </c>
      <c r="AC959" s="152"/>
      <c r="AD959" s="168"/>
      <c r="AE959" s="169"/>
      <c r="AI959" s="281"/>
      <c r="AS959" s="37"/>
      <c r="AU959" s="37"/>
      <c r="AW959" s="37"/>
      <c r="AY959" s="37"/>
      <c r="BA959" s="37"/>
      <c r="BB959" s="37"/>
      <c r="BC959" s="37"/>
      <c r="BE959" s="169"/>
      <c r="BF959" s="169"/>
      <c r="BG959" s="169"/>
      <c r="BH959" s="169"/>
      <c r="BI959" s="169"/>
      <c r="BJ959" s="169"/>
      <c r="BK959" s="169"/>
      <c r="BL959" s="169"/>
      <c r="BM959" s="169"/>
      <c r="BN959" s="169"/>
      <c r="BO959" s="169"/>
      <c r="BP959" s="169"/>
      <c r="BQ959" s="282"/>
    </row>
    <row r="960" spans="2:96" ht="18.75" x14ac:dyDescent="0.3">
      <c r="K960" s="145" t="s">
        <v>313</v>
      </c>
      <c r="M960" s="37" t="s">
        <v>370</v>
      </c>
      <c r="N960" s="37" t="s">
        <v>1993</v>
      </c>
      <c r="V960" s="37" t="s">
        <v>357</v>
      </c>
      <c r="W960" s="37" t="s">
        <v>371</v>
      </c>
      <c r="X960" s="37">
        <v>153</v>
      </c>
      <c r="AB960" s="206" t="s">
        <v>362</v>
      </c>
      <c r="AC960" s="276" t="s">
        <v>372</v>
      </c>
      <c r="AD960" s="148"/>
      <c r="AE960" s="38"/>
      <c r="AI960" s="180"/>
      <c r="AS960" s="37"/>
      <c r="AU960" s="37"/>
      <c r="AW960" s="37"/>
      <c r="AY960" s="37"/>
      <c r="BA960" s="37"/>
      <c r="BB960" s="37"/>
      <c r="BC960" s="37"/>
      <c r="BE960" s="38"/>
      <c r="BF960" s="38"/>
      <c r="BG960" s="38"/>
      <c r="BH960" s="38"/>
      <c r="BI960" s="38"/>
      <c r="BJ960" s="38"/>
      <c r="BK960" s="38"/>
      <c r="BL960" s="38"/>
      <c r="BM960" s="38"/>
      <c r="BN960" s="38"/>
      <c r="BO960" s="38"/>
      <c r="BP960" s="38"/>
      <c r="BQ960" s="277"/>
      <c r="BS960" s="37">
        <v>34356378.32</v>
      </c>
      <c r="BT960" s="37">
        <v>32173274.780000001</v>
      </c>
      <c r="BU960" s="37">
        <v>34806664.939999998</v>
      </c>
      <c r="BV960" s="37">
        <v>40569961.95822835</v>
      </c>
      <c r="BW960" s="37">
        <v>12588372.009999998</v>
      </c>
      <c r="BX960" s="37">
        <v>37765116.029999994</v>
      </c>
      <c r="BY960" s="37">
        <v>29217263.809999999</v>
      </c>
      <c r="BZ960" s="37">
        <v>35060716.571999997</v>
      </c>
      <c r="CA960" s="37">
        <v>33721738.603287622</v>
      </c>
      <c r="CB960" s="37">
        <v>36065487.16494073</v>
      </c>
      <c r="CC960" s="37">
        <v>37276353.874285713</v>
      </c>
      <c r="CD960" s="37">
        <v>39200767.740746669</v>
      </c>
      <c r="CE960" s="37">
        <v>39047692.710741624</v>
      </c>
      <c r="CG960" s="37">
        <v>3366256.3072256395</v>
      </c>
      <c r="CH960" s="37">
        <v>3182590.2080051852</v>
      </c>
      <c r="CI960" s="37">
        <v>3164470.9451738261</v>
      </c>
      <c r="CJ960" s="37">
        <v>3289786.5865571536</v>
      </c>
      <c r="CK960" s="37">
        <v>3037766.4970409069</v>
      </c>
      <c r="CL960" s="37">
        <v>3351689.4165104218</v>
      </c>
      <c r="CM960" s="37">
        <v>3282542.1803897987</v>
      </c>
      <c r="CN960" s="37">
        <v>3299198.649800532</v>
      </c>
      <c r="CO960" s="37">
        <v>3223893.8293784531</v>
      </c>
      <c r="CP960" s="37">
        <v>3269506.5148886484</v>
      </c>
      <c r="CQ960" s="37">
        <v>3332891.3315523532</v>
      </c>
      <c r="CR960" s="37">
        <v>3247100.2442187099</v>
      </c>
    </row>
    <row r="961" spans="11:69" x14ac:dyDescent="0.25">
      <c r="K961" s="145" t="s">
        <v>316</v>
      </c>
      <c r="N961" s="37" t="s">
        <v>1994</v>
      </c>
      <c r="V961" s="37" t="s">
        <v>357</v>
      </c>
      <c r="W961" s="37" t="s">
        <v>371</v>
      </c>
      <c r="X961" s="37">
        <v>153</v>
      </c>
      <c r="AB961" s="206" t="s">
        <v>362</v>
      </c>
      <c r="AC961" s="173">
        <v>4800001</v>
      </c>
      <c r="AD961" s="174" t="s">
        <v>1995</v>
      </c>
      <c r="AE961" s="149">
        <v>42134.32</v>
      </c>
      <c r="AF961" s="17">
        <v>28270.75</v>
      </c>
      <c r="AG961" s="17">
        <v>554680.4</v>
      </c>
      <c r="AH961" s="151">
        <v>1662688.3223749157</v>
      </c>
      <c r="AI961" s="150">
        <v>0</v>
      </c>
      <c r="AJ961" s="266">
        <v>0</v>
      </c>
      <c r="AK961" s="138">
        <v>0</v>
      </c>
      <c r="AL961" s="266">
        <v>0</v>
      </c>
      <c r="AM961" s="175">
        <v>1369208.5891587534</v>
      </c>
      <c r="AN961" s="150">
        <v>293479.73321616231</v>
      </c>
      <c r="AO961" s="151">
        <v>0</v>
      </c>
      <c r="AP961" s="151">
        <v>0</v>
      </c>
      <c r="AQ961" s="151">
        <v>0</v>
      </c>
      <c r="AR961" s="266">
        <v>0</v>
      </c>
      <c r="AS961" s="267">
        <v>0</v>
      </c>
      <c r="AT961" s="266">
        <v>1662688.3223749157</v>
      </c>
      <c r="AU961" s="267">
        <v>1</v>
      </c>
      <c r="AV961" s="266">
        <v>554680.4</v>
      </c>
      <c r="AW961" s="267">
        <v>1</v>
      </c>
      <c r="AX961" s="266">
        <v>0</v>
      </c>
      <c r="AY961" s="267">
        <v>0</v>
      </c>
      <c r="AZ961" s="266">
        <v>1662688.3223749157</v>
      </c>
      <c r="BA961" s="267">
        <v>1</v>
      </c>
      <c r="BB961" s="266">
        <v>0</v>
      </c>
      <c r="BC961" s="267">
        <v>0</v>
      </c>
      <c r="BE961" s="149">
        <v>0</v>
      </c>
      <c r="BF961" s="149">
        <v>0</v>
      </c>
      <c r="BG961" s="149">
        <v>0</v>
      </c>
      <c r="BH961" s="149">
        <v>0</v>
      </c>
      <c r="BI961" s="149">
        <v>0</v>
      </c>
      <c r="BJ961" s="149">
        <v>0</v>
      </c>
      <c r="BK961" s="149">
        <v>0</v>
      </c>
      <c r="BL961" s="149">
        <v>0</v>
      </c>
      <c r="BM961" s="149">
        <v>0</v>
      </c>
      <c r="BN961" s="149">
        <v>0</v>
      </c>
      <c r="BO961" s="149">
        <v>0</v>
      </c>
      <c r="BP961" s="149">
        <v>0</v>
      </c>
      <c r="BQ961" s="268">
        <v>0</v>
      </c>
    </row>
    <row r="962" spans="11:69" x14ac:dyDescent="0.25">
      <c r="K962" s="145" t="s">
        <v>316</v>
      </c>
      <c r="N962" s="37" t="s">
        <v>1996</v>
      </c>
      <c r="V962" s="37" t="s">
        <v>357</v>
      </c>
      <c r="W962" s="37" t="s">
        <v>371</v>
      </c>
      <c r="X962" s="37">
        <v>153</v>
      </c>
      <c r="AB962" s="206" t="s">
        <v>362</v>
      </c>
      <c r="AC962" s="173">
        <v>4801001</v>
      </c>
      <c r="AD962" s="174" t="s">
        <v>1997</v>
      </c>
      <c r="AE962" s="149">
        <v>2734024.3000000003</v>
      </c>
      <c r="AF962" s="17">
        <v>412873.19999999995</v>
      </c>
      <c r="AG962" s="17">
        <v>944789.46000000008</v>
      </c>
      <c r="AH962" s="151">
        <v>0</v>
      </c>
      <c r="AI962" s="150">
        <v>0</v>
      </c>
      <c r="AJ962" s="266">
        <v>0</v>
      </c>
      <c r="AK962" s="138">
        <v>0</v>
      </c>
      <c r="AL962" s="266">
        <v>0</v>
      </c>
      <c r="AM962" s="175">
        <v>0</v>
      </c>
      <c r="AN962" s="150">
        <v>0</v>
      </c>
      <c r="AO962" s="151">
        <v>0</v>
      </c>
      <c r="AP962" s="151">
        <v>0</v>
      </c>
      <c r="AQ962" s="151">
        <v>0</v>
      </c>
      <c r="AR962" s="266">
        <v>0</v>
      </c>
      <c r="AS962" s="267">
        <v>0</v>
      </c>
      <c r="AT962" s="266">
        <v>0</v>
      </c>
      <c r="AU962" s="267">
        <v>0</v>
      </c>
      <c r="AV962" s="266">
        <v>944789.46000000008</v>
      </c>
      <c r="AW962" s="267">
        <v>1</v>
      </c>
      <c r="AX962" s="266">
        <v>0</v>
      </c>
      <c r="AY962" s="267">
        <v>0</v>
      </c>
      <c r="AZ962" s="266">
        <v>0</v>
      </c>
      <c r="BA962" s="267">
        <v>0</v>
      </c>
      <c r="BB962" s="266">
        <v>0</v>
      </c>
      <c r="BC962" s="267">
        <v>0</v>
      </c>
      <c r="BE962" s="149">
        <v>0</v>
      </c>
      <c r="BF962" s="149">
        <v>0</v>
      </c>
      <c r="BG962" s="149">
        <v>0</v>
      </c>
      <c r="BH962" s="149">
        <v>0</v>
      </c>
      <c r="BI962" s="149">
        <v>0</v>
      </c>
      <c r="BJ962" s="149">
        <v>0</v>
      </c>
      <c r="BK962" s="149">
        <v>0</v>
      </c>
      <c r="BL962" s="149">
        <v>0</v>
      </c>
      <c r="BM962" s="149">
        <v>0</v>
      </c>
      <c r="BN962" s="149">
        <v>0</v>
      </c>
      <c r="BO962" s="149">
        <v>0</v>
      </c>
      <c r="BP962" s="149">
        <v>0</v>
      </c>
      <c r="BQ962" s="268">
        <v>0</v>
      </c>
    </row>
    <row r="963" spans="11:69" x14ac:dyDescent="0.25">
      <c r="K963" s="145" t="s">
        <v>316</v>
      </c>
      <c r="N963" s="37" t="s">
        <v>1998</v>
      </c>
      <c r="V963" s="37" t="s">
        <v>357</v>
      </c>
      <c r="W963" s="37" t="s">
        <v>371</v>
      </c>
      <c r="X963" s="37">
        <v>153</v>
      </c>
      <c r="AB963" s="206" t="s">
        <v>362</v>
      </c>
      <c r="AC963" s="173">
        <v>4801002</v>
      </c>
      <c r="AD963" s="174" t="s">
        <v>1999</v>
      </c>
      <c r="AE963" s="149">
        <v>3109122.96</v>
      </c>
      <c r="AF963" s="17">
        <v>535440.15999999992</v>
      </c>
      <c r="AG963" s="17">
        <v>613311.04</v>
      </c>
      <c r="AH963" s="151">
        <v>-4825.6918277824434</v>
      </c>
      <c r="AI963" s="150">
        <v>0</v>
      </c>
      <c r="AJ963" s="266">
        <v>0</v>
      </c>
      <c r="AK963" s="138">
        <v>0</v>
      </c>
      <c r="AL963" s="266">
        <v>0</v>
      </c>
      <c r="AM963" s="175">
        <v>-4024.3477441070181</v>
      </c>
      <c r="AN963" s="150">
        <v>-801.34408367542528</v>
      </c>
      <c r="AO963" s="151">
        <v>0</v>
      </c>
      <c r="AP963" s="151">
        <v>0</v>
      </c>
      <c r="AQ963" s="151">
        <v>0</v>
      </c>
      <c r="AR963" s="266">
        <v>0</v>
      </c>
      <c r="AS963" s="267">
        <v>0</v>
      </c>
      <c r="AT963" s="266">
        <v>-4825.6918277824434</v>
      </c>
      <c r="AU963" s="267">
        <v>-1</v>
      </c>
      <c r="AV963" s="266">
        <v>613311.04</v>
      </c>
      <c r="AW963" s="267">
        <v>1</v>
      </c>
      <c r="AX963" s="266">
        <v>0</v>
      </c>
      <c r="AY963" s="267">
        <v>0</v>
      </c>
      <c r="AZ963" s="266">
        <v>-4825.6918277824434</v>
      </c>
      <c r="BA963" s="267">
        <v>-1</v>
      </c>
      <c r="BB963" s="266">
        <v>0</v>
      </c>
      <c r="BC963" s="267">
        <v>0</v>
      </c>
      <c r="BE963" s="149">
        <v>0</v>
      </c>
      <c r="BF963" s="149">
        <v>0</v>
      </c>
      <c r="BG963" s="149">
        <v>0</v>
      </c>
      <c r="BH963" s="149">
        <v>0</v>
      </c>
      <c r="BI963" s="149">
        <v>0</v>
      </c>
      <c r="BJ963" s="149">
        <v>0</v>
      </c>
      <c r="BK963" s="149">
        <v>0</v>
      </c>
      <c r="BL963" s="149">
        <v>0</v>
      </c>
      <c r="BM963" s="149">
        <v>0</v>
      </c>
      <c r="BN963" s="149">
        <v>0</v>
      </c>
      <c r="BO963" s="149">
        <v>0</v>
      </c>
      <c r="BP963" s="149">
        <v>0</v>
      </c>
      <c r="BQ963" s="268">
        <v>0</v>
      </c>
    </row>
    <row r="964" spans="11:69" x14ac:dyDescent="0.25">
      <c r="K964" s="145" t="s">
        <v>316</v>
      </c>
      <c r="N964" s="37" t="s">
        <v>2000</v>
      </c>
      <c r="V964" s="37" t="s">
        <v>357</v>
      </c>
      <c r="W964" s="37" t="s">
        <v>371</v>
      </c>
      <c r="X964" s="37">
        <v>153</v>
      </c>
      <c r="AB964" s="206" t="s">
        <v>362</v>
      </c>
      <c r="AC964" s="173">
        <v>4810090</v>
      </c>
      <c r="AD964" s="174" t="s">
        <v>2001</v>
      </c>
      <c r="AE964" s="149">
        <v>134108.20000000001</v>
      </c>
      <c r="AF964" s="17">
        <v>232267.49999999997</v>
      </c>
      <c r="AG964" s="17">
        <v>363314.07000000007</v>
      </c>
      <c r="AH964" s="151">
        <v>886581.97866438609</v>
      </c>
      <c r="AI964" s="150">
        <v>91520.419999999911</v>
      </c>
      <c r="AJ964" s="266">
        <v>274561.25999999972</v>
      </c>
      <c r="AK964" s="138">
        <v>195423.02999999991</v>
      </c>
      <c r="AL964" s="266">
        <v>234507.63599999991</v>
      </c>
      <c r="AM964" s="175">
        <v>739328.40798247699</v>
      </c>
      <c r="AN964" s="150">
        <v>342676.60068190901</v>
      </c>
      <c r="AO964" s="151">
        <v>304685.91428571398</v>
      </c>
      <c r="AP964" s="151">
        <v>275355.39990955801</v>
      </c>
      <c r="AQ964" s="151">
        <v>269812.19025417551</v>
      </c>
      <c r="AR964" s="266">
        <v>4749.0697458242066</v>
      </c>
      <c r="AS964" s="267">
        <v>1.7296940383447437E-2</v>
      </c>
      <c r="AT964" s="266">
        <v>616769.78841021052</v>
      </c>
      <c r="AU964" s="267">
        <v>0.69567147004201346</v>
      </c>
      <c r="AV964" s="266">
        <v>93501.879745824554</v>
      </c>
      <c r="AW964" s="267">
        <v>0.25735826786401234</v>
      </c>
      <c r="AX964" s="266">
        <v>-794.13990955828922</v>
      </c>
      <c r="AY964" s="267">
        <v>-2.8923960705829004E-3</v>
      </c>
      <c r="AZ964" s="266">
        <v>611226.57875482808</v>
      </c>
      <c r="BA964" s="267">
        <v>0.68941913265102217</v>
      </c>
      <c r="BB964" s="266">
        <v>5543.2096553824958</v>
      </c>
      <c r="BC964" s="267">
        <v>2.013110931255822E-2</v>
      </c>
      <c r="BE964" s="149">
        <v>23101.880547442081</v>
      </c>
      <c r="BF964" s="149">
        <v>22393.142168139686</v>
      </c>
      <c r="BG964" s="149">
        <v>22062.369006771583</v>
      </c>
      <c r="BH964" s="149">
        <v>22975.578289446286</v>
      </c>
      <c r="BI964" s="149">
        <v>21045.428878652481</v>
      </c>
      <c r="BJ964" s="149">
        <v>23465.883015369884</v>
      </c>
      <c r="BK964" s="149">
        <v>22372.827747078685</v>
      </c>
      <c r="BL964" s="149">
        <v>22790.790130631787</v>
      </c>
      <c r="BM964" s="149">
        <v>21935.791030880981</v>
      </c>
      <c r="BN964" s="149">
        <v>22489.561545685581</v>
      </c>
      <c r="BO964" s="149">
        <v>23042.376373674084</v>
      </c>
      <c r="BP964" s="149">
        <v>22136.561520402382</v>
      </c>
      <c r="BQ964" s="268">
        <v>269812.19025417551</v>
      </c>
    </row>
    <row r="965" spans="11:69" x14ac:dyDescent="0.25">
      <c r="K965" s="145" t="s">
        <v>316</v>
      </c>
      <c r="N965" s="37" t="s">
        <v>2002</v>
      </c>
      <c r="V965" s="37" t="s">
        <v>357</v>
      </c>
      <c r="W965" s="37" t="s">
        <v>371</v>
      </c>
      <c r="X965" s="37">
        <v>153</v>
      </c>
      <c r="AB965" s="206" t="s">
        <v>362</v>
      </c>
      <c r="AC965" s="173">
        <v>4810105</v>
      </c>
      <c r="AD965" s="174" t="s">
        <v>2003</v>
      </c>
      <c r="AE965" s="149">
        <v>89021.489999999976</v>
      </c>
      <c r="AF965" s="17">
        <v>338713.93000000005</v>
      </c>
      <c r="AG965" s="17">
        <v>72591.050000000017</v>
      </c>
      <c r="AH965" s="151">
        <v>115938.37328564147</v>
      </c>
      <c r="AI965" s="150">
        <v>11801.56</v>
      </c>
      <c r="AJ965" s="266">
        <v>35404.68</v>
      </c>
      <c r="AK965" s="138">
        <v>19746.11</v>
      </c>
      <c r="AL965" s="266">
        <v>23695.332000000002</v>
      </c>
      <c r="AM965" s="175">
        <v>96682.015885864617</v>
      </c>
      <c r="AN965" s="150">
        <v>39002.467399776855</v>
      </c>
      <c r="AO965" s="151">
        <v>37916.897142857102</v>
      </c>
      <c r="AP965" s="151">
        <v>35507.084357312197</v>
      </c>
      <c r="AQ965" s="151">
        <v>34792.287360744922</v>
      </c>
      <c r="AR965" s="266">
        <v>612.39263925507839</v>
      </c>
      <c r="AS965" s="267">
        <v>1.7296940383448697E-2</v>
      </c>
      <c r="AT965" s="266">
        <v>81146.085924896557</v>
      </c>
      <c r="AU965" s="267">
        <v>0.69990705945971898</v>
      </c>
      <c r="AV965" s="266">
        <v>37798.762639255096</v>
      </c>
      <c r="AW965" s="267">
        <v>0.52070830549020974</v>
      </c>
      <c r="AX965" s="266">
        <v>-102.40435731219623</v>
      </c>
      <c r="AY965" s="267">
        <v>-2.8923960705815226E-3</v>
      </c>
      <c r="AZ965" s="266">
        <v>80431.288928329275</v>
      </c>
      <c r="BA965" s="267">
        <v>0.69374174096929808</v>
      </c>
      <c r="BB965" s="266">
        <v>714.79699656727462</v>
      </c>
      <c r="BC965" s="267">
        <v>2.013110931255813E-2</v>
      </c>
      <c r="BE965" s="149">
        <v>2978.9879613038429</v>
      </c>
      <c r="BF965" s="149">
        <v>2887.5961330359924</v>
      </c>
      <c r="BG965" s="149">
        <v>2844.9429272238326</v>
      </c>
      <c r="BH965" s="149">
        <v>2962.7012825946231</v>
      </c>
      <c r="BI965" s="149">
        <v>2713.8084772463926</v>
      </c>
      <c r="BJ965" s="149">
        <v>3025.9260868652927</v>
      </c>
      <c r="BK965" s="149">
        <v>2884.9765880315426</v>
      </c>
      <c r="BL965" s="149">
        <v>2938.8728457983325</v>
      </c>
      <c r="BM965" s="149">
        <v>2828.6206946865427</v>
      </c>
      <c r="BN965" s="149">
        <v>2900.0294137100832</v>
      </c>
      <c r="BO965" s="149">
        <v>2971.3148968994724</v>
      </c>
      <c r="BP965" s="149">
        <v>2854.5100533489726</v>
      </c>
      <c r="BQ965" s="268">
        <v>34792.287360744922</v>
      </c>
    </row>
    <row r="966" spans="11:69" x14ac:dyDescent="0.25">
      <c r="K966" s="145" t="s">
        <v>316</v>
      </c>
      <c r="N966" s="37" t="s">
        <v>2004</v>
      </c>
      <c r="V966" s="37" t="s">
        <v>357</v>
      </c>
      <c r="W966" s="37" t="s">
        <v>371</v>
      </c>
      <c r="X966" s="37">
        <v>153</v>
      </c>
      <c r="AB966" s="206" t="s">
        <v>362</v>
      </c>
      <c r="AC966" s="173">
        <v>4810107</v>
      </c>
      <c r="AD966" s="174" t="s">
        <v>2005</v>
      </c>
      <c r="AE966" s="149">
        <v>122620.43</v>
      </c>
      <c r="AF966" s="17">
        <v>105281.17</v>
      </c>
      <c r="AG966" s="17">
        <v>43241.680000000008</v>
      </c>
      <c r="AH966" s="151">
        <v>0</v>
      </c>
      <c r="AI966" s="150">
        <v>25265.41</v>
      </c>
      <c r="AJ966" s="266">
        <v>75796.23</v>
      </c>
      <c r="AK966" s="138">
        <v>28312.99</v>
      </c>
      <c r="AL966" s="266">
        <v>33975.588000000003</v>
      </c>
      <c r="AM966" s="175">
        <v>0</v>
      </c>
      <c r="AN966" s="150">
        <v>28312.99</v>
      </c>
      <c r="AO966" s="151">
        <v>48797.64</v>
      </c>
      <c r="AP966" s="151">
        <v>76015.462717816903</v>
      </c>
      <c r="AQ966" s="151">
        <v>74485.187128399877</v>
      </c>
      <c r="AR966" s="266">
        <v>1311.0428716001188</v>
      </c>
      <c r="AS966" s="267">
        <v>1.7296940383448079E-2</v>
      </c>
      <c r="AT966" s="266">
        <v>-74485.187128399877</v>
      </c>
      <c r="AU966" s="267">
        <v>0</v>
      </c>
      <c r="AV966" s="266">
        <v>-31243.50712839987</v>
      </c>
      <c r="AW966" s="267">
        <v>-0.72253222188406796</v>
      </c>
      <c r="AX966" s="266">
        <v>-219.2327178169071</v>
      </c>
      <c r="AY966" s="267">
        <v>-2.8923960705817043E-3</v>
      </c>
      <c r="AZ966" s="266">
        <v>-76015.462717816903</v>
      </c>
      <c r="BA966" s="267">
        <v>0</v>
      </c>
      <c r="BB966" s="266">
        <v>1530.2755894170259</v>
      </c>
      <c r="BC966" s="267">
        <v>2.0131109312557693E-2</v>
      </c>
      <c r="BE966" s="149">
        <v>6377.5765430507272</v>
      </c>
      <c r="BF966" s="149">
        <v>6181.9200356197871</v>
      </c>
      <c r="BG966" s="149">
        <v>6090.6057743985066</v>
      </c>
      <c r="BH966" s="149">
        <v>6342.7091513561772</v>
      </c>
      <c r="BI966" s="149">
        <v>5809.8661396549169</v>
      </c>
      <c r="BJ966" s="149">
        <v>6478.064189339997</v>
      </c>
      <c r="BK966" s="149">
        <v>6176.3119737575371</v>
      </c>
      <c r="BL966" s="149">
        <v>6291.6959611239272</v>
      </c>
      <c r="BM966" s="149">
        <v>6055.6622671697869</v>
      </c>
      <c r="BN966" s="149">
        <v>6208.5378669807169</v>
      </c>
      <c r="BO966" s="149">
        <v>6361.1496369355473</v>
      </c>
      <c r="BP966" s="149">
        <v>6111.087589012267</v>
      </c>
      <c r="BQ966" s="268">
        <v>74485.187128399906</v>
      </c>
    </row>
    <row r="967" spans="11:69" x14ac:dyDescent="0.25">
      <c r="K967" s="145" t="s">
        <v>316</v>
      </c>
      <c r="N967" s="37" t="s">
        <v>2006</v>
      </c>
      <c r="V967" s="37" t="s">
        <v>357</v>
      </c>
      <c r="W967" s="37" t="s">
        <v>371</v>
      </c>
      <c r="X967" s="37">
        <v>153</v>
      </c>
      <c r="AB967" s="206" t="s">
        <v>362</v>
      </c>
      <c r="AC967" s="173">
        <v>4810109</v>
      </c>
      <c r="AD967" s="174" t="s">
        <v>2007</v>
      </c>
      <c r="AE967" s="149">
        <v>531976.34</v>
      </c>
      <c r="AF967" s="17">
        <v>138604.82999999999</v>
      </c>
      <c r="AG967" s="17">
        <v>259543.37</v>
      </c>
      <c r="AH967" s="151">
        <v>103752.68550819444</v>
      </c>
      <c r="AI967" s="150">
        <v>24720.65</v>
      </c>
      <c r="AJ967" s="266">
        <v>74161.950000000012</v>
      </c>
      <c r="AK967" s="138">
        <v>55882.64</v>
      </c>
      <c r="AL967" s="266">
        <v>67059.168000000005</v>
      </c>
      <c r="AM967" s="175">
        <v>86520.265070397305</v>
      </c>
      <c r="AN967" s="150">
        <v>73115.060437797132</v>
      </c>
      <c r="AO967" s="151">
        <v>71504.228571428597</v>
      </c>
      <c r="AP967" s="151">
        <v>74376.455732766612</v>
      </c>
      <c r="AQ967" s="151">
        <v>72879.175172129733</v>
      </c>
      <c r="AR967" s="266">
        <v>1282.7748278702784</v>
      </c>
      <c r="AS967" s="267">
        <v>1.729694038344836E-2</v>
      </c>
      <c r="AT967" s="266">
        <v>30873.510336064704</v>
      </c>
      <c r="AU967" s="267">
        <v>0.29756830085739128</v>
      </c>
      <c r="AV967" s="266">
        <v>186664.19482787026</v>
      </c>
      <c r="AW967" s="267">
        <v>0.71920232378839133</v>
      </c>
      <c r="AX967" s="266">
        <v>-214.50573276659998</v>
      </c>
      <c r="AY967" s="267">
        <v>-2.8923960705806678E-3</v>
      </c>
      <c r="AZ967" s="266">
        <v>29376.229775427826</v>
      </c>
      <c r="BA967" s="267">
        <v>0.28313705454021887</v>
      </c>
      <c r="BB967" s="266">
        <v>1497.2805606368784</v>
      </c>
      <c r="BC967" s="267">
        <v>2.0131109312556961E-2</v>
      </c>
      <c r="BE967" s="149">
        <v>6240.0664611802067</v>
      </c>
      <c r="BF967" s="149">
        <v>6048.6286004677568</v>
      </c>
      <c r="BG967" s="149">
        <v>5959.2832111920761</v>
      </c>
      <c r="BH967" s="149">
        <v>6205.9508625616163</v>
      </c>
      <c r="BI967" s="149">
        <v>5684.596742552766</v>
      </c>
      <c r="BJ967" s="149">
        <v>6338.3874436317365</v>
      </c>
      <c r="BK967" s="149">
        <v>6043.1414568007967</v>
      </c>
      <c r="BL967" s="149">
        <v>6156.0375929525062</v>
      </c>
      <c r="BM967" s="149">
        <v>5925.0931382040062</v>
      </c>
      <c r="BN967" s="149">
        <v>6074.6725116028965</v>
      </c>
      <c r="BO967" s="149">
        <v>6223.9937437116869</v>
      </c>
      <c r="BP967" s="149">
        <v>5979.3234072716768</v>
      </c>
      <c r="BQ967" s="268">
        <v>72879.175172129719</v>
      </c>
    </row>
    <row r="968" spans="11:69" x14ac:dyDescent="0.25">
      <c r="K968" s="145" t="s">
        <v>316</v>
      </c>
      <c r="N968" s="37" t="s">
        <v>2008</v>
      </c>
      <c r="V968" s="37" t="s">
        <v>357</v>
      </c>
      <c r="W968" s="37" t="s">
        <v>371</v>
      </c>
      <c r="X968" s="37">
        <v>153</v>
      </c>
      <c r="AB968" s="206" t="s">
        <v>362</v>
      </c>
      <c r="AC968" s="173">
        <v>4810110</v>
      </c>
      <c r="AD968" s="174" t="s">
        <v>2009</v>
      </c>
      <c r="AE968" s="149">
        <v>398289.95999999996</v>
      </c>
      <c r="AF968" s="17">
        <v>334162.42000000004</v>
      </c>
      <c r="AG968" s="17">
        <v>527837.2300000001</v>
      </c>
      <c r="AH968" s="151">
        <v>1215473.8928406388</v>
      </c>
      <c r="AI968" s="150">
        <v>137143.53</v>
      </c>
      <c r="AJ968" s="266">
        <v>411430.58999999997</v>
      </c>
      <c r="AK968" s="138">
        <v>263570.78000000003</v>
      </c>
      <c r="AL968" s="266">
        <v>316284.93599999999</v>
      </c>
      <c r="AM968" s="175">
        <v>1013594.2301600847</v>
      </c>
      <c r="AN968" s="150">
        <v>465450.44268055412</v>
      </c>
      <c r="AO968" s="151">
        <v>406154.34857142897</v>
      </c>
      <c r="AP968" s="151">
        <v>412620.61022183299</v>
      </c>
      <c r="AQ968" s="151">
        <v>404314.09961284307</v>
      </c>
      <c r="AR968" s="266">
        <v>7116.4903871568968</v>
      </c>
      <c r="AS968" s="267">
        <v>1.7296940383448148E-2</v>
      </c>
      <c r="AT968" s="266">
        <v>811159.79322779574</v>
      </c>
      <c r="AU968" s="267">
        <v>0.66736093469853508</v>
      </c>
      <c r="AV968" s="266">
        <v>123523.13038715703</v>
      </c>
      <c r="AW968" s="267">
        <v>0.23401746479147939</v>
      </c>
      <c r="AX968" s="266">
        <v>-1190.0202218330232</v>
      </c>
      <c r="AY968" s="267">
        <v>-2.8923960705814883E-3</v>
      </c>
      <c r="AZ968" s="266">
        <v>802853.28261880577</v>
      </c>
      <c r="BA968" s="267">
        <v>0.66052696594123239</v>
      </c>
      <c r="BB968" s="266">
        <v>8306.51060898992</v>
      </c>
      <c r="BC968" s="267">
        <v>2.0131109312557547E-2</v>
      </c>
      <c r="BE968" s="149">
        <v>34618.213595551133</v>
      </c>
      <c r="BF968" s="149">
        <v>33556.167735359231</v>
      </c>
      <c r="BG968" s="149">
        <v>33060.503500216131</v>
      </c>
      <c r="BH968" s="149">
        <v>34428.949412666931</v>
      </c>
      <c r="BI968" s="149">
        <v>31536.616711137827</v>
      </c>
      <c r="BJ968" s="149">
        <v>35163.672012157134</v>
      </c>
      <c r="BK968" s="149">
        <v>33525.726535305635</v>
      </c>
      <c r="BL968" s="149">
        <v>34152.04399197473</v>
      </c>
      <c r="BM968" s="149">
        <v>32870.82615352243</v>
      </c>
      <c r="BN968" s="149">
        <v>33700.65236291063</v>
      </c>
      <c r="BO968" s="149">
        <v>34529.046473718729</v>
      </c>
      <c r="BP968" s="149">
        <v>33171.681128322532</v>
      </c>
      <c r="BQ968" s="268">
        <v>404314.09961284307</v>
      </c>
    </row>
    <row r="969" spans="11:69" x14ac:dyDescent="0.25">
      <c r="K969" s="145" t="s">
        <v>316</v>
      </c>
      <c r="N969" s="37" t="s">
        <v>2010</v>
      </c>
      <c r="V969" s="37" t="s">
        <v>357</v>
      </c>
      <c r="W969" s="37" t="s">
        <v>371</v>
      </c>
      <c r="X969" s="37">
        <v>153</v>
      </c>
      <c r="AB969" s="206" t="s">
        <v>362</v>
      </c>
      <c r="AC969" s="173">
        <v>4810113</v>
      </c>
      <c r="AD969" s="174" t="s">
        <v>2011</v>
      </c>
      <c r="AE969" s="149">
        <v>284390.42000000004</v>
      </c>
      <c r="AF969" s="17">
        <v>625811.73</v>
      </c>
      <c r="AG969" s="17">
        <v>513769.33</v>
      </c>
      <c r="AH969" s="151">
        <v>648024.80928288586</v>
      </c>
      <c r="AI969" s="150">
        <v>18747.080000000002</v>
      </c>
      <c r="AJ969" s="266">
        <v>56241.240000000005</v>
      </c>
      <c r="AK969" s="138">
        <v>185954.62000000002</v>
      </c>
      <c r="AL969" s="266">
        <v>223145.54400000005</v>
      </c>
      <c r="AM969" s="175">
        <v>540393.51363990211</v>
      </c>
      <c r="AN969" s="150">
        <v>293585.91564298375</v>
      </c>
      <c r="AO969" s="151">
        <v>299123.65714285697</v>
      </c>
      <c r="AP969" s="151">
        <v>56403.911941580598</v>
      </c>
      <c r="AQ969" s="151">
        <v>55268.43862462882</v>
      </c>
      <c r="AR969" s="266">
        <v>972.80137537118571</v>
      </c>
      <c r="AS969" s="267">
        <v>1.7296940383447906E-2</v>
      </c>
      <c r="AT969" s="266">
        <v>592756.37065825704</v>
      </c>
      <c r="AU969" s="267">
        <v>0.91471246496597913</v>
      </c>
      <c r="AV969" s="266">
        <v>458500.8913753712</v>
      </c>
      <c r="AW969" s="267">
        <v>0.89242557817799517</v>
      </c>
      <c r="AX969" s="266">
        <v>-162.67194158059283</v>
      </c>
      <c r="AY969" s="267">
        <v>-2.8923960705808196E-3</v>
      </c>
      <c r="AZ969" s="266">
        <v>591620.89734130527</v>
      </c>
      <c r="BA969" s="267">
        <v>0.91296025841356598</v>
      </c>
      <c r="BB969" s="266">
        <v>1135.4733169517785</v>
      </c>
      <c r="BC969" s="267">
        <v>2.0131109312556652E-2</v>
      </c>
      <c r="BE969" s="149">
        <v>4732.1985932029338</v>
      </c>
      <c r="BF969" s="149">
        <v>4587.020335762094</v>
      </c>
      <c r="BG969" s="149">
        <v>4519.2646270577343</v>
      </c>
      <c r="BH969" s="149">
        <v>4706.3267873826844</v>
      </c>
      <c r="BI969" s="149">
        <v>4310.9541982260243</v>
      </c>
      <c r="BJ969" s="149">
        <v>4806.7610065576655</v>
      </c>
      <c r="BK969" s="149">
        <v>4582.8591215021042</v>
      </c>
      <c r="BL969" s="149">
        <v>4668.4747058871053</v>
      </c>
      <c r="BM969" s="149">
        <v>4493.3363430719537</v>
      </c>
      <c r="BN969" s="149">
        <v>4606.7709202153046</v>
      </c>
      <c r="BO969" s="149">
        <v>4720.0097340831444</v>
      </c>
      <c r="BP969" s="149">
        <v>4534.4622516800646</v>
      </c>
      <c r="BQ969" s="268">
        <v>55268.438624628812</v>
      </c>
    </row>
    <row r="970" spans="11:69" x14ac:dyDescent="0.25">
      <c r="K970" s="145" t="s">
        <v>316</v>
      </c>
      <c r="N970" s="37" t="s">
        <v>2012</v>
      </c>
      <c r="V970" s="37" t="s">
        <v>357</v>
      </c>
      <c r="W970" s="37" t="s">
        <v>371</v>
      </c>
      <c r="X970" s="37">
        <v>153</v>
      </c>
      <c r="AB970" s="206" t="s">
        <v>362</v>
      </c>
      <c r="AC970" s="173">
        <v>4810114</v>
      </c>
      <c r="AD970" s="174" t="s">
        <v>2013</v>
      </c>
      <c r="AE970" s="149">
        <v>21937.110000000004</v>
      </c>
      <c r="AF970" s="17">
        <v>184311.44</v>
      </c>
      <c r="AG970" s="17">
        <v>228163.50000000003</v>
      </c>
      <c r="AH970" s="151">
        <v>333229.48692929844</v>
      </c>
      <c r="AI970" s="150">
        <v>11165.499999999998</v>
      </c>
      <c r="AJ970" s="266">
        <v>33496.499999999993</v>
      </c>
      <c r="AK970" s="138">
        <v>62279.45</v>
      </c>
      <c r="AL970" s="266">
        <v>74735.34</v>
      </c>
      <c r="AM970" s="175">
        <v>277882.96174867015</v>
      </c>
      <c r="AN970" s="150">
        <v>117625.97518062829</v>
      </c>
      <c r="AO970" s="151">
        <v>103590.32571428598</v>
      </c>
      <c r="AP970" s="151">
        <v>33593.385144978201</v>
      </c>
      <c r="AQ970" s="151">
        <v>32917.113036445859</v>
      </c>
      <c r="AR970" s="266">
        <v>579.38696355413413</v>
      </c>
      <c r="AS970" s="267">
        <v>1.7296940383447056E-2</v>
      </c>
      <c r="AT970" s="266">
        <v>300312.37389285257</v>
      </c>
      <c r="AU970" s="267">
        <v>0.90121788638881795</v>
      </c>
      <c r="AV970" s="266">
        <v>195246.38696355416</v>
      </c>
      <c r="AW970" s="267">
        <v>0.85573015387454232</v>
      </c>
      <c r="AX970" s="266">
        <v>-96.8851449782087</v>
      </c>
      <c r="AY970" s="267">
        <v>-2.8923960705807689E-3</v>
      </c>
      <c r="AZ970" s="266">
        <v>299636.10178432026</v>
      </c>
      <c r="BA970" s="267">
        <v>0.89918843781040991</v>
      </c>
      <c r="BB970" s="266">
        <v>676.27210853234283</v>
      </c>
      <c r="BC970" s="267">
        <v>2.0131109312555753E-2</v>
      </c>
      <c r="BE970" s="149">
        <v>2818.4316380154878</v>
      </c>
      <c r="BF970" s="149">
        <v>2731.965487902738</v>
      </c>
      <c r="BG970" s="149">
        <v>2691.6111305554277</v>
      </c>
      <c r="BH970" s="149">
        <v>2803.022750450808</v>
      </c>
      <c r="BI970" s="149">
        <v>2567.5443375871182</v>
      </c>
      <c r="BJ970" s="149">
        <v>2862.8399739436582</v>
      </c>
      <c r="BK970" s="149">
        <v>2729.4871265888783</v>
      </c>
      <c r="BL970" s="149">
        <v>2780.4785773881881</v>
      </c>
      <c r="BM970" s="149">
        <v>2676.1686053812082</v>
      </c>
      <c r="BN970" s="149">
        <v>2743.7286611922477</v>
      </c>
      <c r="BO970" s="149">
        <v>2811.1721231202582</v>
      </c>
      <c r="BP970" s="149">
        <v>2700.662624319828</v>
      </c>
      <c r="BQ970" s="268">
        <v>32917.113036445844</v>
      </c>
    </row>
    <row r="971" spans="11:69" x14ac:dyDescent="0.25">
      <c r="K971" s="145" t="s">
        <v>316</v>
      </c>
      <c r="N971" s="37" t="s">
        <v>2014</v>
      </c>
      <c r="V971" s="37" t="s">
        <v>357</v>
      </c>
      <c r="W971" s="37" t="s">
        <v>371</v>
      </c>
      <c r="X971" s="37">
        <v>153</v>
      </c>
      <c r="AB971" s="206" t="s">
        <v>362</v>
      </c>
      <c r="AC971" s="173">
        <v>4810115</v>
      </c>
      <c r="AD971" s="174" t="s">
        <v>2015</v>
      </c>
      <c r="AE971" s="149">
        <v>493803.13999999996</v>
      </c>
      <c r="AF971" s="17">
        <v>1367148.52</v>
      </c>
      <c r="AG971" s="17">
        <v>376386.45999999996</v>
      </c>
      <c r="AH971" s="151">
        <v>561433.31380275451</v>
      </c>
      <c r="AI971" s="150">
        <v>409705.01</v>
      </c>
      <c r="AJ971" s="266">
        <v>1229115.03</v>
      </c>
      <c r="AK971" s="138">
        <v>518706.77999999997</v>
      </c>
      <c r="AL971" s="266">
        <v>622448.13599999994</v>
      </c>
      <c r="AM971" s="175">
        <v>468184.11390160461</v>
      </c>
      <c r="AN971" s="150">
        <v>611955.97990114987</v>
      </c>
      <c r="AO971" s="151">
        <v>748724.69142857101</v>
      </c>
      <c r="AP971" s="151">
        <v>1232670.1174830601</v>
      </c>
      <c r="AQ971" s="151">
        <v>1207855.1006016899</v>
      </c>
      <c r="AR971" s="266">
        <v>21259.929398310138</v>
      </c>
      <c r="AS971" s="267">
        <v>1.7296940383448194E-2</v>
      </c>
      <c r="AT971" s="266">
        <v>-646421.78679893538</v>
      </c>
      <c r="AU971" s="267">
        <v>-1.1513776808514065</v>
      </c>
      <c r="AV971" s="266">
        <v>-831468.64060168993</v>
      </c>
      <c r="AW971" s="267">
        <v>-2.209082230539563</v>
      </c>
      <c r="AX971" s="266">
        <v>-3555.0874830600806</v>
      </c>
      <c r="AY971" s="267">
        <v>-2.8923960705777721E-3</v>
      </c>
      <c r="AZ971" s="266">
        <v>-671236.8036803056</v>
      </c>
      <c r="BA971" s="267">
        <v>-1.195577083115748</v>
      </c>
      <c r="BB971" s="266">
        <v>24815.016881370218</v>
      </c>
      <c r="BC971" s="267">
        <v>2.0131109312553963E-2</v>
      </c>
      <c r="BE971" s="149">
        <v>103419.06429962414</v>
      </c>
      <c r="BF971" s="149">
        <v>100246.28969064014</v>
      </c>
      <c r="BG971" s="149">
        <v>98765.533577567141</v>
      </c>
      <c r="BH971" s="149">
        <v>102853.65312826814</v>
      </c>
      <c r="BI971" s="149">
        <v>94213.047199550143</v>
      </c>
      <c r="BJ971" s="149">
        <v>105048.57643213315</v>
      </c>
      <c r="BK971" s="149">
        <v>100155.34911056115</v>
      </c>
      <c r="BL971" s="149">
        <v>102026.42097117114</v>
      </c>
      <c r="BM971" s="149">
        <v>98198.888113330147</v>
      </c>
      <c r="BN971" s="149">
        <v>100677.92562545814</v>
      </c>
      <c r="BO971" s="149">
        <v>103152.68486092915</v>
      </c>
      <c r="BP971" s="149">
        <v>99097.667592457146</v>
      </c>
      <c r="BQ971" s="268">
        <v>1207855.1006016894</v>
      </c>
    </row>
    <row r="972" spans="11:69" x14ac:dyDescent="0.25">
      <c r="K972" s="145" t="s">
        <v>316</v>
      </c>
      <c r="N972" s="37" t="s">
        <v>2016</v>
      </c>
      <c r="V972" s="37" t="s">
        <v>357</v>
      </c>
      <c r="W972" s="37" t="s">
        <v>371</v>
      </c>
      <c r="X972" s="37">
        <v>153</v>
      </c>
      <c r="AB972" s="206" t="s">
        <v>362</v>
      </c>
      <c r="AC972" s="173">
        <v>4810120</v>
      </c>
      <c r="AD972" s="174" t="s">
        <v>2017</v>
      </c>
      <c r="AE972" s="149">
        <v>759712.30000000016</v>
      </c>
      <c r="AF972" s="17">
        <v>1803162.8099999998</v>
      </c>
      <c r="AG972" s="17">
        <v>795766.22</v>
      </c>
      <c r="AH972" s="151">
        <v>1738329.0788226419</v>
      </c>
      <c r="AI972" s="150">
        <v>1916435.69</v>
      </c>
      <c r="AJ972" s="266">
        <v>5749307.0700000003</v>
      </c>
      <c r="AK972" s="138">
        <v>2771385.06</v>
      </c>
      <c r="AL972" s="266">
        <v>3325662.0719999997</v>
      </c>
      <c r="AM972" s="175">
        <v>1449607.708394554</v>
      </c>
      <c r="AN972" s="150">
        <v>3060106.4304280877</v>
      </c>
      <c r="AO972" s="151">
        <v>3689872.4571428602</v>
      </c>
      <c r="AP972" s="151">
        <v>5765936.3431778299</v>
      </c>
      <c r="AQ972" s="151">
        <v>5649861.6483640736</v>
      </c>
      <c r="AR972" s="266">
        <v>99445.421635926701</v>
      </c>
      <c r="AS972" s="267">
        <v>1.7296940383448103E-2</v>
      </c>
      <c r="AT972" s="266">
        <v>-3911532.569541432</v>
      </c>
      <c r="AU972" s="267">
        <v>-2.2501680591977933</v>
      </c>
      <c r="AV972" s="266">
        <v>-4854095.4283640739</v>
      </c>
      <c r="AW972" s="267">
        <v>-6.0999013358019569</v>
      </c>
      <c r="AX972" s="266">
        <v>-16629.273177829571</v>
      </c>
      <c r="AY972" s="267">
        <v>-2.8923960705806535E-3</v>
      </c>
      <c r="AZ972" s="266">
        <v>-4027607.2643551882</v>
      </c>
      <c r="BA972" s="267">
        <v>-2.316941776687679</v>
      </c>
      <c r="BB972" s="266">
        <v>116074.69481375627</v>
      </c>
      <c r="BC972" s="267">
        <v>2.013110931255669E-2</v>
      </c>
      <c r="BE972" s="149">
        <v>483752.89784765954</v>
      </c>
      <c r="BF972" s="149">
        <v>468911.93093592458</v>
      </c>
      <c r="BG972" s="149">
        <v>461985.54782120662</v>
      </c>
      <c r="BH972" s="149">
        <v>481108.13119393558</v>
      </c>
      <c r="BI972" s="149">
        <v>440690.84270380752</v>
      </c>
      <c r="BJ972" s="149">
        <v>491375.10195014055</v>
      </c>
      <c r="BK972" s="149">
        <v>468486.54738170857</v>
      </c>
      <c r="BL972" s="149">
        <v>477238.67099432554</v>
      </c>
      <c r="BM972" s="149">
        <v>459335.00764050556</v>
      </c>
      <c r="BN972" s="149">
        <v>470930.95069497457</v>
      </c>
      <c r="BO972" s="149">
        <v>482506.88168740657</v>
      </c>
      <c r="BP972" s="149">
        <v>463539.13751247863</v>
      </c>
      <c r="BQ972" s="268">
        <v>5649861.6483640736</v>
      </c>
    </row>
    <row r="973" spans="11:69" x14ac:dyDescent="0.25">
      <c r="K973" s="145" t="s">
        <v>316</v>
      </c>
      <c r="N973" s="37" t="s">
        <v>2018</v>
      </c>
      <c r="V973" s="37" t="s">
        <v>357</v>
      </c>
      <c r="W973" s="37" t="s">
        <v>371</v>
      </c>
      <c r="X973" s="37">
        <v>153</v>
      </c>
      <c r="AB973" s="206" t="s">
        <v>362</v>
      </c>
      <c r="AC973" s="173">
        <v>4810125</v>
      </c>
      <c r="AD973" s="174" t="s">
        <v>2019</v>
      </c>
      <c r="AE973" s="149">
        <v>1692870.01</v>
      </c>
      <c r="AF973" s="17">
        <v>2176225.8899999997</v>
      </c>
      <c r="AG973" s="17">
        <v>1585750.3599999999</v>
      </c>
      <c r="AH973" s="151">
        <v>2067263.1992526378</v>
      </c>
      <c r="AI973" s="150">
        <v>722860.22</v>
      </c>
      <c r="AJ973" s="266">
        <v>2168580.66</v>
      </c>
      <c r="AK973" s="138">
        <v>2646848.1999999997</v>
      </c>
      <c r="AL973" s="266">
        <v>3176217.8399999994</v>
      </c>
      <c r="AM973" s="175">
        <v>1723908.7267335299</v>
      </c>
      <c r="AN973" s="150">
        <v>2990202.6725191073</v>
      </c>
      <c r="AO973" s="151">
        <v>3372215.0228571398</v>
      </c>
      <c r="AP973" s="151">
        <v>2174853.0541797201</v>
      </c>
      <c r="AQ973" s="151">
        <v>2131070.8496072819</v>
      </c>
      <c r="AR973" s="266">
        <v>37509.810392718296</v>
      </c>
      <c r="AS973" s="267">
        <v>1.7296940383447989E-2</v>
      </c>
      <c r="AT973" s="266">
        <v>-63807.650354644051</v>
      </c>
      <c r="AU973" s="267">
        <v>-3.0865760285246676E-2</v>
      </c>
      <c r="AV973" s="266">
        <v>-545320.48960728198</v>
      </c>
      <c r="AW973" s="267">
        <v>-0.34388798096018219</v>
      </c>
      <c r="AX973" s="266">
        <v>-6272.3941797199659</v>
      </c>
      <c r="AY973" s="267">
        <v>-2.8923960705800841E-3</v>
      </c>
      <c r="AZ973" s="266">
        <v>-107589.85492708231</v>
      </c>
      <c r="BA973" s="267">
        <v>-5.2044584824021668E-2</v>
      </c>
      <c r="BB973" s="266">
        <v>43782.204572438262</v>
      </c>
      <c r="BC973" s="267">
        <v>2.0131109312556017E-2</v>
      </c>
      <c r="BE973" s="149">
        <v>182466.71567872763</v>
      </c>
      <c r="BF973" s="149">
        <v>176868.85259216162</v>
      </c>
      <c r="BG973" s="149">
        <v>174256.29071584367</v>
      </c>
      <c r="BH973" s="149">
        <v>181469.13636253463</v>
      </c>
      <c r="BI973" s="149">
        <v>166224.14264725964</v>
      </c>
      <c r="BJ973" s="149">
        <v>185341.73421608564</v>
      </c>
      <c r="BK973" s="149">
        <v>176708.40220439763</v>
      </c>
      <c r="BL973" s="149">
        <v>180009.61498868064</v>
      </c>
      <c r="BM973" s="149">
        <v>173256.53368348462</v>
      </c>
      <c r="BN973" s="149">
        <v>177630.40648871363</v>
      </c>
      <c r="BO973" s="149">
        <v>181996.73094591167</v>
      </c>
      <c r="BP973" s="149">
        <v>174842.28908348063</v>
      </c>
      <c r="BQ973" s="268">
        <v>2131070.8496072819</v>
      </c>
    </row>
    <row r="974" spans="11:69" x14ac:dyDescent="0.25">
      <c r="K974" s="145" t="s">
        <v>316</v>
      </c>
      <c r="N974" s="37" t="s">
        <v>2020</v>
      </c>
      <c r="V974" s="37" t="s">
        <v>357</v>
      </c>
      <c r="W974" s="37" t="s">
        <v>371</v>
      </c>
      <c r="X974" s="37">
        <v>153</v>
      </c>
      <c r="AB974" s="206" t="s">
        <v>362</v>
      </c>
      <c r="AC974" s="173">
        <v>4810130</v>
      </c>
      <c r="AD974" s="174" t="s">
        <v>2021</v>
      </c>
      <c r="AE974" s="149">
        <v>1415860.2200000002</v>
      </c>
      <c r="AF974" s="17">
        <v>145468.53</v>
      </c>
      <c r="AG974" s="17">
        <v>201689.59</v>
      </c>
      <c r="AH974" s="151">
        <v>195282.48234996168</v>
      </c>
      <c r="AI974" s="150">
        <v>660815.68000000005</v>
      </c>
      <c r="AJ974" s="266">
        <v>1982447.04</v>
      </c>
      <c r="AK974" s="138">
        <v>1211353.3799999999</v>
      </c>
      <c r="AL974" s="266">
        <v>1453624.0559999999</v>
      </c>
      <c r="AM974" s="175">
        <v>162847.75718108439</v>
      </c>
      <c r="AN974" s="150">
        <v>1243788.1051688772</v>
      </c>
      <c r="AO974" s="151">
        <v>1617231.3428571401</v>
      </c>
      <c r="AP974" s="151">
        <v>1988181.0620286299</v>
      </c>
      <c r="AQ974" s="151">
        <v>1948156.7717357755</v>
      </c>
      <c r="AR974" s="266">
        <v>34290.26826422452</v>
      </c>
      <c r="AS974" s="267">
        <v>1.729694038344879E-2</v>
      </c>
      <c r="AT974" s="266">
        <v>-1752874.2893858138</v>
      </c>
      <c r="AU974" s="267">
        <v>-8.9760959011393773</v>
      </c>
      <c r="AV974" s="266">
        <v>-1746467.1817357754</v>
      </c>
      <c r="AW974" s="267">
        <v>-8.6591835589321953</v>
      </c>
      <c r="AX974" s="266">
        <v>-5734.0220286299009</v>
      </c>
      <c r="AY974" s="267">
        <v>-2.8923960705804787E-3</v>
      </c>
      <c r="AZ974" s="266">
        <v>-1792898.5796786682</v>
      </c>
      <c r="BA974" s="267">
        <v>-9.181051767181307</v>
      </c>
      <c r="BB974" s="266">
        <v>40024.290292854421</v>
      </c>
      <c r="BC974" s="267">
        <v>2.0131109312557204E-2</v>
      </c>
      <c r="BE974" s="149">
        <v>166805.23213548108</v>
      </c>
      <c r="BF974" s="149">
        <v>161687.84484572808</v>
      </c>
      <c r="BG974" s="149">
        <v>159299.52438615009</v>
      </c>
      <c r="BH974" s="149">
        <v>165893.27704935908</v>
      </c>
      <c r="BI974" s="149">
        <v>151956.79166833407</v>
      </c>
      <c r="BJ974" s="149">
        <v>169433.48207538907</v>
      </c>
      <c r="BK974" s="149">
        <v>161541.16623600107</v>
      </c>
      <c r="BL974" s="149">
        <v>164559.02931729009</v>
      </c>
      <c r="BM974" s="149">
        <v>158385.57850160109</v>
      </c>
      <c r="BN974" s="149">
        <v>162384.03304654907</v>
      </c>
      <c r="BO974" s="149">
        <v>166375.58713329109</v>
      </c>
      <c r="BP974" s="149">
        <v>159835.22534060208</v>
      </c>
      <c r="BQ974" s="268">
        <v>1948156.7717357758</v>
      </c>
    </row>
    <row r="975" spans="11:69" x14ac:dyDescent="0.25">
      <c r="K975" s="145" t="s">
        <v>316</v>
      </c>
      <c r="N975" s="37" t="s">
        <v>2022</v>
      </c>
      <c r="V975" s="37" t="s">
        <v>357</v>
      </c>
      <c r="W975" s="37" t="s">
        <v>371</v>
      </c>
      <c r="X975" s="37">
        <v>153</v>
      </c>
      <c r="AB975" s="206" t="s">
        <v>362</v>
      </c>
      <c r="AC975" s="173">
        <v>4810131</v>
      </c>
      <c r="AD975" s="174" t="s">
        <v>2023</v>
      </c>
      <c r="AE975" s="149">
        <v>527299.07000000007</v>
      </c>
      <c r="AF975" s="17">
        <v>923707.40000000014</v>
      </c>
      <c r="AG975" s="17">
        <v>2843925.9799999995</v>
      </c>
      <c r="AH975" s="151">
        <v>3785340.7419061172</v>
      </c>
      <c r="AI975" s="150">
        <v>949846.64999999991</v>
      </c>
      <c r="AJ975" s="266">
        <v>2849539.9499999997</v>
      </c>
      <c r="AK975" s="138">
        <v>1521085.52</v>
      </c>
      <c r="AL975" s="266">
        <v>1825302.6239999998</v>
      </c>
      <c r="AM975" s="175">
        <v>3156628.5033231732</v>
      </c>
      <c r="AN975" s="150">
        <v>2149797.7585829441</v>
      </c>
      <c r="AO975" s="151">
        <v>2381099.4514285694</v>
      </c>
      <c r="AP975" s="151">
        <v>2857781.94815434</v>
      </c>
      <c r="AQ975" s="151">
        <v>2800251.6273645964</v>
      </c>
      <c r="AR975" s="266">
        <v>49288.322635403369</v>
      </c>
      <c r="AS975" s="267">
        <v>1.7296940383447992E-2</v>
      </c>
      <c r="AT975" s="266">
        <v>985089.11454152083</v>
      </c>
      <c r="AU975" s="267">
        <v>0.26023789711609341</v>
      </c>
      <c r="AV975" s="266">
        <v>43674.352635403164</v>
      </c>
      <c r="AW975" s="267">
        <v>1.5357063771189703E-2</v>
      </c>
      <c r="AX975" s="266">
        <v>-8241.9981543403119</v>
      </c>
      <c r="AY975" s="267">
        <v>-2.8923960705798538E-3</v>
      </c>
      <c r="AZ975" s="266">
        <v>927558.79375177715</v>
      </c>
      <c r="BA975" s="267">
        <v>0.24503970897074454</v>
      </c>
      <c r="BB975" s="266">
        <v>57530.320789743681</v>
      </c>
      <c r="BC975" s="267">
        <v>2.0131109312555795E-2</v>
      </c>
      <c r="BE975" s="149">
        <v>239763.36479539907</v>
      </c>
      <c r="BF975" s="149">
        <v>232407.7082620601</v>
      </c>
      <c r="BG975" s="149">
        <v>228974.77188310309</v>
      </c>
      <c r="BH975" s="149">
        <v>238452.5340906801</v>
      </c>
      <c r="BI975" s="149">
        <v>218420.43686208309</v>
      </c>
      <c r="BJ975" s="149">
        <v>243541.17224812711</v>
      </c>
      <c r="BK975" s="149">
        <v>232196.87460557712</v>
      </c>
      <c r="BL975" s="149">
        <v>236534.70620473209</v>
      </c>
      <c r="BM975" s="149">
        <v>227661.0796342761</v>
      </c>
      <c r="BN975" s="149">
        <v>233408.3988484561</v>
      </c>
      <c r="BO975" s="149">
        <v>239145.79944643407</v>
      </c>
      <c r="BP975" s="149">
        <v>229744.78048366809</v>
      </c>
      <c r="BQ975" s="268">
        <v>2800251.6273645964</v>
      </c>
    </row>
    <row r="976" spans="11:69" x14ac:dyDescent="0.25">
      <c r="K976" s="145" t="s">
        <v>316</v>
      </c>
      <c r="N976" s="37" t="s">
        <v>2024</v>
      </c>
      <c r="V976" s="37" t="s">
        <v>357</v>
      </c>
      <c r="W976" s="37" t="s">
        <v>371</v>
      </c>
      <c r="X976" s="37">
        <v>153</v>
      </c>
      <c r="AB976" s="206" t="s">
        <v>362</v>
      </c>
      <c r="AC976" s="173">
        <v>4810135</v>
      </c>
      <c r="AD976" s="174" t="s">
        <v>2025</v>
      </c>
      <c r="AE976" s="149">
        <v>-13684.54</v>
      </c>
      <c r="AF976" s="17">
        <v>0</v>
      </c>
      <c r="AG976" s="17">
        <v>-82.75</v>
      </c>
      <c r="AH976" s="151">
        <v>0</v>
      </c>
      <c r="AI976" s="150">
        <v>113</v>
      </c>
      <c r="AJ976" s="266">
        <v>339</v>
      </c>
      <c r="AK976" s="138">
        <v>113</v>
      </c>
      <c r="AL976" s="266">
        <v>135.60000000000002</v>
      </c>
      <c r="AM976" s="175">
        <v>0</v>
      </c>
      <c r="AN976" s="150">
        <v>113</v>
      </c>
      <c r="AO976" s="151">
        <v>193.71428571428601</v>
      </c>
      <c r="AP976" s="151">
        <v>339.98052226792697</v>
      </c>
      <c r="AQ976" s="151">
        <v>333.13633721001099</v>
      </c>
      <c r="AR976" s="266">
        <v>5.8636627899890073</v>
      </c>
      <c r="AS976" s="267">
        <v>1.7296940383448398E-2</v>
      </c>
      <c r="AT976" s="266">
        <v>-333.13633721001099</v>
      </c>
      <c r="AU976" s="267">
        <v>0</v>
      </c>
      <c r="AV976" s="266">
        <v>-415.88633721001099</v>
      </c>
      <c r="AW976" s="267">
        <v>-5.0258167638672022</v>
      </c>
      <c r="AX976" s="266">
        <v>-0.98052226792697184</v>
      </c>
      <c r="AY976" s="267">
        <v>-2.8923960705810377E-3</v>
      </c>
      <c r="AZ976" s="266">
        <v>-339.98052226792697</v>
      </c>
      <c r="BA976" s="267">
        <v>0</v>
      </c>
      <c r="BB976" s="266">
        <v>6.8441850579159791</v>
      </c>
      <c r="BC976" s="267">
        <v>2.013110931255736E-2</v>
      </c>
      <c r="BE976" s="149">
        <v>28.523825632148142</v>
      </c>
      <c r="BF976" s="149">
        <v>27.648748388608546</v>
      </c>
      <c r="BG976" s="149">
        <v>27.240343715262544</v>
      </c>
      <c r="BH976" s="149">
        <v>28.367880596564543</v>
      </c>
      <c r="BI976" s="149">
        <v>25.984730656696446</v>
      </c>
      <c r="BJ976" s="149">
        <v>28.973258434967843</v>
      </c>
      <c r="BK976" s="149">
        <v>27.623666231207043</v>
      </c>
      <c r="BL976" s="149">
        <v>28.139723187037244</v>
      </c>
      <c r="BM976" s="149">
        <v>27.084058251585343</v>
      </c>
      <c r="BN976" s="149">
        <v>27.767797117435343</v>
      </c>
      <c r="BO976" s="149">
        <v>28.450355999515345</v>
      </c>
      <c r="BP976" s="149">
        <v>27.331948998982643</v>
      </c>
      <c r="BQ976" s="268">
        <v>333.13633721001099</v>
      </c>
    </row>
    <row r="977" spans="11:69" x14ac:dyDescent="0.25">
      <c r="K977" s="145" t="s">
        <v>316</v>
      </c>
      <c r="N977" s="37" t="s">
        <v>2026</v>
      </c>
      <c r="V977" s="37" t="s">
        <v>357</v>
      </c>
      <c r="W977" s="37" t="s">
        <v>371</v>
      </c>
      <c r="X977" s="37">
        <v>153</v>
      </c>
      <c r="AB977" s="206" t="s">
        <v>362</v>
      </c>
      <c r="AC977" s="173">
        <v>4810140</v>
      </c>
      <c r="AD977" s="174" t="s">
        <v>2027</v>
      </c>
      <c r="AE977" s="149">
        <v>219047.97999999998</v>
      </c>
      <c r="AF977" s="17">
        <v>547917.71</v>
      </c>
      <c r="AG977" s="17">
        <v>285892.82</v>
      </c>
      <c r="AH977" s="151">
        <v>464227.98475502816</v>
      </c>
      <c r="AI977" s="150">
        <v>58281.01999999999</v>
      </c>
      <c r="AJ977" s="266">
        <v>174843.05999999997</v>
      </c>
      <c r="AK977" s="138">
        <v>90979.85</v>
      </c>
      <c r="AL977" s="266">
        <v>109175.82</v>
      </c>
      <c r="AM977" s="175">
        <v>387123.74621791486</v>
      </c>
      <c r="AN977" s="150">
        <v>168084.0885371133</v>
      </c>
      <c r="AO977" s="151">
        <v>135056.19428571401</v>
      </c>
      <c r="AP977" s="151">
        <v>175348.77537971199</v>
      </c>
      <c r="AQ977" s="151">
        <v>171818.81001472022</v>
      </c>
      <c r="AR977" s="266">
        <v>3024.2499852797482</v>
      </c>
      <c r="AS977" s="267">
        <v>1.7296940383448728E-2</v>
      </c>
      <c r="AT977" s="266">
        <v>292409.17474030796</v>
      </c>
      <c r="AU977" s="267">
        <v>0.6298826963105455</v>
      </c>
      <c r="AV977" s="266">
        <v>114074.00998527979</v>
      </c>
      <c r="AW977" s="267">
        <v>0.39900970575364497</v>
      </c>
      <c r="AX977" s="266">
        <v>-505.71537971202633</v>
      </c>
      <c r="AY977" s="267">
        <v>-2.8923960705791035E-3</v>
      </c>
      <c r="AZ977" s="266">
        <v>288879.20937531616</v>
      </c>
      <c r="BA977" s="267">
        <v>0.62227874850706588</v>
      </c>
      <c r="BB977" s="266">
        <v>3529.9653649917745</v>
      </c>
      <c r="BC977" s="267">
        <v>2.0131109312555795E-2</v>
      </c>
      <c r="BE977" s="149">
        <v>14711.483647289697</v>
      </c>
      <c r="BF977" s="149">
        <v>14260.152723995294</v>
      </c>
      <c r="BG977" s="149">
        <v>14049.513423682196</v>
      </c>
      <c r="BH977" s="149">
        <v>14631.053242530894</v>
      </c>
      <c r="BI977" s="149">
        <v>13401.916876969393</v>
      </c>
      <c r="BJ977" s="149">
        <v>14943.283666491394</v>
      </c>
      <c r="BK977" s="149">
        <v>14247.216319418596</v>
      </c>
      <c r="BL977" s="149">
        <v>14513.378494320195</v>
      </c>
      <c r="BM977" s="149">
        <v>13968.907439307995</v>
      </c>
      <c r="BN977" s="149">
        <v>14321.553443868894</v>
      </c>
      <c r="BO977" s="149">
        <v>14673.590858538697</v>
      </c>
      <c r="BP977" s="149">
        <v>14096.759878306997</v>
      </c>
      <c r="BQ977" s="268">
        <v>171818.81001472025</v>
      </c>
    </row>
    <row r="978" spans="11:69" x14ac:dyDescent="0.25">
      <c r="K978" s="145" t="s">
        <v>316</v>
      </c>
      <c r="N978" s="37" t="s">
        <v>2028</v>
      </c>
      <c r="V978" s="37" t="s">
        <v>357</v>
      </c>
      <c r="W978" s="37" t="s">
        <v>371</v>
      </c>
      <c r="X978" s="37">
        <v>153</v>
      </c>
      <c r="AB978" s="206" t="s">
        <v>362</v>
      </c>
      <c r="AC978" s="173">
        <v>4810147</v>
      </c>
      <c r="AD978" s="174" t="s">
        <v>2029</v>
      </c>
      <c r="AE978" s="149">
        <v>21527.98</v>
      </c>
      <c r="AF978" s="17">
        <v>0</v>
      </c>
      <c r="AG978" s="17">
        <v>2809.2</v>
      </c>
      <c r="AH978" s="151">
        <v>0</v>
      </c>
      <c r="AI978" s="150">
        <v>0</v>
      </c>
      <c r="AJ978" s="266">
        <v>0</v>
      </c>
      <c r="AK978" s="138">
        <v>0</v>
      </c>
      <c r="AL978" s="266">
        <v>0</v>
      </c>
      <c r="AM978" s="175">
        <v>0</v>
      </c>
      <c r="AN978" s="150">
        <v>0</v>
      </c>
      <c r="AO978" s="151">
        <v>0</v>
      </c>
      <c r="AP978" s="151">
        <v>0</v>
      </c>
      <c r="AQ978" s="151">
        <v>0</v>
      </c>
      <c r="AR978" s="266">
        <v>0</v>
      </c>
      <c r="AS978" s="267">
        <v>0</v>
      </c>
      <c r="AT978" s="266">
        <v>0</v>
      </c>
      <c r="AU978" s="267">
        <v>0</v>
      </c>
      <c r="AV978" s="266">
        <v>2809.2</v>
      </c>
      <c r="AW978" s="267">
        <v>1</v>
      </c>
      <c r="AX978" s="266">
        <v>0</v>
      </c>
      <c r="AY978" s="267">
        <v>0</v>
      </c>
      <c r="AZ978" s="266">
        <v>0</v>
      </c>
      <c r="BA978" s="267">
        <v>0</v>
      </c>
      <c r="BB978" s="266">
        <v>0</v>
      </c>
      <c r="BC978" s="267">
        <v>0</v>
      </c>
      <c r="BE978" s="149">
        <v>0</v>
      </c>
      <c r="BF978" s="149">
        <v>0</v>
      </c>
      <c r="BG978" s="149">
        <v>0</v>
      </c>
      <c r="BH978" s="149">
        <v>0</v>
      </c>
      <c r="BI978" s="149">
        <v>0</v>
      </c>
      <c r="BJ978" s="149">
        <v>0</v>
      </c>
      <c r="BK978" s="149">
        <v>0</v>
      </c>
      <c r="BL978" s="149">
        <v>0</v>
      </c>
      <c r="BM978" s="149">
        <v>0</v>
      </c>
      <c r="BN978" s="149">
        <v>0</v>
      </c>
      <c r="BO978" s="149">
        <v>0</v>
      </c>
      <c r="BP978" s="149">
        <v>0</v>
      </c>
      <c r="BQ978" s="268">
        <v>0</v>
      </c>
    </row>
    <row r="979" spans="11:69" x14ac:dyDescent="0.25">
      <c r="K979" s="145" t="s">
        <v>316</v>
      </c>
      <c r="N979" s="37" t="s">
        <v>2030</v>
      </c>
      <c r="V979" s="37" t="s">
        <v>357</v>
      </c>
      <c r="W979" s="37" t="s">
        <v>371</v>
      </c>
      <c r="X979" s="37">
        <v>153</v>
      </c>
      <c r="AB979" s="206" t="s">
        <v>362</v>
      </c>
      <c r="AC979" s="173">
        <v>4810150</v>
      </c>
      <c r="AD979" s="174" t="s">
        <v>2031</v>
      </c>
      <c r="AE979" s="149">
        <v>310930.78000000003</v>
      </c>
      <c r="AF979" s="17">
        <v>174085.34999999998</v>
      </c>
      <c r="AG979" s="17">
        <v>338905.41999999993</v>
      </c>
      <c r="AH979" s="151">
        <v>1363495.6786532989</v>
      </c>
      <c r="AI979" s="150">
        <v>12895.32</v>
      </c>
      <c r="AJ979" s="266">
        <v>38685.96</v>
      </c>
      <c r="AK979" s="138">
        <v>79608.98</v>
      </c>
      <c r="AL979" s="266">
        <v>95530.775999999983</v>
      </c>
      <c r="AM979" s="175">
        <v>1137030.8822522699</v>
      </c>
      <c r="AN979" s="150">
        <v>306073.77640102897</v>
      </c>
      <c r="AO979" s="151">
        <v>30089.074285714301</v>
      </c>
      <c r="AP979" s="151">
        <v>38797.855118690699</v>
      </c>
      <c r="AQ979" s="151">
        <v>38016.81125620356</v>
      </c>
      <c r="AR979" s="266">
        <v>669.14874379643879</v>
      </c>
      <c r="AS979" s="267">
        <v>1.7296940383447607E-2</v>
      </c>
      <c r="AT979" s="266">
        <v>1325478.8673970953</v>
      </c>
      <c r="AU979" s="267">
        <v>0.9721181285343331</v>
      </c>
      <c r="AV979" s="266">
        <v>300888.60874379636</v>
      </c>
      <c r="AW979" s="267">
        <v>0.88782471742056068</v>
      </c>
      <c r="AX979" s="266">
        <v>-111.89511869069975</v>
      </c>
      <c r="AY979" s="267">
        <v>-2.8923960705821892E-3</v>
      </c>
      <c r="AZ979" s="266">
        <v>1324697.8235346081</v>
      </c>
      <c r="BA979" s="267">
        <v>0.9715453039374421</v>
      </c>
      <c r="BB979" s="266">
        <v>781.04386248713854</v>
      </c>
      <c r="BC979" s="267">
        <v>2.0131109312557693E-2</v>
      </c>
      <c r="BE979" s="149">
        <v>3255.0783995641791</v>
      </c>
      <c r="BF979" s="149">
        <v>3155.216443102589</v>
      </c>
      <c r="BG979" s="149">
        <v>3108.6101691884887</v>
      </c>
      <c r="BH979" s="149">
        <v>3237.2822833140785</v>
      </c>
      <c r="BI979" s="149">
        <v>2965.3222737337287</v>
      </c>
      <c r="BJ979" s="149">
        <v>3306.3667164744188</v>
      </c>
      <c r="BK979" s="149">
        <v>3152.3541205717684</v>
      </c>
      <c r="BL979" s="149">
        <v>3211.2454443209385</v>
      </c>
      <c r="BM979" s="149">
        <v>3090.7752040073783</v>
      </c>
      <c r="BN979" s="149">
        <v>3168.8020311894288</v>
      </c>
      <c r="BO979" s="149">
        <v>3246.6942011298283</v>
      </c>
      <c r="BP979" s="149">
        <v>3119.0639696067287</v>
      </c>
      <c r="BQ979" s="268">
        <v>38016.81125620356</v>
      </c>
    </row>
    <row r="980" spans="11:69" x14ac:dyDescent="0.25">
      <c r="K980" s="145" t="s">
        <v>316</v>
      </c>
      <c r="N980" s="37" t="s">
        <v>2032</v>
      </c>
      <c r="V980" s="37" t="s">
        <v>357</v>
      </c>
      <c r="W980" s="37" t="s">
        <v>371</v>
      </c>
      <c r="X980" s="37">
        <v>153</v>
      </c>
      <c r="AB980" s="206" t="s">
        <v>362</v>
      </c>
      <c r="AC980" s="173">
        <v>4810155</v>
      </c>
      <c r="AD980" s="174" t="s">
        <v>2033</v>
      </c>
      <c r="AE980" s="149">
        <v>1135943.77</v>
      </c>
      <c r="AF980" s="17">
        <v>347373.10000000003</v>
      </c>
      <c r="AG980" s="17">
        <v>765054.76000000013</v>
      </c>
      <c r="AH980" s="151">
        <v>989189.62335487909</v>
      </c>
      <c r="AI980" s="150">
        <v>198123.63999999996</v>
      </c>
      <c r="AJ980" s="266">
        <v>594370.91999999993</v>
      </c>
      <c r="AK980" s="138">
        <v>1069082.92</v>
      </c>
      <c r="AL980" s="266">
        <v>1282899.5039999997</v>
      </c>
      <c r="AM980" s="175">
        <v>824893.81357546709</v>
      </c>
      <c r="AN980" s="150">
        <v>1233378.729779412</v>
      </c>
      <c r="AO980" s="151">
        <v>1696889.6057142899</v>
      </c>
      <c r="AP980" s="151">
        <v>596090.07611347595</v>
      </c>
      <c r="AQ980" s="151">
        <v>584090.12163110485</v>
      </c>
      <c r="AR980" s="266">
        <v>10280.798368895077</v>
      </c>
      <c r="AS980" s="267">
        <v>1.7296940383447895E-2</v>
      </c>
      <c r="AT980" s="266">
        <v>405099.50172377424</v>
      </c>
      <c r="AU980" s="267">
        <v>0.40952663893689251</v>
      </c>
      <c r="AV980" s="266">
        <v>180964.63836889528</v>
      </c>
      <c r="AW980" s="267">
        <v>0.23653815103234604</v>
      </c>
      <c r="AX980" s="266">
        <v>-1719.1561134760268</v>
      </c>
      <c r="AY980" s="267">
        <v>-2.8923960705816952E-3</v>
      </c>
      <c r="AZ980" s="266">
        <v>393099.54724140314</v>
      </c>
      <c r="BA980" s="267">
        <v>0.39739554273546579</v>
      </c>
      <c r="BB980" s="266">
        <v>11999.954482371104</v>
      </c>
      <c r="BC980" s="267">
        <v>2.0131109312557498E-2</v>
      </c>
      <c r="BE980" s="149">
        <v>50011.010274039778</v>
      </c>
      <c r="BF980" s="149">
        <v>48476.731612347583</v>
      </c>
      <c r="BG980" s="149">
        <v>47760.673024061376</v>
      </c>
      <c r="BH980" s="149">
        <v>49737.590821917976</v>
      </c>
      <c r="BI980" s="149">
        <v>45559.198425878676</v>
      </c>
      <c r="BJ980" s="149">
        <v>50799.003750411663</v>
      </c>
      <c r="BK980" s="149">
        <v>48432.754901520682</v>
      </c>
      <c r="BL980" s="149">
        <v>49337.560941665673</v>
      </c>
      <c r="BM980" s="149">
        <v>47486.656697133774</v>
      </c>
      <c r="BN980" s="149">
        <v>48685.460528210577</v>
      </c>
      <c r="BO980" s="149">
        <v>49882.195486016179</v>
      </c>
      <c r="BP980" s="149">
        <v>47921.285167900867</v>
      </c>
      <c r="BQ980" s="268">
        <v>584090.12163110485</v>
      </c>
    </row>
    <row r="981" spans="11:69" x14ac:dyDescent="0.25">
      <c r="K981" s="145" t="s">
        <v>316</v>
      </c>
      <c r="N981" s="37" t="s">
        <v>2034</v>
      </c>
      <c r="V981" s="37" t="s">
        <v>357</v>
      </c>
      <c r="W981" s="37" t="s">
        <v>371</v>
      </c>
      <c r="X981" s="37">
        <v>153</v>
      </c>
      <c r="AB981" s="206" t="s">
        <v>362</v>
      </c>
      <c r="AC981" s="173">
        <v>4810160</v>
      </c>
      <c r="AD981" s="174" t="s">
        <v>2035</v>
      </c>
      <c r="AE981" s="149">
        <v>21966.16</v>
      </c>
      <c r="AF981" s="17">
        <v>5893.4199999999992</v>
      </c>
      <c r="AG981" s="17">
        <v>44947.02</v>
      </c>
      <c r="AH981" s="151">
        <v>145786.21175118908</v>
      </c>
      <c r="AI981" s="150">
        <v>15298.35</v>
      </c>
      <c r="AJ981" s="266">
        <v>45895.05</v>
      </c>
      <c r="AK981" s="138">
        <v>37766.630000000005</v>
      </c>
      <c r="AL981" s="266">
        <v>45319.956000000006</v>
      </c>
      <c r="AM981" s="175">
        <v>121572.38747642569</v>
      </c>
      <c r="AN981" s="150">
        <v>61980.454274763397</v>
      </c>
      <c r="AO981" s="151">
        <v>37368.548571428597</v>
      </c>
      <c r="AP981" s="151">
        <v>46027.796662279099</v>
      </c>
      <c r="AQ981" s="151">
        <v>45101.206056254639</v>
      </c>
      <c r="AR981" s="266">
        <v>793.8439437453635</v>
      </c>
      <c r="AS981" s="267">
        <v>1.7296940383447965E-2</v>
      </c>
      <c r="AT981" s="266">
        <v>100685.00569493444</v>
      </c>
      <c r="AU981" s="267">
        <v>0.69063462508218454</v>
      </c>
      <c r="AV981" s="266">
        <v>-154.18605625464261</v>
      </c>
      <c r="AW981" s="267">
        <v>-3.4303955246564205E-3</v>
      </c>
      <c r="AX981" s="266">
        <v>-132.7466622790962</v>
      </c>
      <c r="AY981" s="267">
        <v>-2.8923960705805134E-3</v>
      </c>
      <c r="AZ981" s="266">
        <v>99758.415088909984</v>
      </c>
      <c r="BA981" s="267">
        <v>0.68427880723841028</v>
      </c>
      <c r="BB981" s="266">
        <v>926.5906060244597</v>
      </c>
      <c r="BC981" s="267">
        <v>2.0131109312556413E-2</v>
      </c>
      <c r="BE981" s="149">
        <v>3861.6590076068514</v>
      </c>
      <c r="BF981" s="149">
        <v>3743.1878753174415</v>
      </c>
      <c r="BG981" s="149">
        <v>3687.8965688175817</v>
      </c>
      <c r="BH981" s="149">
        <v>3840.5466028712617</v>
      </c>
      <c r="BI981" s="149">
        <v>3517.9071171847118</v>
      </c>
      <c r="BJ981" s="149">
        <v>3922.5048511379619</v>
      </c>
      <c r="BK981" s="149">
        <v>3739.7921618423616</v>
      </c>
      <c r="BL981" s="149">
        <v>3809.6578249416916</v>
      </c>
      <c r="BM981" s="149">
        <v>3666.7380756915118</v>
      </c>
      <c r="BN981" s="149">
        <v>3759.3051241727112</v>
      </c>
      <c r="BO981" s="149">
        <v>3851.7124221697914</v>
      </c>
      <c r="BP981" s="149">
        <v>3700.2984245007615</v>
      </c>
      <c r="BQ981" s="268">
        <v>45101.206056254632</v>
      </c>
    </row>
    <row r="982" spans="11:69" x14ac:dyDescent="0.25">
      <c r="K982" s="145" t="s">
        <v>316</v>
      </c>
      <c r="N982" s="37" t="s">
        <v>2036</v>
      </c>
      <c r="V982" s="37" t="s">
        <v>357</v>
      </c>
      <c r="W982" s="37" t="s">
        <v>371</v>
      </c>
      <c r="X982" s="37">
        <v>153</v>
      </c>
      <c r="AB982" s="206" t="s">
        <v>362</v>
      </c>
      <c r="AC982" s="173">
        <v>4810165</v>
      </c>
      <c r="AD982" s="174" t="s">
        <v>2037</v>
      </c>
      <c r="AE982" s="149">
        <v>0</v>
      </c>
      <c r="AF982" s="17">
        <v>0</v>
      </c>
      <c r="AG982" s="17">
        <v>34284.130000000005</v>
      </c>
      <c r="AH982" s="151">
        <v>3207.6752846778504</v>
      </c>
      <c r="AI982" s="150">
        <v>84802.85</v>
      </c>
      <c r="AJ982" s="266">
        <v>254408.55000000002</v>
      </c>
      <c r="AK982" s="138">
        <v>114079.75000000001</v>
      </c>
      <c r="AL982" s="266">
        <v>136895.70000000001</v>
      </c>
      <c r="AM982" s="175">
        <v>2674.9082641159248</v>
      </c>
      <c r="AN982" s="150">
        <v>114612.51702056194</v>
      </c>
      <c r="AO982" s="151">
        <v>148676.314285714</v>
      </c>
      <c r="AP982" s="151">
        <v>255144.40029034199</v>
      </c>
      <c r="AQ982" s="151">
        <v>250008.06047761044</v>
      </c>
      <c r="AR982" s="266">
        <v>4400.4895223895728</v>
      </c>
      <c r="AS982" s="267">
        <v>1.7296940383448482E-2</v>
      </c>
      <c r="AT982" s="266">
        <v>-246800.38519293259</v>
      </c>
      <c r="AU982" s="267">
        <v>-76.940576364393124</v>
      </c>
      <c r="AV982" s="266">
        <v>-215723.93047761044</v>
      </c>
      <c r="AW982" s="267">
        <v>-6.2922387261281072</v>
      </c>
      <c r="AX982" s="266">
        <v>-735.85029034197214</v>
      </c>
      <c r="AY982" s="267">
        <v>-2.8923960705800654E-3</v>
      </c>
      <c r="AZ982" s="266">
        <v>-251936.72500566414</v>
      </c>
      <c r="BA982" s="267">
        <v>-78.541841878164533</v>
      </c>
      <c r="BB982" s="266">
        <v>5136.339812731545</v>
      </c>
      <c r="BC982" s="267">
        <v>2.0131109312556492E-2</v>
      </c>
      <c r="BE982" s="149">
        <v>21406.209792116944</v>
      </c>
      <c r="BF982" s="149">
        <v>20749.492586609838</v>
      </c>
      <c r="BG982" s="149">
        <v>20442.998071096044</v>
      </c>
      <c r="BH982" s="149">
        <v>21289.178080074038</v>
      </c>
      <c r="BI982" s="149">
        <v>19500.701028055144</v>
      </c>
      <c r="BJ982" s="149">
        <v>21743.494593555843</v>
      </c>
      <c r="BK982" s="149">
        <v>20730.669237655944</v>
      </c>
      <c r="BL982" s="149">
        <v>21117.953313910144</v>
      </c>
      <c r="BM982" s="149">
        <v>20325.710878765043</v>
      </c>
      <c r="BN982" s="149">
        <v>20838.834812215042</v>
      </c>
      <c r="BO982" s="149">
        <v>21351.073205960241</v>
      </c>
      <c r="BP982" s="149">
        <v>20511.74487759624</v>
      </c>
      <c r="BQ982" s="268">
        <v>250008.0604776105</v>
      </c>
    </row>
    <row r="983" spans="11:69" x14ac:dyDescent="0.25">
      <c r="K983" s="145" t="s">
        <v>316</v>
      </c>
      <c r="N983" s="37" t="s">
        <v>2038</v>
      </c>
      <c r="V983" s="37" t="s">
        <v>357</v>
      </c>
      <c r="W983" s="37" t="s">
        <v>371</v>
      </c>
      <c r="X983" s="37">
        <v>153</v>
      </c>
      <c r="AB983" s="206" t="s">
        <v>362</v>
      </c>
      <c r="AC983" s="173">
        <v>4810170</v>
      </c>
      <c r="AD983" s="174" t="s">
        <v>2039</v>
      </c>
      <c r="AE983" s="149">
        <v>385257.11999999988</v>
      </c>
      <c r="AF983" s="17">
        <v>1652495.8399999999</v>
      </c>
      <c r="AG983" s="17">
        <v>537838.57000000007</v>
      </c>
      <c r="AH983" s="151">
        <v>1005536.7629149669</v>
      </c>
      <c r="AI983" s="150">
        <v>216911.88999999998</v>
      </c>
      <c r="AJ983" s="266">
        <v>650735.66999999993</v>
      </c>
      <c r="AK983" s="138">
        <v>176037.75</v>
      </c>
      <c r="AL983" s="266">
        <v>211245.30000000002</v>
      </c>
      <c r="AM983" s="175">
        <v>838525.83515595784</v>
      </c>
      <c r="AN983" s="150">
        <v>343048.67775900906</v>
      </c>
      <c r="AO983" s="151">
        <v>87500.588571428481</v>
      </c>
      <c r="AP983" s="151">
        <v>652617.85529489501</v>
      </c>
      <c r="AQ983" s="151">
        <v>639479.93391062669</v>
      </c>
      <c r="AR983" s="266">
        <v>11255.73608937324</v>
      </c>
      <c r="AS983" s="267">
        <v>1.7296940383448232E-2</v>
      </c>
      <c r="AT983" s="266">
        <v>366056.82900434022</v>
      </c>
      <c r="AU983" s="267">
        <v>0.36404121908300213</v>
      </c>
      <c r="AV983" s="266">
        <v>-101641.36391062662</v>
      </c>
      <c r="AW983" s="267">
        <v>-0.18898117312528667</v>
      </c>
      <c r="AX983" s="266">
        <v>-1882.1852948950836</v>
      </c>
      <c r="AY983" s="267">
        <v>-2.8923960705812914E-3</v>
      </c>
      <c r="AZ983" s="266">
        <v>352918.9076200719</v>
      </c>
      <c r="BA983" s="267">
        <v>0.35097563871955267</v>
      </c>
      <c r="BB983" s="266">
        <v>13137.921384268324</v>
      </c>
      <c r="BC983" s="267">
        <v>2.0131109312557439E-2</v>
      </c>
      <c r="BE983" s="149">
        <v>54753.601131855736</v>
      </c>
      <c r="BF983" s="149">
        <v>53073.82539033224</v>
      </c>
      <c r="BG983" s="149">
        <v>52289.862296701038</v>
      </c>
      <c r="BH983" s="149">
        <v>54454.253057479138</v>
      </c>
      <c r="BI983" s="149">
        <v>49879.619804291739</v>
      </c>
      <c r="BJ983" s="149">
        <v>55616.320766259341</v>
      </c>
      <c r="BK983" s="149">
        <v>53025.678326905436</v>
      </c>
      <c r="BL983" s="149">
        <v>54016.287969708639</v>
      </c>
      <c r="BM983" s="149">
        <v>51989.860745322745</v>
      </c>
      <c r="BN983" s="149">
        <v>53302.348264419838</v>
      </c>
      <c r="BO983" s="149">
        <v>54612.570717059541</v>
      </c>
      <c r="BP983" s="149">
        <v>52465.705440291436</v>
      </c>
      <c r="BQ983" s="268">
        <v>639479.9339106268</v>
      </c>
    </row>
    <row r="984" spans="11:69" x14ac:dyDescent="0.25">
      <c r="K984" s="145" t="s">
        <v>316</v>
      </c>
      <c r="N984" s="37" t="s">
        <v>2040</v>
      </c>
      <c r="V984" s="37" t="s">
        <v>357</v>
      </c>
      <c r="W984" s="37" t="s">
        <v>371</v>
      </c>
      <c r="X984" s="37">
        <v>153</v>
      </c>
      <c r="AB984" s="206" t="s">
        <v>362</v>
      </c>
      <c r="AC984" s="173">
        <v>4820090</v>
      </c>
      <c r="AD984" s="174" t="s">
        <v>2041</v>
      </c>
      <c r="AE984" s="149">
        <v>1467611.79</v>
      </c>
      <c r="AF984" s="17">
        <v>637189.7699999999</v>
      </c>
      <c r="AG984" s="17">
        <v>1810841.2399999995</v>
      </c>
      <c r="AH984" s="151">
        <v>2087790.889544927</v>
      </c>
      <c r="AI984" s="150">
        <v>944714.74000000011</v>
      </c>
      <c r="AJ984" s="266">
        <v>2834144.22</v>
      </c>
      <c r="AK984" s="138">
        <v>2465948.5300000003</v>
      </c>
      <c r="AL984" s="266">
        <v>2959138.2360000005</v>
      </c>
      <c r="AM984" s="175">
        <v>1741096.7911658569</v>
      </c>
      <c r="AN984" s="150">
        <v>2812642.6283790702</v>
      </c>
      <c r="AO984" s="151">
        <v>2918443.56</v>
      </c>
      <c r="AP984" s="151">
        <v>2918392.0215130001</v>
      </c>
      <c r="AQ984" s="151">
        <v>2859641.5527111441</v>
      </c>
      <c r="AR984" s="266">
        <v>-25497.332711143885</v>
      </c>
      <c r="AS984" s="267">
        <v>-8.9964838525909176E-3</v>
      </c>
      <c r="AT984" s="266">
        <v>-771850.66316621704</v>
      </c>
      <c r="AU984" s="267">
        <v>-0.3696973039931486</v>
      </c>
      <c r="AV984" s="266">
        <v>-1048800.3127111446</v>
      </c>
      <c r="AW984" s="267">
        <v>-0.57917849977347813</v>
      </c>
      <c r="AX984" s="266">
        <v>-84247.801512999926</v>
      </c>
      <c r="AY984" s="267">
        <v>-2.972601073667307E-2</v>
      </c>
      <c r="AZ984" s="266">
        <v>-830601.13196807308</v>
      </c>
      <c r="BA984" s="267">
        <v>-0.39783731988078463</v>
      </c>
      <c r="BB984" s="266">
        <v>58750.468801856041</v>
      </c>
      <c r="BC984" s="267">
        <v>2.0131109312517128E-2</v>
      </c>
      <c r="BE984" s="149">
        <v>254232.07720867064</v>
      </c>
      <c r="BF984" s="149">
        <v>230030.79937635767</v>
      </c>
      <c r="BG984" s="149">
        <v>232700.70134049165</v>
      </c>
      <c r="BH984" s="149">
        <v>249495.20180052766</v>
      </c>
      <c r="BI984" s="149">
        <v>223878.87484949265</v>
      </c>
      <c r="BJ984" s="149">
        <v>238776.15167246162</v>
      </c>
      <c r="BK984" s="149">
        <v>244535.01851547262</v>
      </c>
      <c r="BL984" s="149">
        <v>238772.87415535667</v>
      </c>
      <c r="BM984" s="149">
        <v>236101.42686525863</v>
      </c>
      <c r="BN984" s="149">
        <v>243540.60714073468</v>
      </c>
      <c r="BO984" s="149">
        <v>235121.52950668364</v>
      </c>
      <c r="BP984" s="149">
        <v>232456.29027963564</v>
      </c>
      <c r="BQ984" s="268">
        <v>2859641.5527111441</v>
      </c>
    </row>
    <row r="985" spans="11:69" x14ac:dyDescent="0.25">
      <c r="K985" s="145" t="s">
        <v>316</v>
      </c>
      <c r="N985" s="37" t="s">
        <v>2042</v>
      </c>
      <c r="V985" s="37" t="s">
        <v>357</v>
      </c>
      <c r="W985" s="37" t="s">
        <v>371</v>
      </c>
      <c r="X985" s="37">
        <v>153</v>
      </c>
      <c r="AB985" s="206" t="s">
        <v>362</v>
      </c>
      <c r="AC985" s="173">
        <v>4820105</v>
      </c>
      <c r="AD985" s="174" t="s">
        <v>2043</v>
      </c>
      <c r="AE985" s="149">
        <v>149227.76999999999</v>
      </c>
      <c r="AF985" s="17">
        <v>87420.409999999989</v>
      </c>
      <c r="AG985" s="17">
        <v>242803.55</v>
      </c>
      <c r="AH985" s="151">
        <v>152969.98704190162</v>
      </c>
      <c r="AI985" s="150">
        <v>104104.68</v>
      </c>
      <c r="AJ985" s="266">
        <v>312314.03999999998</v>
      </c>
      <c r="AK985" s="138">
        <v>177397.45</v>
      </c>
      <c r="AL985" s="266">
        <v>212876.94000000003</v>
      </c>
      <c r="AM985" s="175">
        <v>127568.11753373939</v>
      </c>
      <c r="AN985" s="150">
        <v>202799.31950816224</v>
      </c>
      <c r="AO985" s="151">
        <v>244128.377142857</v>
      </c>
      <c r="AP985" s="151">
        <v>321597.89050625399</v>
      </c>
      <c r="AQ985" s="151">
        <v>315123.76821779739</v>
      </c>
      <c r="AR985" s="266">
        <v>-2809.7282177974121</v>
      </c>
      <c r="AS985" s="267">
        <v>-8.9964838525908482E-3</v>
      </c>
      <c r="AT985" s="266">
        <v>-162153.78117589577</v>
      </c>
      <c r="AU985" s="267">
        <v>-1.0600365752235994</v>
      </c>
      <c r="AV985" s="266">
        <v>-72320.218217797403</v>
      </c>
      <c r="AW985" s="267">
        <v>-0.29785486339799155</v>
      </c>
      <c r="AX985" s="266">
        <v>-9283.8505062540062</v>
      </c>
      <c r="AY985" s="267">
        <v>-2.9726010736673917E-2</v>
      </c>
      <c r="AZ985" s="266">
        <v>-168627.90346435236</v>
      </c>
      <c r="BA985" s="267">
        <v>-1.1023594021627374</v>
      </c>
      <c r="BB985" s="266">
        <v>6474.1222884565941</v>
      </c>
      <c r="BC985" s="267">
        <v>2.0131109312518002E-2</v>
      </c>
      <c r="BE985" s="149">
        <v>28015.598701830324</v>
      </c>
      <c r="BF985" s="149">
        <v>25348.691774640723</v>
      </c>
      <c r="BG985" s="149">
        <v>25642.906819499323</v>
      </c>
      <c r="BH985" s="149">
        <v>27493.609494204924</v>
      </c>
      <c r="BI985" s="149">
        <v>24670.768474477823</v>
      </c>
      <c r="BJ985" s="149">
        <v>26312.402896871325</v>
      </c>
      <c r="BK985" s="149">
        <v>26947.012440334525</v>
      </c>
      <c r="BL985" s="149">
        <v>26312.041724493123</v>
      </c>
      <c r="BM985" s="149">
        <v>26017.656389431526</v>
      </c>
      <c r="BN985" s="149">
        <v>26837.431342917222</v>
      </c>
      <c r="BO985" s="149">
        <v>25909.674692282024</v>
      </c>
      <c r="BP985" s="149">
        <v>25615.973466814525</v>
      </c>
      <c r="BQ985" s="268">
        <v>315123.76821779739</v>
      </c>
    </row>
    <row r="986" spans="11:69" x14ac:dyDescent="0.25">
      <c r="K986" s="145" t="s">
        <v>316</v>
      </c>
      <c r="N986" s="37" t="s">
        <v>2044</v>
      </c>
      <c r="V986" s="37" t="s">
        <v>357</v>
      </c>
      <c r="W986" s="37" t="s">
        <v>371</v>
      </c>
      <c r="X986" s="37">
        <v>153</v>
      </c>
      <c r="AB986" s="206" t="s">
        <v>362</v>
      </c>
      <c r="AC986" s="173">
        <v>4820107</v>
      </c>
      <c r="AD986" s="174" t="s">
        <v>2045</v>
      </c>
      <c r="AE986" s="149">
        <v>105671.96999999999</v>
      </c>
      <c r="AF986" s="17">
        <v>40016.97</v>
      </c>
      <c r="AG986" s="17">
        <v>267526.25000000006</v>
      </c>
      <c r="AH986" s="151">
        <v>129722.58873240862</v>
      </c>
      <c r="AI986" s="150">
        <v>194381.74</v>
      </c>
      <c r="AJ986" s="266">
        <v>583145.22</v>
      </c>
      <c r="AK986" s="138">
        <v>371782.18999999994</v>
      </c>
      <c r="AL986" s="266">
        <v>446138.62799999997</v>
      </c>
      <c r="AM986" s="175">
        <v>108181.13256206193</v>
      </c>
      <c r="AN986" s="150">
        <v>393323.64617034665</v>
      </c>
      <c r="AO986" s="151">
        <v>395802.58285714302</v>
      </c>
      <c r="AP986" s="151">
        <v>600479.80107076</v>
      </c>
      <c r="AQ986" s="151">
        <v>588391.47655544523</v>
      </c>
      <c r="AR986" s="266">
        <v>-5246.2565554452594</v>
      </c>
      <c r="AS986" s="267">
        <v>-8.9964838525903711E-3</v>
      </c>
      <c r="AT986" s="266">
        <v>-458668.88782303664</v>
      </c>
      <c r="AU986" s="267">
        <v>-3.5357673039440916</v>
      </c>
      <c r="AV986" s="266">
        <v>-320865.22655544517</v>
      </c>
      <c r="AW986" s="267">
        <v>-1.1993784780201759</v>
      </c>
      <c r="AX986" s="266">
        <v>-17334.581070760032</v>
      </c>
      <c r="AY986" s="267">
        <v>-2.9726010736673848E-2</v>
      </c>
      <c r="AZ986" s="266">
        <v>-470757.21233835141</v>
      </c>
      <c r="BA986" s="267">
        <v>-3.6289532681885346</v>
      </c>
      <c r="BB986" s="266">
        <v>12088.324515314773</v>
      </c>
      <c r="BC986" s="267">
        <v>2.0131109312518398E-2</v>
      </c>
      <c r="BE986" s="149">
        <v>52310.048143882734</v>
      </c>
      <c r="BF986" s="149">
        <v>47330.464047133624</v>
      </c>
      <c r="BG986" s="149">
        <v>47879.81526125563</v>
      </c>
      <c r="BH986" s="149">
        <v>51335.402523345525</v>
      </c>
      <c r="BI986" s="149">
        <v>46064.66206136113</v>
      </c>
      <c r="BJ986" s="149">
        <v>49129.882140504131</v>
      </c>
      <c r="BK986" s="149">
        <v>50314.809727611428</v>
      </c>
      <c r="BL986" s="149">
        <v>49129.20776817693</v>
      </c>
      <c r="BM986" s="149">
        <v>48579.538592307428</v>
      </c>
      <c r="BN986" s="149">
        <v>50110.20255349503</v>
      </c>
      <c r="BO986" s="149">
        <v>48377.917779678624</v>
      </c>
      <c r="BP986" s="149">
        <v>47829.525956693135</v>
      </c>
      <c r="BQ986" s="268">
        <v>588391.47655544523</v>
      </c>
    </row>
    <row r="987" spans="11:69" x14ac:dyDescent="0.25">
      <c r="K987" s="145" t="s">
        <v>316</v>
      </c>
      <c r="N987" s="37" t="s">
        <v>2046</v>
      </c>
      <c r="V987" s="37" t="s">
        <v>357</v>
      </c>
      <c r="W987" s="37" t="s">
        <v>371</v>
      </c>
      <c r="X987" s="37">
        <v>153</v>
      </c>
      <c r="AB987" s="206" t="s">
        <v>362</v>
      </c>
      <c r="AC987" s="173">
        <v>4820109</v>
      </c>
      <c r="AD987" s="174" t="s">
        <v>2047</v>
      </c>
      <c r="AE987" s="149">
        <v>54431.03</v>
      </c>
      <c r="AF987" s="17">
        <v>52916.66</v>
      </c>
      <c r="AG987" s="17">
        <v>116218.45999999998</v>
      </c>
      <c r="AH987" s="151">
        <v>58244.332726153145</v>
      </c>
      <c r="AI987" s="150">
        <v>14423.8</v>
      </c>
      <c r="AJ987" s="266">
        <v>43271.399999999994</v>
      </c>
      <c r="AK987" s="138">
        <v>59219.149999999987</v>
      </c>
      <c r="AL987" s="266">
        <v>71062.979999999981</v>
      </c>
      <c r="AM987" s="175">
        <v>48572.403165915595</v>
      </c>
      <c r="AN987" s="150">
        <v>68891.079560237529</v>
      </c>
      <c r="AO987" s="151">
        <v>34721.262857142901</v>
      </c>
      <c r="AP987" s="151">
        <v>44557.686100990897</v>
      </c>
      <c r="AQ987" s="151">
        <v>43660.690451378985</v>
      </c>
      <c r="AR987" s="266">
        <v>-389.29045137899084</v>
      </c>
      <c r="AS987" s="267">
        <v>-8.996483852590647E-3</v>
      </c>
      <c r="AT987" s="266">
        <v>14583.64227477416</v>
      </c>
      <c r="AU987" s="267">
        <v>0.25038731825363919</v>
      </c>
      <c r="AV987" s="266">
        <v>72557.769548621</v>
      </c>
      <c r="AW987" s="267">
        <v>0.62432224234102751</v>
      </c>
      <c r="AX987" s="266">
        <v>-1286.2861009909029</v>
      </c>
      <c r="AY987" s="267">
        <v>-2.9726010736673716E-2</v>
      </c>
      <c r="AZ987" s="266">
        <v>13686.646625162248</v>
      </c>
      <c r="BA987" s="267">
        <v>0.23498675295178728</v>
      </c>
      <c r="BB987" s="266">
        <v>896.99564961191209</v>
      </c>
      <c r="BC987" s="267">
        <v>2.0131109312518009E-2</v>
      </c>
      <c r="BE987" s="149">
        <v>3881.5871923861628</v>
      </c>
      <c r="BF987" s="149">
        <v>3512.0847633272924</v>
      </c>
      <c r="BG987" s="149">
        <v>3552.8485307585925</v>
      </c>
      <c r="BH987" s="149">
        <v>3809.2651033797224</v>
      </c>
      <c r="BI987" s="149">
        <v>3418.1578611275922</v>
      </c>
      <c r="BJ987" s="149">
        <v>3645.6078334220219</v>
      </c>
      <c r="BK987" s="149">
        <v>3733.5335744454228</v>
      </c>
      <c r="BL987" s="149">
        <v>3645.5577926539327</v>
      </c>
      <c r="BM987" s="149">
        <v>3604.7704313570021</v>
      </c>
      <c r="BN987" s="149">
        <v>3718.3510117313526</v>
      </c>
      <c r="BO987" s="149">
        <v>3589.8094670339324</v>
      </c>
      <c r="BP987" s="149">
        <v>3549.1168897559523</v>
      </c>
      <c r="BQ987" s="268">
        <v>43660.690451378978</v>
      </c>
    </row>
    <row r="988" spans="11:69" x14ac:dyDescent="0.25">
      <c r="K988" s="145" t="s">
        <v>316</v>
      </c>
      <c r="N988" s="37" t="s">
        <v>2048</v>
      </c>
      <c r="V988" s="37" t="s">
        <v>357</v>
      </c>
      <c r="W988" s="37" t="s">
        <v>371</v>
      </c>
      <c r="X988" s="37">
        <v>153</v>
      </c>
      <c r="AB988" s="206" t="s">
        <v>362</v>
      </c>
      <c r="AC988" s="173">
        <v>4820110</v>
      </c>
      <c r="AD988" s="174" t="s">
        <v>2049</v>
      </c>
      <c r="AE988" s="149">
        <v>292969.88</v>
      </c>
      <c r="AF988" s="17">
        <v>321298.05</v>
      </c>
      <c r="AG988" s="17">
        <v>1157546.21</v>
      </c>
      <c r="AH988" s="151">
        <v>187360.32375860738</v>
      </c>
      <c r="AI988" s="150">
        <v>184196.15</v>
      </c>
      <c r="AJ988" s="266">
        <v>552588.44999999995</v>
      </c>
      <c r="AK988" s="138">
        <v>286177.01</v>
      </c>
      <c r="AL988" s="266">
        <v>343412.41200000001</v>
      </c>
      <c r="AM988" s="175">
        <v>156247.66834719325</v>
      </c>
      <c r="AN988" s="150">
        <v>317289.66541141411</v>
      </c>
      <c r="AO988" s="151">
        <v>367011.685714286</v>
      </c>
      <c r="AP988" s="151">
        <v>569014.70019766199</v>
      </c>
      <c r="AQ988" s="151">
        <v>557559.80306755321</v>
      </c>
      <c r="AR988" s="266">
        <v>-4971.3530675532529</v>
      </c>
      <c r="AS988" s="267">
        <v>-8.9964838525909349E-3</v>
      </c>
      <c r="AT988" s="266">
        <v>-370199.47930894583</v>
      </c>
      <c r="AU988" s="267">
        <v>-1.9758691268376865</v>
      </c>
      <c r="AV988" s="266">
        <v>599986.40693244676</v>
      </c>
      <c r="AW988" s="267">
        <v>0.51832609510461514</v>
      </c>
      <c r="AX988" s="266">
        <v>-16426.250197662041</v>
      </c>
      <c r="AY988" s="267">
        <v>-2.9726010736673997E-2</v>
      </c>
      <c r="AZ988" s="266">
        <v>-381654.37643905461</v>
      </c>
      <c r="BA988" s="267">
        <v>-2.0370074559156568</v>
      </c>
      <c r="BB988" s="266">
        <v>11454.897130108788</v>
      </c>
      <c r="BC988" s="267">
        <v>2.0131109312517995E-2</v>
      </c>
      <c r="BE988" s="149">
        <v>49569.005166935218</v>
      </c>
      <c r="BF988" s="149">
        <v>44850.350939318916</v>
      </c>
      <c r="BG988" s="149">
        <v>45370.916187058217</v>
      </c>
      <c r="BH988" s="149">
        <v>48645.43091084862</v>
      </c>
      <c r="BI988" s="149">
        <v>43650.876891799518</v>
      </c>
      <c r="BJ988" s="149">
        <v>46555.479646568718</v>
      </c>
      <c r="BK988" s="149">
        <v>47678.317108430922</v>
      </c>
      <c r="BL988" s="149">
        <v>46554.840611305815</v>
      </c>
      <c r="BM988" s="149">
        <v>46033.974062993017</v>
      </c>
      <c r="BN988" s="149">
        <v>47484.431336369118</v>
      </c>
      <c r="BO988" s="149">
        <v>45842.918167279226</v>
      </c>
      <c r="BP988" s="149">
        <v>45323.262038645917</v>
      </c>
      <c r="BQ988" s="268">
        <v>557559.80306755309</v>
      </c>
    </row>
    <row r="989" spans="11:69" x14ac:dyDescent="0.25">
      <c r="K989" s="145" t="s">
        <v>316</v>
      </c>
      <c r="N989" s="37" t="s">
        <v>2050</v>
      </c>
      <c r="V989" s="37" t="s">
        <v>357</v>
      </c>
      <c r="W989" s="37" t="s">
        <v>371</v>
      </c>
      <c r="X989" s="37">
        <v>153</v>
      </c>
      <c r="AB989" s="206" t="s">
        <v>362</v>
      </c>
      <c r="AC989" s="173">
        <v>4820113</v>
      </c>
      <c r="AD989" s="174" t="s">
        <v>2051</v>
      </c>
      <c r="AE989" s="149">
        <v>310958.88</v>
      </c>
      <c r="AF989" s="17">
        <v>1204460.54</v>
      </c>
      <c r="AG989" s="17">
        <v>664110.15999999992</v>
      </c>
      <c r="AH989" s="151">
        <v>66369.573468181086</v>
      </c>
      <c r="AI989" s="150">
        <v>248961.61</v>
      </c>
      <c r="AJ989" s="266">
        <v>746884.83</v>
      </c>
      <c r="AK989" s="138">
        <v>514696.38</v>
      </c>
      <c r="AL989" s="266">
        <v>617635.65599999996</v>
      </c>
      <c r="AM989" s="175">
        <v>55348.383775007402</v>
      </c>
      <c r="AN989" s="150">
        <v>525717.56969317375</v>
      </c>
      <c r="AO989" s="151">
        <v>734036.02285714308</v>
      </c>
      <c r="AP989" s="151">
        <v>769086.73647563905</v>
      </c>
      <c r="AQ989" s="151">
        <v>753604.16731284012</v>
      </c>
      <c r="AR989" s="266">
        <v>-6719.3373128401581</v>
      </c>
      <c r="AS989" s="267">
        <v>-8.9964838525909783E-3</v>
      </c>
      <c r="AT989" s="266">
        <v>-687234.59384465904</v>
      </c>
      <c r="AU989" s="267">
        <v>-10.354663408740048</v>
      </c>
      <c r="AV989" s="266">
        <v>-89494.0073128402</v>
      </c>
      <c r="AW989" s="267">
        <v>-0.13475777469334335</v>
      </c>
      <c r="AX989" s="266">
        <v>-22201.906475639087</v>
      </c>
      <c r="AY989" s="267">
        <v>-2.9726010736674205E-2</v>
      </c>
      <c r="AZ989" s="266">
        <v>-702717.16300745797</v>
      </c>
      <c r="BA989" s="267">
        <v>-10.58794152631333</v>
      </c>
      <c r="BB989" s="266">
        <v>15482.569162798929</v>
      </c>
      <c r="BC989" s="267">
        <v>2.0131109312518148E-2</v>
      </c>
      <c r="BE989" s="149">
        <v>66998.030808236203</v>
      </c>
      <c r="BF989" s="149">
        <v>60620.244119748699</v>
      </c>
      <c r="BG989" s="149">
        <v>61323.846025582396</v>
      </c>
      <c r="BH989" s="149">
        <v>65749.717345930592</v>
      </c>
      <c r="BI989" s="149">
        <v>58999.021363335793</v>
      </c>
      <c r="BJ989" s="149">
        <v>62924.915461761797</v>
      </c>
      <c r="BK989" s="149">
        <v>64442.555337912891</v>
      </c>
      <c r="BL989" s="149">
        <v>62924.051734436791</v>
      </c>
      <c r="BM989" s="149">
        <v>62220.042587323303</v>
      </c>
      <c r="BN989" s="149">
        <v>64180.497124597401</v>
      </c>
      <c r="BO989" s="149">
        <v>61961.809267045399</v>
      </c>
      <c r="BP989" s="149">
        <v>61259.436136928889</v>
      </c>
      <c r="BQ989" s="268">
        <v>753604.16731284012</v>
      </c>
    </row>
    <row r="990" spans="11:69" x14ac:dyDescent="0.25">
      <c r="K990" s="145" t="s">
        <v>316</v>
      </c>
      <c r="N990" s="37" t="s">
        <v>2052</v>
      </c>
      <c r="V990" s="37" t="s">
        <v>357</v>
      </c>
      <c r="W990" s="37" t="s">
        <v>371</v>
      </c>
      <c r="X990" s="37">
        <v>153</v>
      </c>
      <c r="AB990" s="206" t="s">
        <v>362</v>
      </c>
      <c r="AC990" s="173">
        <v>4820114</v>
      </c>
      <c r="AD990" s="174" t="s">
        <v>2053</v>
      </c>
      <c r="AE990" s="149">
        <v>31195.329999999994</v>
      </c>
      <c r="AF990" s="17">
        <v>616545.99999999988</v>
      </c>
      <c r="AG990" s="17">
        <v>445284.87999999995</v>
      </c>
      <c r="AH990" s="151">
        <v>404854.54518316017</v>
      </c>
      <c r="AI990" s="150">
        <v>107651.03000000001</v>
      </c>
      <c r="AJ990" s="266">
        <v>322953.09000000003</v>
      </c>
      <c r="AK990" s="138">
        <v>192495.82</v>
      </c>
      <c r="AL990" s="266">
        <v>230994.98400000003</v>
      </c>
      <c r="AM990" s="175">
        <v>337625.26363976841</v>
      </c>
      <c r="AN990" s="150">
        <v>259725.10154339176</v>
      </c>
      <c r="AO990" s="151">
        <v>233053.32</v>
      </c>
      <c r="AP990" s="151">
        <v>332553.19702078198</v>
      </c>
      <c r="AQ990" s="151">
        <v>325858.5322593294</v>
      </c>
      <c r="AR990" s="266">
        <v>-2905.4422593293712</v>
      </c>
      <c r="AS990" s="267">
        <v>-8.9964838525910095E-3</v>
      </c>
      <c r="AT990" s="266">
        <v>78996.012923830771</v>
      </c>
      <c r="AU990" s="267">
        <v>0.19512196136538915</v>
      </c>
      <c r="AV990" s="266">
        <v>119426.34774067055</v>
      </c>
      <c r="AW990" s="267">
        <v>0.26820211757621448</v>
      </c>
      <c r="AX990" s="266">
        <v>-9600.1070207819575</v>
      </c>
      <c r="AY990" s="267">
        <v>-2.972601073667373E-2</v>
      </c>
      <c r="AZ990" s="266">
        <v>72301.348162378184</v>
      </c>
      <c r="BA990" s="267">
        <v>0.17858598605992765</v>
      </c>
      <c r="BB990" s="266">
        <v>6694.6647614525864</v>
      </c>
      <c r="BC990" s="267">
        <v>2.0131109312517666E-2</v>
      </c>
      <c r="BE990" s="149">
        <v>28969.956550643961</v>
      </c>
      <c r="BF990" s="149">
        <v>26212.200822216662</v>
      </c>
      <c r="BG990" s="149">
        <v>26516.438370620064</v>
      </c>
      <c r="BH990" s="149">
        <v>28430.185659942868</v>
      </c>
      <c r="BI990" s="149">
        <v>25511.183908053565</v>
      </c>
      <c r="BJ990" s="149">
        <v>27208.740986699064</v>
      </c>
      <c r="BK990" s="149">
        <v>27864.968651023468</v>
      </c>
      <c r="BL990" s="149">
        <v>27208.367510900163</v>
      </c>
      <c r="BM990" s="149">
        <v>26903.953871318663</v>
      </c>
      <c r="BN990" s="149">
        <v>27751.654648180262</v>
      </c>
      <c r="BO990" s="149">
        <v>26792.293752683363</v>
      </c>
      <c r="BP990" s="149">
        <v>26488.587527047268</v>
      </c>
      <c r="BQ990" s="268">
        <v>325858.5322593294</v>
      </c>
    </row>
    <row r="991" spans="11:69" x14ac:dyDescent="0.25">
      <c r="K991" s="145" t="s">
        <v>316</v>
      </c>
      <c r="N991" s="37" t="s">
        <v>2054</v>
      </c>
      <c r="V991" s="37" t="s">
        <v>357</v>
      </c>
      <c r="W991" s="37" t="s">
        <v>371</v>
      </c>
      <c r="X991" s="37">
        <v>153</v>
      </c>
      <c r="AB991" s="206" t="s">
        <v>362</v>
      </c>
      <c r="AC991" s="173">
        <v>4820115</v>
      </c>
      <c r="AD991" s="174" t="s">
        <v>2055</v>
      </c>
      <c r="AE991" s="149">
        <v>766978.09000000008</v>
      </c>
      <c r="AF991" s="17">
        <v>699610.96</v>
      </c>
      <c r="AG991" s="17">
        <v>371004.76</v>
      </c>
      <c r="AH991" s="151">
        <v>355121.58352915797</v>
      </c>
      <c r="AI991" s="150">
        <v>342742.56</v>
      </c>
      <c r="AJ991" s="266">
        <v>1028227.6799999999</v>
      </c>
      <c r="AK991" s="138">
        <v>1089268.8</v>
      </c>
      <c r="AL991" s="266">
        <v>1307122.56</v>
      </c>
      <c r="AM991" s="175">
        <v>296150.85143470723</v>
      </c>
      <c r="AN991" s="150">
        <v>1148239.5320944507</v>
      </c>
      <c r="AO991" s="151">
        <v>918940.32</v>
      </c>
      <c r="AP991" s="151">
        <v>1058792.78705543</v>
      </c>
      <c r="AQ991" s="151">
        <v>1037478.1137199077</v>
      </c>
      <c r="AR991" s="266">
        <v>-9250.4337199077709</v>
      </c>
      <c r="AS991" s="267">
        <v>-8.9964838525916479E-3</v>
      </c>
      <c r="AT991" s="266">
        <v>-682356.53019074979</v>
      </c>
      <c r="AU991" s="267">
        <v>-1.9214729879540637</v>
      </c>
      <c r="AV991" s="266">
        <v>-666473.3537199077</v>
      </c>
      <c r="AW991" s="267">
        <v>-1.7964010858510486</v>
      </c>
      <c r="AX991" s="266">
        <v>-30565.107055430068</v>
      </c>
      <c r="AY991" s="267">
        <v>-2.9726010736678545E-2</v>
      </c>
      <c r="AZ991" s="266">
        <v>-703671.20352627197</v>
      </c>
      <c r="BA991" s="267">
        <v>-1.9814937648488371</v>
      </c>
      <c r="BB991" s="266">
        <v>21314.673335522297</v>
      </c>
      <c r="BC991" s="267">
        <v>2.0131109312521628E-2</v>
      </c>
      <c r="BE991" s="149">
        <v>92235.411693288013</v>
      </c>
      <c r="BF991" s="149">
        <v>83455.186755209434</v>
      </c>
      <c r="BG991" s="149">
        <v>84423.827335684109</v>
      </c>
      <c r="BH991" s="149">
        <v>90516.873032836913</v>
      </c>
      <c r="BI991" s="149">
        <v>81223.268196106219</v>
      </c>
      <c r="BJ991" s="149">
        <v>86628.001052643522</v>
      </c>
      <c r="BK991" s="149">
        <v>88717.318262273111</v>
      </c>
      <c r="BL991" s="149">
        <v>86626.811969256232</v>
      </c>
      <c r="BM991" s="149">
        <v>85657.610744436519</v>
      </c>
      <c r="BN991" s="149">
        <v>88356.545760437322</v>
      </c>
      <c r="BO991" s="149">
        <v>85302.103928468612</v>
      </c>
      <c r="BP991" s="149">
        <v>84335.154989267321</v>
      </c>
      <c r="BQ991" s="268">
        <v>1037478.1137199075</v>
      </c>
    </row>
    <row r="992" spans="11:69" x14ac:dyDescent="0.25">
      <c r="K992" s="145" t="s">
        <v>316</v>
      </c>
      <c r="N992" s="37" t="s">
        <v>2056</v>
      </c>
      <c r="V992" s="37" t="s">
        <v>357</v>
      </c>
      <c r="W992" s="37" t="s">
        <v>371</v>
      </c>
      <c r="X992" s="37">
        <v>153</v>
      </c>
      <c r="AB992" s="206" t="s">
        <v>362</v>
      </c>
      <c r="AC992" s="173">
        <v>4820120</v>
      </c>
      <c r="AD992" s="174" t="s">
        <v>2057</v>
      </c>
      <c r="AE992" s="149">
        <v>2389279.7200000002</v>
      </c>
      <c r="AF992" s="17">
        <v>1829631.82</v>
      </c>
      <c r="AG992" s="17">
        <v>1000753.2499999999</v>
      </c>
      <c r="AH992" s="151">
        <v>389406.28116268682</v>
      </c>
      <c r="AI992" s="150">
        <v>234244.69</v>
      </c>
      <c r="AJ992" s="266">
        <v>702734.07000000007</v>
      </c>
      <c r="AK992" s="138">
        <v>507291.64999999997</v>
      </c>
      <c r="AL992" s="266">
        <v>608749.98</v>
      </c>
      <c r="AM992" s="175">
        <v>324742.30536563217</v>
      </c>
      <c r="AN992" s="150">
        <v>571955.62579705461</v>
      </c>
      <c r="AO992" s="151">
        <v>653643.90857142897</v>
      </c>
      <c r="AP992" s="151">
        <v>723623.550509847</v>
      </c>
      <c r="AQ992" s="151">
        <v>709056.20571342006</v>
      </c>
      <c r="AR992" s="266">
        <v>-6322.1357134199934</v>
      </c>
      <c r="AS992" s="267">
        <v>-8.9964838525902029E-3</v>
      </c>
      <c r="AT992" s="266">
        <v>-319649.92455073324</v>
      </c>
      <c r="AU992" s="267">
        <v>-0.82086483966392254</v>
      </c>
      <c r="AV992" s="266">
        <v>291697.04428657982</v>
      </c>
      <c r="AW992" s="267">
        <v>0.29147748886809</v>
      </c>
      <c r="AX992" s="266">
        <v>-20889.480509846937</v>
      </c>
      <c r="AY992" s="267">
        <v>-2.9726010736674451E-2</v>
      </c>
      <c r="AZ992" s="266">
        <v>-334217.26934716018</v>
      </c>
      <c r="BA992" s="267">
        <v>-0.85827395580075483</v>
      </c>
      <c r="BB992" s="266">
        <v>14567.344796426944</v>
      </c>
      <c r="BC992" s="267">
        <v>2.0131109312519137E-2</v>
      </c>
      <c r="BE992" s="149">
        <v>63037.56212568577</v>
      </c>
      <c r="BF992" s="149">
        <v>57036.786882744054</v>
      </c>
      <c r="BG992" s="149">
        <v>57698.796621174966</v>
      </c>
      <c r="BH992" s="149">
        <v>61863.040479554766</v>
      </c>
      <c r="BI992" s="149">
        <v>55511.399808018454</v>
      </c>
      <c r="BJ992" s="149">
        <v>59205.221703123556</v>
      </c>
      <c r="BK992" s="149">
        <v>60633.149014168259</v>
      </c>
      <c r="BL992" s="149">
        <v>59204.409033493561</v>
      </c>
      <c r="BM992" s="149">
        <v>58542.016127122261</v>
      </c>
      <c r="BN992" s="149">
        <v>60386.581903118262</v>
      </c>
      <c r="BO992" s="149">
        <v>58299.047807403564</v>
      </c>
      <c r="BP992" s="149">
        <v>57638.194207812565</v>
      </c>
      <c r="BQ992" s="268">
        <v>709056.20571342006</v>
      </c>
    </row>
    <row r="993" spans="11:69" x14ac:dyDescent="0.25">
      <c r="K993" s="145" t="s">
        <v>316</v>
      </c>
      <c r="N993" s="37" t="s">
        <v>2058</v>
      </c>
      <c r="V993" s="37" t="s">
        <v>357</v>
      </c>
      <c r="W993" s="37" t="s">
        <v>371</v>
      </c>
      <c r="X993" s="37">
        <v>153</v>
      </c>
      <c r="AB993" s="206" t="s">
        <v>362</v>
      </c>
      <c r="AC993" s="173">
        <v>4820125</v>
      </c>
      <c r="AD993" s="174" t="s">
        <v>2059</v>
      </c>
      <c r="AE993" s="149">
        <v>2397181.2799999998</v>
      </c>
      <c r="AF993" s="17">
        <v>2477284.2300000004</v>
      </c>
      <c r="AG993" s="17">
        <v>2565033.5</v>
      </c>
      <c r="AH993" s="151">
        <v>4047726.6202881318</v>
      </c>
      <c r="AI993" s="150">
        <v>558147.89999999991</v>
      </c>
      <c r="AJ993" s="266">
        <v>1674443.6999999997</v>
      </c>
      <c r="AK993" s="138">
        <v>1835738.9</v>
      </c>
      <c r="AL993" s="266">
        <v>2202886.6799999997</v>
      </c>
      <c r="AM993" s="175">
        <v>3375569.7782723908</v>
      </c>
      <c r="AN993" s="150">
        <v>2507895.7420157408</v>
      </c>
      <c r="AO993" s="151">
        <v>2546833.1142857098</v>
      </c>
      <c r="AP993" s="151">
        <v>1724218.2314041599</v>
      </c>
      <c r="AQ993" s="151">
        <v>1689507.8057091222</v>
      </c>
      <c r="AR993" s="266">
        <v>-15064.105709122494</v>
      </c>
      <c r="AS993" s="267">
        <v>-8.9964838525908621E-3</v>
      </c>
      <c r="AT993" s="266">
        <v>2358218.8145790095</v>
      </c>
      <c r="AU993" s="267">
        <v>0.5826032822372631</v>
      </c>
      <c r="AV993" s="266">
        <v>875525.69429087779</v>
      </c>
      <c r="AW993" s="267">
        <v>0.34133109539929118</v>
      </c>
      <c r="AX993" s="266">
        <v>-49774.531404160196</v>
      </c>
      <c r="AY993" s="267">
        <v>-2.9726010736676429E-2</v>
      </c>
      <c r="AZ993" s="266">
        <v>2323508.3888839716</v>
      </c>
      <c r="BA993" s="267">
        <v>0.57402799320438691</v>
      </c>
      <c r="BB993" s="266">
        <v>34710.425695037702</v>
      </c>
      <c r="BC993" s="267">
        <v>2.0131109312520379E-2</v>
      </c>
      <c r="BE993" s="149">
        <v>150203.11846373582</v>
      </c>
      <c r="BF993" s="149">
        <v>135904.73628815683</v>
      </c>
      <c r="BG993" s="149">
        <v>137482.14384981783</v>
      </c>
      <c r="BH993" s="149">
        <v>147404.52016768683</v>
      </c>
      <c r="BI993" s="149">
        <v>132270.11134769281</v>
      </c>
      <c r="BJ993" s="149">
        <v>141071.58699150383</v>
      </c>
      <c r="BK993" s="149">
        <v>144473.98911217583</v>
      </c>
      <c r="BL993" s="149">
        <v>141069.65059820781</v>
      </c>
      <c r="BM993" s="149">
        <v>139491.33004090481</v>
      </c>
      <c r="BN993" s="149">
        <v>143886.47989161883</v>
      </c>
      <c r="BO993" s="149">
        <v>138912.39586136182</v>
      </c>
      <c r="BP993" s="149">
        <v>137337.74309625881</v>
      </c>
      <c r="BQ993" s="268">
        <v>1689507.8057091217</v>
      </c>
    </row>
    <row r="994" spans="11:69" x14ac:dyDescent="0.25">
      <c r="K994" s="145" t="s">
        <v>316</v>
      </c>
      <c r="N994" s="37" t="s">
        <v>2060</v>
      </c>
      <c r="V994" s="37" t="s">
        <v>357</v>
      </c>
      <c r="W994" s="37" t="s">
        <v>371</v>
      </c>
      <c r="X994" s="37">
        <v>153</v>
      </c>
      <c r="AB994" s="206" t="s">
        <v>362</v>
      </c>
      <c r="AC994" s="173">
        <v>4820130</v>
      </c>
      <c r="AD994" s="174" t="s">
        <v>2061</v>
      </c>
      <c r="AE994" s="149">
        <v>642686.97</v>
      </c>
      <c r="AF994" s="17">
        <v>321369.41000000003</v>
      </c>
      <c r="AG994" s="17">
        <v>280656.34999999998</v>
      </c>
      <c r="AH994" s="151">
        <v>565035.99857329088</v>
      </c>
      <c r="AI994" s="150">
        <v>192624.82999999993</v>
      </c>
      <c r="AJ994" s="266">
        <v>577874.48999999976</v>
      </c>
      <c r="AK994" s="138">
        <v>363276.82999999996</v>
      </c>
      <c r="AL994" s="266">
        <v>435932.196</v>
      </c>
      <c r="AM994" s="175">
        <v>471207.32681403088</v>
      </c>
      <c r="AN994" s="150">
        <v>457105.50175925996</v>
      </c>
      <c r="AO994" s="151">
        <v>591951.37714285695</v>
      </c>
      <c r="AP994" s="151">
        <v>595052.39329419006</v>
      </c>
      <c r="AQ994" s="151">
        <v>583073.32851810905</v>
      </c>
      <c r="AR994" s="266">
        <v>-5198.838518109289</v>
      </c>
      <c r="AS994" s="267">
        <v>-8.9964838525910546E-3</v>
      </c>
      <c r="AT994" s="266">
        <v>-18037.329944818164</v>
      </c>
      <c r="AU994" s="267">
        <v>-3.192244386262505E-2</v>
      </c>
      <c r="AV994" s="266">
        <v>-302416.97851810907</v>
      </c>
      <c r="AW994" s="267">
        <v>-1.07753478058882</v>
      </c>
      <c r="AX994" s="266">
        <v>-17177.903294190299</v>
      </c>
      <c r="AY994" s="267">
        <v>-2.972601073667451E-2</v>
      </c>
      <c r="AZ994" s="266">
        <v>-30016.394720899174</v>
      </c>
      <c r="BA994" s="267">
        <v>-5.3122977645123866E-2</v>
      </c>
      <c r="BB994" s="266">
        <v>11979.06477608101</v>
      </c>
      <c r="BC994" s="267">
        <v>2.0131109312518363E-2</v>
      </c>
      <c r="BE994" s="149">
        <v>51837.246291792791</v>
      </c>
      <c r="BF994" s="149">
        <v>46902.669926198992</v>
      </c>
      <c r="BG994" s="149">
        <v>47447.05585581639</v>
      </c>
      <c r="BH994" s="149">
        <v>50871.409958780096</v>
      </c>
      <c r="BI994" s="149">
        <v>45648.308830742702</v>
      </c>
      <c r="BJ994" s="149">
        <v>48685.824065751491</v>
      </c>
      <c r="BK994" s="149">
        <v>49860.041741901696</v>
      </c>
      <c r="BL994" s="149">
        <v>48685.155788706092</v>
      </c>
      <c r="BM994" s="149">
        <v>48140.454771223202</v>
      </c>
      <c r="BN994" s="149">
        <v>49657.283899879396</v>
      </c>
      <c r="BO994" s="149">
        <v>47940.65629860379</v>
      </c>
      <c r="BP994" s="149">
        <v>47397.221088712395</v>
      </c>
      <c r="BQ994" s="268">
        <v>583073.32851810893</v>
      </c>
    </row>
    <row r="995" spans="11:69" x14ac:dyDescent="0.25">
      <c r="K995" s="145" t="s">
        <v>316</v>
      </c>
      <c r="N995" s="37" t="s">
        <v>2062</v>
      </c>
      <c r="V995" s="37" t="s">
        <v>357</v>
      </c>
      <c r="W995" s="37" t="s">
        <v>371</v>
      </c>
      <c r="X995" s="37">
        <v>153</v>
      </c>
      <c r="AB995" s="206" t="s">
        <v>362</v>
      </c>
      <c r="AC995" s="173">
        <v>4820131</v>
      </c>
      <c r="AD995" s="174" t="s">
        <v>2063</v>
      </c>
      <c r="AE995" s="149">
        <v>863609.01</v>
      </c>
      <c r="AF995" s="17">
        <v>1381297.45</v>
      </c>
      <c r="AG995" s="17">
        <v>2525008.5300000003</v>
      </c>
      <c r="AH995" s="151">
        <v>2081089.4975033251</v>
      </c>
      <c r="AI995" s="150">
        <v>485661.53</v>
      </c>
      <c r="AJ995" s="266">
        <v>1456984.59</v>
      </c>
      <c r="AK995" s="138">
        <v>1358798.16</v>
      </c>
      <c r="AL995" s="266">
        <v>1630557.7919999999</v>
      </c>
      <c r="AM995" s="175">
        <v>1735508.2179814421</v>
      </c>
      <c r="AN995" s="150">
        <v>1704379.4395218829</v>
      </c>
      <c r="AO995" s="151">
        <v>1923677.8457142899</v>
      </c>
      <c r="AP995" s="151">
        <v>1500294.92956551</v>
      </c>
      <c r="AQ995" s="151">
        <v>1470092.3283374086</v>
      </c>
      <c r="AR995" s="266">
        <v>-13107.738337408518</v>
      </c>
      <c r="AS995" s="267">
        <v>-8.996483852590725E-3</v>
      </c>
      <c r="AT995" s="266">
        <v>610997.16916591651</v>
      </c>
      <c r="AU995" s="267">
        <v>0.2935948549540649</v>
      </c>
      <c r="AV995" s="266">
        <v>1054916.2016625917</v>
      </c>
      <c r="AW995" s="267">
        <v>0.41778718334174958</v>
      </c>
      <c r="AX995" s="266">
        <v>-43310.33956550993</v>
      </c>
      <c r="AY995" s="267">
        <v>-2.9726010736674933E-2</v>
      </c>
      <c r="AZ995" s="266">
        <v>580794.5679378151</v>
      </c>
      <c r="BA995" s="267">
        <v>0.27908197539538404</v>
      </c>
      <c r="BB995" s="266">
        <v>30202.601228101412</v>
      </c>
      <c r="BC995" s="267">
        <v>2.0131109312519092E-2</v>
      </c>
      <c r="BE995" s="149">
        <v>130696.31960250859</v>
      </c>
      <c r="BF995" s="149">
        <v>118254.86069185761</v>
      </c>
      <c r="BG995" s="149">
        <v>119627.41117503562</v>
      </c>
      <c r="BH995" s="149">
        <v>128261.1737741096</v>
      </c>
      <c r="BI995" s="149">
        <v>115092.26255333261</v>
      </c>
      <c r="BJ995" s="149">
        <v>122750.69525088559</v>
      </c>
      <c r="BK995" s="149">
        <v>125711.22922333461</v>
      </c>
      <c r="BL995" s="149">
        <v>122749.01033595362</v>
      </c>
      <c r="BM995" s="149">
        <v>121375.66542739062</v>
      </c>
      <c r="BN995" s="149">
        <v>125200.01951181362</v>
      </c>
      <c r="BO995" s="149">
        <v>120871.9171208826</v>
      </c>
      <c r="BP995" s="149">
        <v>119501.76367030361</v>
      </c>
      <c r="BQ995" s="268">
        <v>1470092.3283374081</v>
      </c>
    </row>
    <row r="996" spans="11:69" x14ac:dyDescent="0.25">
      <c r="K996" s="145" t="s">
        <v>316</v>
      </c>
      <c r="N996" s="37" t="s">
        <v>2064</v>
      </c>
      <c r="V996" s="37" t="s">
        <v>357</v>
      </c>
      <c r="W996" s="37" t="s">
        <v>371</v>
      </c>
      <c r="X996" s="37">
        <v>153</v>
      </c>
      <c r="AB996" s="206" t="s">
        <v>362</v>
      </c>
      <c r="AC996" s="173">
        <v>4820135</v>
      </c>
      <c r="AD996" s="174" t="s">
        <v>2065</v>
      </c>
      <c r="AE996" s="149">
        <v>37683.769999999997</v>
      </c>
      <c r="AF996" s="17">
        <v>17794.38</v>
      </c>
      <c r="AG996" s="17">
        <v>81658.149999999994</v>
      </c>
      <c r="AH996" s="151">
        <v>174184.32921722718</v>
      </c>
      <c r="AI996" s="150">
        <v>9540.59</v>
      </c>
      <c r="AJ996" s="266">
        <v>28621.77</v>
      </c>
      <c r="AK996" s="138">
        <v>37605.040000000001</v>
      </c>
      <c r="AL996" s="266">
        <v>45126.047999999995</v>
      </c>
      <c r="AM996" s="175">
        <v>145259.6513329912</v>
      </c>
      <c r="AN996" s="150">
        <v>66529.717884235986</v>
      </c>
      <c r="AO996" s="151">
        <v>37400.639999999999</v>
      </c>
      <c r="AP996" s="151">
        <v>29472.581042322599</v>
      </c>
      <c r="AQ996" s="151">
        <v>28879.265291637559</v>
      </c>
      <c r="AR996" s="266">
        <v>-257.49529163755869</v>
      </c>
      <c r="AS996" s="267">
        <v>-8.9964838525904822E-3</v>
      </c>
      <c r="AT996" s="266">
        <v>145305.06392558961</v>
      </c>
      <c r="AU996" s="267">
        <v>0.83420285038603026</v>
      </c>
      <c r="AV996" s="266">
        <v>52778.884708362435</v>
      </c>
      <c r="AW996" s="267">
        <v>0.64633946162584432</v>
      </c>
      <c r="AX996" s="266">
        <v>-850.81104232259895</v>
      </c>
      <c r="AY996" s="267">
        <v>-2.972601073667348E-2</v>
      </c>
      <c r="AZ996" s="266">
        <v>144711.74817490458</v>
      </c>
      <c r="BA996" s="267">
        <v>0.83079659820851615</v>
      </c>
      <c r="BB996" s="266">
        <v>593.31575068504026</v>
      </c>
      <c r="BC996" s="267">
        <v>2.0131109312517943E-2</v>
      </c>
      <c r="BE996" s="149">
        <v>2567.4670996413915</v>
      </c>
      <c r="BF996" s="149">
        <v>2323.060550766972</v>
      </c>
      <c r="BG996" s="149">
        <v>2350.0236528564014</v>
      </c>
      <c r="BH996" s="149">
        <v>2519.6298168758317</v>
      </c>
      <c r="BI996" s="149">
        <v>2260.9328130101117</v>
      </c>
      <c r="BJ996" s="149">
        <v>2411.3790845316616</v>
      </c>
      <c r="BK996" s="149">
        <v>2469.5373677545622</v>
      </c>
      <c r="BL996" s="149">
        <v>2411.3459851784014</v>
      </c>
      <c r="BM996" s="149">
        <v>2384.3672769797317</v>
      </c>
      <c r="BN996" s="149">
        <v>2459.4948958675318</v>
      </c>
      <c r="BO996" s="149">
        <v>2374.4713808489614</v>
      </c>
      <c r="BP996" s="149">
        <v>2347.5553673260015</v>
      </c>
      <c r="BQ996" s="268">
        <v>28879.265291637555</v>
      </c>
    </row>
    <row r="997" spans="11:69" x14ac:dyDescent="0.25">
      <c r="K997" s="145" t="s">
        <v>316</v>
      </c>
      <c r="N997" s="37" t="s">
        <v>2066</v>
      </c>
      <c r="V997" s="37" t="s">
        <v>357</v>
      </c>
      <c r="W997" s="37" t="s">
        <v>371</v>
      </c>
      <c r="X997" s="37">
        <v>153</v>
      </c>
      <c r="AB997" s="206" t="s">
        <v>362</v>
      </c>
      <c r="AC997" s="173">
        <v>4820140</v>
      </c>
      <c r="AD997" s="174" t="s">
        <v>2067</v>
      </c>
      <c r="AE997" s="149">
        <v>374654.25</v>
      </c>
      <c r="AF997" s="17">
        <v>604432.31999999995</v>
      </c>
      <c r="AG997" s="17">
        <v>724191.7100000002</v>
      </c>
      <c r="AH997" s="151">
        <v>855961.25525668741</v>
      </c>
      <c r="AI997" s="150">
        <v>215194.23</v>
      </c>
      <c r="AJ997" s="266">
        <v>645582.69000000006</v>
      </c>
      <c r="AK997" s="138">
        <v>668270.76000000013</v>
      </c>
      <c r="AL997" s="266">
        <v>801924.91200000024</v>
      </c>
      <c r="AM997" s="175">
        <v>713822.15640118963</v>
      </c>
      <c r="AN997" s="150">
        <v>810409.85885549791</v>
      </c>
      <c r="AO997" s="151">
        <v>736727.16</v>
      </c>
      <c r="AP997" s="151">
        <v>664773.28797435097</v>
      </c>
      <c r="AQ997" s="151">
        <v>651390.66424609709</v>
      </c>
      <c r="AR997" s="266">
        <v>-5807.9742460970301</v>
      </c>
      <c r="AS997" s="267">
        <v>-8.9964838525906417E-3</v>
      </c>
      <c r="AT997" s="266">
        <v>204570.59101059032</v>
      </c>
      <c r="AU997" s="267">
        <v>0.23899515282294323</v>
      </c>
      <c r="AV997" s="266">
        <v>72801.045753903105</v>
      </c>
      <c r="AW997" s="267">
        <v>0.10052731168919772</v>
      </c>
      <c r="AX997" s="266">
        <v>-19190.597974350909</v>
      </c>
      <c r="AY997" s="267">
        <v>-2.9726010736674038E-2</v>
      </c>
      <c r="AZ997" s="266">
        <v>191187.96728233644</v>
      </c>
      <c r="BA997" s="267">
        <v>0.2233605389358454</v>
      </c>
      <c r="BB997" s="266">
        <v>13382.623728253879</v>
      </c>
      <c r="BC997" s="267">
        <v>2.0131109312518318E-2</v>
      </c>
      <c r="BE997" s="149">
        <v>57910.894982140715</v>
      </c>
      <c r="BF997" s="149">
        <v>52398.145865787723</v>
      </c>
      <c r="BG997" s="149">
        <v>53006.316219250722</v>
      </c>
      <c r="BH997" s="149">
        <v>56831.893868999214</v>
      </c>
      <c r="BI997" s="149">
        <v>50996.814219817214</v>
      </c>
      <c r="BJ997" s="149">
        <v>54390.22799783841</v>
      </c>
      <c r="BK997" s="149">
        <v>55702.026007843313</v>
      </c>
      <c r="BL997" s="149">
        <v>54389.481420337412</v>
      </c>
      <c r="BM997" s="149">
        <v>53780.959060901921</v>
      </c>
      <c r="BN997" s="149">
        <v>55475.511504544622</v>
      </c>
      <c r="BO997" s="149">
        <v>53557.75066938511</v>
      </c>
      <c r="BP997" s="149">
        <v>52950.642429250816</v>
      </c>
      <c r="BQ997" s="268">
        <v>651390.66424609721</v>
      </c>
    </row>
    <row r="998" spans="11:69" x14ac:dyDescent="0.25">
      <c r="K998" s="145" t="s">
        <v>316</v>
      </c>
      <c r="N998" s="37" t="s">
        <v>2068</v>
      </c>
      <c r="V998" s="37" t="s">
        <v>357</v>
      </c>
      <c r="W998" s="37" t="s">
        <v>371</v>
      </c>
      <c r="X998" s="37">
        <v>153</v>
      </c>
      <c r="AB998" s="206" t="s">
        <v>362</v>
      </c>
      <c r="AC998" s="173">
        <v>4820147</v>
      </c>
      <c r="AD998" s="174" t="s">
        <v>2069</v>
      </c>
      <c r="AE998" s="149">
        <v>47318.31</v>
      </c>
      <c r="AF998" s="17">
        <v>312.79999999999995</v>
      </c>
      <c r="AG998" s="17">
        <v>33954.559999999998</v>
      </c>
      <c r="AH998" s="151">
        <v>108239.11316563525</v>
      </c>
      <c r="AI998" s="150">
        <v>0</v>
      </c>
      <c r="AJ998" s="266">
        <v>0</v>
      </c>
      <c r="AK998" s="138">
        <v>0</v>
      </c>
      <c r="AL998" s="266">
        <v>0</v>
      </c>
      <c r="AM998" s="175">
        <v>90265.157087835963</v>
      </c>
      <c r="AN998" s="150">
        <v>17973.956077799288</v>
      </c>
      <c r="AO998" s="151">
        <v>0</v>
      </c>
      <c r="AP998" s="151">
        <v>0</v>
      </c>
      <c r="AQ998" s="151">
        <v>0</v>
      </c>
      <c r="AR998" s="266">
        <v>0</v>
      </c>
      <c r="AS998" s="267">
        <v>0</v>
      </c>
      <c r="AT998" s="266">
        <v>108239.11316563525</v>
      </c>
      <c r="AU998" s="267">
        <v>1</v>
      </c>
      <c r="AV998" s="266">
        <v>33954.559999999998</v>
      </c>
      <c r="AW998" s="267">
        <v>1</v>
      </c>
      <c r="AX998" s="266">
        <v>0</v>
      </c>
      <c r="AY998" s="267">
        <v>0</v>
      </c>
      <c r="AZ998" s="266">
        <v>108239.11316563525</v>
      </c>
      <c r="BA998" s="267">
        <v>1</v>
      </c>
      <c r="BB998" s="266">
        <v>0</v>
      </c>
      <c r="BC998" s="267">
        <v>0</v>
      </c>
      <c r="BE998" s="149">
        <v>0</v>
      </c>
      <c r="BF998" s="149">
        <v>0</v>
      </c>
      <c r="BG998" s="149">
        <v>0</v>
      </c>
      <c r="BH998" s="149">
        <v>0</v>
      </c>
      <c r="BI998" s="149">
        <v>0</v>
      </c>
      <c r="BJ998" s="149">
        <v>0</v>
      </c>
      <c r="BK998" s="149">
        <v>0</v>
      </c>
      <c r="BL998" s="149">
        <v>0</v>
      </c>
      <c r="BM998" s="149">
        <v>0</v>
      </c>
      <c r="BN998" s="149">
        <v>0</v>
      </c>
      <c r="BO998" s="149">
        <v>0</v>
      </c>
      <c r="BP998" s="149">
        <v>0</v>
      </c>
      <c r="BQ998" s="268">
        <v>0</v>
      </c>
    </row>
    <row r="999" spans="11:69" x14ac:dyDescent="0.25">
      <c r="K999" s="145" t="s">
        <v>316</v>
      </c>
      <c r="N999" s="37" t="s">
        <v>2070</v>
      </c>
      <c r="V999" s="37" t="s">
        <v>357</v>
      </c>
      <c r="W999" s="37" t="s">
        <v>371</v>
      </c>
      <c r="X999" s="37">
        <v>153</v>
      </c>
      <c r="AB999" s="206" t="s">
        <v>362</v>
      </c>
      <c r="AC999" s="173">
        <v>4820150</v>
      </c>
      <c r="AD999" s="174" t="s">
        <v>2071</v>
      </c>
      <c r="AE999" s="149">
        <v>234850.34</v>
      </c>
      <c r="AF999" s="17">
        <v>251951.64</v>
      </c>
      <c r="AG999" s="17">
        <v>318082.62999999995</v>
      </c>
      <c r="AH999" s="151">
        <v>340051.87793514208</v>
      </c>
      <c r="AI999" s="150">
        <v>106503.81</v>
      </c>
      <c r="AJ999" s="266">
        <v>319511.43</v>
      </c>
      <c r="AK999" s="138">
        <v>330092.15000000002</v>
      </c>
      <c r="AL999" s="266">
        <v>396110.58000000007</v>
      </c>
      <c r="AM999" s="175">
        <v>283583.58898282709</v>
      </c>
      <c r="AN999" s="150">
        <v>386560.43895231502</v>
      </c>
      <c r="AO999" s="151">
        <v>455922.96</v>
      </c>
      <c r="AP999" s="151">
        <v>329009.23019867</v>
      </c>
      <c r="AQ999" s="151">
        <v>322385.9094207132</v>
      </c>
      <c r="AR999" s="266">
        <v>-2874.4794207132072</v>
      </c>
      <c r="AS999" s="267">
        <v>-8.996483852590836E-3</v>
      </c>
      <c r="AT999" s="266">
        <v>17665.968514428881</v>
      </c>
      <c r="AU999" s="267">
        <v>5.1950804158765157E-2</v>
      </c>
      <c r="AV999" s="266">
        <v>-4303.2794207132538</v>
      </c>
      <c r="AW999" s="267">
        <v>-1.3528809858976752E-2</v>
      </c>
      <c r="AX999" s="266">
        <v>-9497.800198670011</v>
      </c>
      <c r="AY999" s="267">
        <v>-2.9726010736673837E-2</v>
      </c>
      <c r="AZ999" s="266">
        <v>11042.647736472078</v>
      </c>
      <c r="BA999" s="267">
        <v>3.247342083074229E-2</v>
      </c>
      <c r="BB999" s="266">
        <v>6623.3207779568038</v>
      </c>
      <c r="BC999" s="267">
        <v>2.013110931251794E-2</v>
      </c>
      <c r="BE999" s="149">
        <v>28661.228305739769</v>
      </c>
      <c r="BF999" s="149">
        <v>25932.861543927665</v>
      </c>
      <c r="BG999" s="149">
        <v>26233.856880897765</v>
      </c>
      <c r="BH999" s="149">
        <v>28127.20966804757</v>
      </c>
      <c r="BI999" s="149">
        <v>25239.315256141865</v>
      </c>
      <c r="BJ999" s="149">
        <v>26918.781737495767</v>
      </c>
      <c r="BK999" s="149">
        <v>27568.016087394168</v>
      </c>
      <c r="BL999" s="149">
        <v>26918.412241769467</v>
      </c>
      <c r="BM999" s="149">
        <v>26617.242690197065</v>
      </c>
      <c r="BN999" s="149">
        <v>27455.909653956969</v>
      </c>
      <c r="BO999" s="149">
        <v>26506.772515785266</v>
      </c>
      <c r="BP999" s="149">
        <v>26206.302839359865</v>
      </c>
      <c r="BQ999" s="268">
        <v>322385.90942071314</v>
      </c>
    </row>
    <row r="1000" spans="11:69" x14ac:dyDescent="0.25">
      <c r="K1000" s="145" t="s">
        <v>316</v>
      </c>
      <c r="N1000" s="37" t="s">
        <v>2072</v>
      </c>
      <c r="V1000" s="37" t="s">
        <v>357</v>
      </c>
      <c r="W1000" s="37" t="s">
        <v>371</v>
      </c>
      <c r="X1000" s="37">
        <v>153</v>
      </c>
      <c r="AB1000" s="206" t="s">
        <v>362</v>
      </c>
      <c r="AC1000" s="173">
        <v>4820155</v>
      </c>
      <c r="AD1000" s="174" t="s">
        <v>2073</v>
      </c>
      <c r="AE1000" s="149">
        <v>2219542</v>
      </c>
      <c r="AF1000" s="17">
        <v>930725.72999999986</v>
      </c>
      <c r="AG1000" s="17">
        <v>1406552.04</v>
      </c>
      <c r="AH1000" s="151">
        <v>2201457.0727707231</v>
      </c>
      <c r="AI1000" s="150">
        <v>466981.07999999996</v>
      </c>
      <c r="AJ1000" s="266">
        <v>1400943.2399999998</v>
      </c>
      <c r="AK1000" s="138">
        <v>1126866.24</v>
      </c>
      <c r="AL1000" s="266">
        <v>1352239.4879999999</v>
      </c>
      <c r="AM1000" s="175">
        <v>1835887.810644652</v>
      </c>
      <c r="AN1000" s="150">
        <v>1492435.5021260711</v>
      </c>
      <c r="AO1000" s="151">
        <v>1524245.33142857</v>
      </c>
      <c r="AP1000" s="151">
        <v>1442587.6937937101</v>
      </c>
      <c r="AQ1000" s="151">
        <v>1413546.8032370547</v>
      </c>
      <c r="AR1000" s="266">
        <v>-12603.563237054972</v>
      </c>
      <c r="AS1000" s="267">
        <v>-8.9964838525898976E-3</v>
      </c>
      <c r="AT1000" s="266">
        <v>787910.26953366841</v>
      </c>
      <c r="AU1000" s="267">
        <v>0.35790398971623621</v>
      </c>
      <c r="AV1000" s="266">
        <v>-6994.7632370546926</v>
      </c>
      <c r="AW1000" s="267">
        <v>-4.9729857396920004E-3</v>
      </c>
      <c r="AX1000" s="266">
        <v>-41644.453793710331</v>
      </c>
      <c r="AY1000" s="267">
        <v>-2.9726010736673626E-2</v>
      </c>
      <c r="AZ1000" s="266">
        <v>758869.37897701305</v>
      </c>
      <c r="BA1000" s="267">
        <v>0.34471232183596962</v>
      </c>
      <c r="BB1000" s="266">
        <v>29040.890556655359</v>
      </c>
      <c r="BC1000" s="267">
        <v>2.0131109312518648E-2</v>
      </c>
      <c r="BE1000" s="149">
        <v>125669.22580836189</v>
      </c>
      <c r="BF1000" s="149">
        <v>113706.31427433291</v>
      </c>
      <c r="BG1000" s="149">
        <v>115026.07107489491</v>
      </c>
      <c r="BH1000" s="149">
        <v>123327.7452531629</v>
      </c>
      <c r="BI1000" s="149">
        <v>110665.36208210391</v>
      </c>
      <c r="BJ1000" s="149">
        <v>118029.2213777149</v>
      </c>
      <c r="BK1000" s="149">
        <v>120875.8815853509</v>
      </c>
      <c r="BL1000" s="149">
        <v>118027.60127122891</v>
      </c>
      <c r="BM1000" s="149">
        <v>116707.08060200189</v>
      </c>
      <c r="BN1000" s="149">
        <v>120384.33500723791</v>
      </c>
      <c r="BO1000" s="149">
        <v>116222.7084339579</v>
      </c>
      <c r="BP1000" s="149">
        <v>114905.25646670591</v>
      </c>
      <c r="BQ1000" s="268">
        <v>1413546.8032370547</v>
      </c>
    </row>
    <row r="1001" spans="11:69" x14ac:dyDescent="0.25">
      <c r="K1001" s="145" t="s">
        <v>316</v>
      </c>
      <c r="N1001" s="37" t="s">
        <v>2074</v>
      </c>
      <c r="V1001" s="37" t="s">
        <v>357</v>
      </c>
      <c r="W1001" s="37" t="s">
        <v>371</v>
      </c>
      <c r="X1001" s="37">
        <v>153</v>
      </c>
      <c r="AB1001" s="206" t="s">
        <v>362</v>
      </c>
      <c r="AC1001" s="173">
        <v>4820160</v>
      </c>
      <c r="AD1001" s="174" t="s">
        <v>2075</v>
      </c>
      <c r="AE1001" s="149">
        <v>156203.43000000002</v>
      </c>
      <c r="AF1001" s="17">
        <v>66858.880000000005</v>
      </c>
      <c r="AG1001" s="17">
        <v>136555.62</v>
      </c>
      <c r="AH1001" s="151">
        <v>252704.0880641925</v>
      </c>
      <c r="AI1001" s="150">
        <v>47629.75</v>
      </c>
      <c r="AJ1001" s="266">
        <v>142889.25</v>
      </c>
      <c r="AK1001" s="138">
        <v>105155.09</v>
      </c>
      <c r="AL1001" s="266">
        <v>126186.10800000001</v>
      </c>
      <c r="AM1001" s="175">
        <v>210740.58663938419</v>
      </c>
      <c r="AN1001" s="150">
        <v>147118.59142480831</v>
      </c>
      <c r="AO1001" s="151">
        <v>99799.011428571393</v>
      </c>
      <c r="AP1001" s="151">
        <v>147136.77737965499</v>
      </c>
      <c r="AQ1001" s="151">
        <v>144174.75083033368</v>
      </c>
      <c r="AR1001" s="266">
        <v>-1285.5008303336799</v>
      </c>
      <c r="AS1001" s="267">
        <v>-8.9964838525898906E-3</v>
      </c>
      <c r="AT1001" s="266">
        <v>108529.33723385882</v>
      </c>
      <c r="AU1001" s="267">
        <v>0.42947202819405889</v>
      </c>
      <c r="AV1001" s="266">
        <v>-7619.1308303336846</v>
      </c>
      <c r="AW1001" s="267">
        <v>-5.5795073321286116E-2</v>
      </c>
      <c r="AX1001" s="266">
        <v>-4247.5273796549882</v>
      </c>
      <c r="AY1001" s="267">
        <v>-2.9726010736671849E-2</v>
      </c>
      <c r="AZ1001" s="266">
        <v>105567.31068453752</v>
      </c>
      <c r="BA1001" s="267">
        <v>0.41775070396851299</v>
      </c>
      <c r="BB1001" s="266">
        <v>2962.0265493213083</v>
      </c>
      <c r="BC1001" s="267">
        <v>2.0131109312516965E-2</v>
      </c>
      <c r="BE1001" s="149">
        <v>12817.636654456865</v>
      </c>
      <c r="BF1001" s="149">
        <v>11597.479114802467</v>
      </c>
      <c r="BG1001" s="149">
        <v>11732.087751348467</v>
      </c>
      <c r="BH1001" s="149">
        <v>12578.817271294665</v>
      </c>
      <c r="BI1001" s="149">
        <v>11287.317099934966</v>
      </c>
      <c r="BJ1001" s="149">
        <v>12038.394161312068</v>
      </c>
      <c r="BK1001" s="149">
        <v>12328.739359076066</v>
      </c>
      <c r="BL1001" s="149">
        <v>12038.228918499864</v>
      </c>
      <c r="BM1001" s="149">
        <v>11903.542371145368</v>
      </c>
      <c r="BN1001" s="149">
        <v>12278.604050320368</v>
      </c>
      <c r="BO1001" s="149">
        <v>11854.138816571167</v>
      </c>
      <c r="BP1001" s="149">
        <v>11719.765261571367</v>
      </c>
      <c r="BQ1001" s="268">
        <v>144174.75083033368</v>
      </c>
    </row>
    <row r="1002" spans="11:69" x14ac:dyDescent="0.25">
      <c r="K1002" s="145" t="s">
        <v>316</v>
      </c>
      <c r="N1002" s="37" t="s">
        <v>2076</v>
      </c>
      <c r="V1002" s="37" t="s">
        <v>357</v>
      </c>
      <c r="W1002" s="37" t="s">
        <v>371</v>
      </c>
      <c r="X1002" s="37">
        <v>153</v>
      </c>
      <c r="AB1002" s="206" t="s">
        <v>362</v>
      </c>
      <c r="AC1002" s="173">
        <v>4820165</v>
      </c>
      <c r="AD1002" s="174" t="s">
        <v>2077</v>
      </c>
      <c r="AE1002" s="149">
        <v>0</v>
      </c>
      <c r="AF1002" s="17">
        <v>16642.120000000003</v>
      </c>
      <c r="AG1002" s="17">
        <v>40750.410000000011</v>
      </c>
      <c r="AH1002" s="151">
        <v>72400.705008137011</v>
      </c>
      <c r="AI1002" s="150">
        <v>31081.14</v>
      </c>
      <c r="AJ1002" s="266">
        <v>93243.42</v>
      </c>
      <c r="AK1002" s="138">
        <v>180217.72999999998</v>
      </c>
      <c r="AL1002" s="266">
        <v>216261.27599999995</v>
      </c>
      <c r="AM1002" s="175">
        <v>60377.998485897006</v>
      </c>
      <c r="AN1002" s="150">
        <v>192240.43652223999</v>
      </c>
      <c r="AO1002" s="151">
        <v>64653.617142857103</v>
      </c>
      <c r="AP1002" s="151">
        <v>96015.174904044194</v>
      </c>
      <c r="AQ1002" s="151">
        <v>94082.282922390281</v>
      </c>
      <c r="AR1002" s="266">
        <v>-838.86292239028262</v>
      </c>
      <c r="AS1002" s="267">
        <v>-8.996483852590163E-3</v>
      </c>
      <c r="AT1002" s="266">
        <v>-21681.57791425327</v>
      </c>
      <c r="AU1002" s="267">
        <v>-0.2994663920995867</v>
      </c>
      <c r="AV1002" s="266">
        <v>-53331.87292239027</v>
      </c>
      <c r="AW1002" s="267">
        <v>-1.3087444499917977</v>
      </c>
      <c r="AX1002" s="266">
        <v>-2771.7549040441954</v>
      </c>
      <c r="AY1002" s="267">
        <v>-2.9726010736673917E-2</v>
      </c>
      <c r="AZ1002" s="266">
        <v>-23614.469895907183</v>
      </c>
      <c r="BA1002" s="267">
        <v>-0.32616353519282976</v>
      </c>
      <c r="BB1002" s="266">
        <v>1932.8919816539128</v>
      </c>
      <c r="BC1002" s="267">
        <v>2.0131109312518668E-2</v>
      </c>
      <c r="BE1002" s="149">
        <v>8364.2420824443652</v>
      </c>
      <c r="BF1002" s="149">
        <v>7568.0193999391449</v>
      </c>
      <c r="BG1002" s="149">
        <v>7655.8592453654555</v>
      </c>
      <c r="BH1002" s="149">
        <v>8208.3987558937133</v>
      </c>
      <c r="BI1002" s="149">
        <v>7365.6209198551851</v>
      </c>
      <c r="BJ1002" s="149">
        <v>7855.7417224092542</v>
      </c>
      <c r="BK1002" s="149">
        <v>8045.2085942704844</v>
      </c>
      <c r="BL1002" s="149">
        <v>7855.6338920095859</v>
      </c>
      <c r="BM1002" s="149">
        <v>7767.7432053181055</v>
      </c>
      <c r="BN1002" s="149">
        <v>8012.4924336696249</v>
      </c>
      <c r="BO1002" s="149">
        <v>7735.5045562339246</v>
      </c>
      <c r="BP1002" s="149">
        <v>7647.8181149814454</v>
      </c>
      <c r="BQ1002" s="268">
        <v>94082.28292239031</v>
      </c>
    </row>
    <row r="1003" spans="11:69" x14ac:dyDescent="0.25">
      <c r="K1003" s="145" t="s">
        <v>316</v>
      </c>
      <c r="N1003" s="37" t="s">
        <v>2078</v>
      </c>
      <c r="V1003" s="37" t="s">
        <v>357</v>
      </c>
      <c r="W1003" s="37" t="s">
        <v>371</v>
      </c>
      <c r="X1003" s="37">
        <v>153</v>
      </c>
      <c r="AB1003" s="206" t="s">
        <v>362</v>
      </c>
      <c r="AC1003" s="173">
        <v>4820170</v>
      </c>
      <c r="AD1003" s="174" t="s">
        <v>2079</v>
      </c>
      <c r="AE1003" s="149">
        <v>1109617.77</v>
      </c>
      <c r="AF1003" s="17">
        <v>1484927.4000000001</v>
      </c>
      <c r="AG1003" s="17">
        <v>692338.19000000006</v>
      </c>
      <c r="AH1003" s="151">
        <v>516648.88766059774</v>
      </c>
      <c r="AI1003" s="150">
        <v>367338.45</v>
      </c>
      <c r="AJ1003" s="266">
        <v>1102015.3500000001</v>
      </c>
      <c r="AK1003" s="138">
        <v>916437.70000000007</v>
      </c>
      <c r="AL1003" s="266">
        <v>1099725.24</v>
      </c>
      <c r="AM1003" s="175">
        <v>430855.27624912024</v>
      </c>
      <c r="AN1003" s="150">
        <v>1002231.3114114776</v>
      </c>
      <c r="AO1003" s="151">
        <v>856895.60571428598</v>
      </c>
      <c r="AP1003" s="151">
        <v>1134773.87012608</v>
      </c>
      <c r="AQ1003" s="151">
        <v>1111929.6133015836</v>
      </c>
      <c r="AR1003" s="266">
        <v>-9914.2633015834726</v>
      </c>
      <c r="AS1003" s="267">
        <v>-8.9964838525919549E-3</v>
      </c>
      <c r="AT1003" s="266">
        <v>-595280.72564098588</v>
      </c>
      <c r="AU1003" s="267">
        <v>-1.1521958913652859</v>
      </c>
      <c r="AV1003" s="266">
        <v>-419591.42330158351</v>
      </c>
      <c r="AW1003" s="267">
        <v>-0.6060498024839327</v>
      </c>
      <c r="AX1003" s="266">
        <v>-32758.520126079908</v>
      </c>
      <c r="AY1003" s="267">
        <v>-2.9726010736674316E-2</v>
      </c>
      <c r="AZ1003" s="266">
        <v>-618124.98246548232</v>
      </c>
      <c r="BA1003" s="267">
        <v>-1.1964121035165129</v>
      </c>
      <c r="BB1003" s="266">
        <v>22844.256824496435</v>
      </c>
      <c r="BC1003" s="267">
        <v>2.0131109312517308E-2</v>
      </c>
      <c r="BE1003" s="149">
        <v>98854.408879143099</v>
      </c>
      <c r="BF1003" s="149">
        <v>89444.097479808581</v>
      </c>
      <c r="BG1003" s="149">
        <v>90482.249641123795</v>
      </c>
      <c r="BH1003" s="149">
        <v>97012.544455317096</v>
      </c>
      <c r="BI1003" s="149">
        <v>87052.011991425679</v>
      </c>
      <c r="BJ1003" s="149">
        <v>92844.599262130097</v>
      </c>
      <c r="BK1003" s="149">
        <v>95083.850043660088</v>
      </c>
      <c r="BL1003" s="149">
        <v>92843.324847746087</v>
      </c>
      <c r="BM1003" s="149">
        <v>91804.571809129106</v>
      </c>
      <c r="BN1003" s="149">
        <v>94697.187787222094</v>
      </c>
      <c r="BO1003" s="149">
        <v>91423.553114683091</v>
      </c>
      <c r="BP1003" s="149">
        <v>90387.213990194883</v>
      </c>
      <c r="BQ1003" s="268">
        <v>1111929.6133015838</v>
      </c>
    </row>
    <row r="1004" spans="11:69" x14ac:dyDescent="0.25">
      <c r="K1004" s="145" t="s">
        <v>316</v>
      </c>
      <c r="N1004" s="37" t="s">
        <v>2080</v>
      </c>
      <c r="V1004" s="37" t="s">
        <v>357</v>
      </c>
      <c r="W1004" s="37" t="s">
        <v>371</v>
      </c>
      <c r="X1004" s="37">
        <v>153</v>
      </c>
      <c r="AB1004" s="206" t="s">
        <v>362</v>
      </c>
      <c r="AC1004" s="173">
        <v>4830090</v>
      </c>
      <c r="AD1004" s="174" t="s">
        <v>2081</v>
      </c>
      <c r="AE1004" s="149">
        <v>551827.21000000008</v>
      </c>
      <c r="AF1004" s="17">
        <v>639632.54</v>
      </c>
      <c r="AG1004" s="17">
        <v>717114.96000000008</v>
      </c>
      <c r="AH1004" s="151">
        <v>1073138.3383324188</v>
      </c>
      <c r="AI1004" s="150">
        <v>251690.86</v>
      </c>
      <c r="AJ1004" s="266">
        <v>755072.58</v>
      </c>
      <c r="AK1004" s="138">
        <v>829936.71</v>
      </c>
      <c r="AL1004" s="266">
        <v>995924.05200000003</v>
      </c>
      <c r="AM1004" s="175">
        <v>877929.62087209348</v>
      </c>
      <c r="AN1004" s="150">
        <v>1025145.4274603253</v>
      </c>
      <c r="AO1004" s="151">
        <v>978392.72571428574</v>
      </c>
      <c r="AP1004" s="151">
        <v>879698.41406329884</v>
      </c>
      <c r="AQ1004" s="151">
        <v>937041.38165226346</v>
      </c>
      <c r="AR1004" s="266">
        <v>-181968.8016522635</v>
      </c>
      <c r="AS1004" s="267">
        <v>-0.24099511288340456</v>
      </c>
      <c r="AT1004" s="266">
        <v>136096.95668015536</v>
      </c>
      <c r="AU1004" s="267">
        <v>0.12682144679654295</v>
      </c>
      <c r="AV1004" s="266">
        <v>-219926.42165226338</v>
      </c>
      <c r="AW1004" s="267">
        <v>-0.30668223913814791</v>
      </c>
      <c r="AX1004" s="266">
        <v>-124625.83406329888</v>
      </c>
      <c r="AY1004" s="267">
        <v>-0.16505146308358712</v>
      </c>
      <c r="AZ1004" s="266">
        <v>193439.92426911998</v>
      </c>
      <c r="BA1004" s="267">
        <v>0.1802562795116536</v>
      </c>
      <c r="BB1004" s="266">
        <v>-57342.967588964617</v>
      </c>
      <c r="BC1004" s="267">
        <v>-6.5184802737223643E-2</v>
      </c>
      <c r="BE1004" s="149">
        <v>77238.692746578701</v>
      </c>
      <c r="BF1004" s="149">
        <v>75339.078552457751</v>
      </c>
      <c r="BG1004" s="149">
        <v>73953.568990521366</v>
      </c>
      <c r="BH1004" s="149">
        <v>71990.742866704706</v>
      </c>
      <c r="BI1004" s="149">
        <v>71646.1548512749</v>
      </c>
      <c r="BJ1004" s="149">
        <v>82292.829689077451</v>
      </c>
      <c r="BK1004" s="149">
        <v>78473.99823853602</v>
      </c>
      <c r="BL1004" s="149">
        <v>80941.314153912856</v>
      </c>
      <c r="BM1004" s="149">
        <v>79810.541154503939</v>
      </c>
      <c r="BN1004" s="149">
        <v>76698.786590817122</v>
      </c>
      <c r="BO1004" s="149">
        <v>85332.030024594089</v>
      </c>
      <c r="BP1004" s="149">
        <v>83323.643793284558</v>
      </c>
      <c r="BQ1004" s="268">
        <v>937041.38165226346</v>
      </c>
    </row>
    <row r="1005" spans="11:69" x14ac:dyDescent="0.25">
      <c r="K1005" s="145" t="s">
        <v>316</v>
      </c>
      <c r="N1005" s="37" t="s">
        <v>2082</v>
      </c>
      <c r="V1005" s="37" t="s">
        <v>357</v>
      </c>
      <c r="W1005" s="37" t="s">
        <v>371</v>
      </c>
      <c r="X1005" s="37">
        <v>153</v>
      </c>
      <c r="AB1005" s="206" t="s">
        <v>362</v>
      </c>
      <c r="AC1005" s="173">
        <v>4830105</v>
      </c>
      <c r="AD1005" s="174" t="s">
        <v>2083</v>
      </c>
      <c r="AE1005" s="149">
        <v>80866.069999999992</v>
      </c>
      <c r="AF1005" s="17">
        <v>105465.92</v>
      </c>
      <c r="AG1005" s="17">
        <v>105360.09</v>
      </c>
      <c r="AH1005" s="151">
        <v>70447.276864169165</v>
      </c>
      <c r="AI1005" s="150">
        <v>62381.71</v>
      </c>
      <c r="AJ1005" s="266">
        <v>187145.13</v>
      </c>
      <c r="AK1005" s="138">
        <v>152418.79999999999</v>
      </c>
      <c r="AL1005" s="266">
        <v>182902.56</v>
      </c>
      <c r="AM1005" s="175">
        <v>57781.76290803709</v>
      </c>
      <c r="AN1005" s="150">
        <v>165084.31395613207</v>
      </c>
      <c r="AO1005" s="151">
        <v>150170.5028571428</v>
      </c>
      <c r="AP1005" s="151">
        <v>240035.27685040276</v>
      </c>
      <c r="AQ1005" s="151">
        <v>255692.3197004502</v>
      </c>
      <c r="AR1005" s="266">
        <v>-68547.189700450195</v>
      </c>
      <c r="AS1005" s="267">
        <v>-0.36627824459258007</v>
      </c>
      <c r="AT1005" s="266">
        <v>-185245.04283628103</v>
      </c>
      <c r="AU1005" s="267">
        <v>-2.629555762580515</v>
      </c>
      <c r="AV1005" s="266">
        <v>-150332.2297004502</v>
      </c>
      <c r="AW1005" s="267">
        <v>-1.4268422673182057</v>
      </c>
      <c r="AX1005" s="266">
        <v>-52890.146850402758</v>
      </c>
      <c r="AY1005" s="267">
        <v>-0.28261567292936107</v>
      </c>
      <c r="AZ1005" s="266">
        <v>-169587.9999862336</v>
      </c>
      <c r="BA1005" s="267">
        <v>-2.4073038382054097</v>
      </c>
      <c r="BB1005" s="266">
        <v>-15657.042850047437</v>
      </c>
      <c r="BC1005" s="267">
        <v>-6.5228090868515873E-2</v>
      </c>
      <c r="BE1005" s="149">
        <v>21075.117847405163</v>
      </c>
      <c r="BF1005" s="149">
        <v>20556.138282298914</v>
      </c>
      <c r="BG1005" s="149">
        <v>20177.613447029955</v>
      </c>
      <c r="BH1005" s="149">
        <v>19641.364217429465</v>
      </c>
      <c r="BI1005" s="149">
        <v>19547.892817148931</v>
      </c>
      <c r="BJ1005" s="149">
        <v>22456.690753507777</v>
      </c>
      <c r="BK1005" s="149">
        <v>21414.074720542289</v>
      </c>
      <c r="BL1005" s="149">
        <v>22088.197545722713</v>
      </c>
      <c r="BM1005" s="149">
        <v>21779.246476972803</v>
      </c>
      <c r="BN1005" s="149">
        <v>20929.049400600368</v>
      </c>
      <c r="BO1005" s="149">
        <v>23287.833866658115</v>
      </c>
      <c r="BP1005" s="149">
        <v>22739.100325133732</v>
      </c>
      <c r="BQ1005" s="268">
        <v>255692.31970045026</v>
      </c>
    </row>
    <row r="1006" spans="11:69" x14ac:dyDescent="0.25">
      <c r="K1006" s="145" t="s">
        <v>316</v>
      </c>
      <c r="N1006" s="37" t="s">
        <v>2084</v>
      </c>
      <c r="V1006" s="37" t="s">
        <v>357</v>
      </c>
      <c r="W1006" s="37" t="s">
        <v>371</v>
      </c>
      <c r="X1006" s="37">
        <v>153</v>
      </c>
      <c r="AB1006" s="206" t="s">
        <v>362</v>
      </c>
      <c r="AC1006" s="173">
        <v>4830107</v>
      </c>
      <c r="AD1006" s="174" t="s">
        <v>2085</v>
      </c>
      <c r="AE1006" s="149">
        <v>38060.83</v>
      </c>
      <c r="AF1006" s="17">
        <v>94020.670000000013</v>
      </c>
      <c r="AG1006" s="17">
        <v>96634.750000000015</v>
      </c>
      <c r="AH1006" s="151">
        <v>136098.8022382026</v>
      </c>
      <c r="AI1006" s="150">
        <v>42931.25</v>
      </c>
      <c r="AJ1006" s="266">
        <v>128793.75</v>
      </c>
      <c r="AK1006" s="138">
        <v>160033.25</v>
      </c>
      <c r="AL1006" s="266">
        <v>192039.90000000002</v>
      </c>
      <c r="AM1006" s="175">
        <v>111830.55046629095</v>
      </c>
      <c r="AN1006" s="150">
        <v>184301.50177191163</v>
      </c>
      <c r="AO1006" s="151">
        <v>167080.74857142856</v>
      </c>
      <c r="AP1006" s="151">
        <v>149175.59973919744</v>
      </c>
      <c r="AQ1006" s="151">
        <v>158910.2872098014</v>
      </c>
      <c r="AR1006" s="266">
        <v>-30116.537209801405</v>
      </c>
      <c r="AS1006" s="267">
        <v>-0.23383539348610788</v>
      </c>
      <c r="AT1006" s="266">
        <v>-22811.484971598809</v>
      </c>
      <c r="AU1006" s="267">
        <v>-0.167609740838672</v>
      </c>
      <c r="AV1006" s="266">
        <v>-62275.53720980139</v>
      </c>
      <c r="AW1006" s="267">
        <v>-0.6444424724004707</v>
      </c>
      <c r="AX1006" s="266">
        <v>-20381.849739197438</v>
      </c>
      <c r="AY1006" s="267">
        <v>-0.15825185414041781</v>
      </c>
      <c r="AZ1006" s="266">
        <v>-13076.797500994842</v>
      </c>
      <c r="BA1006" s="267">
        <v>-9.608311965969836E-2</v>
      </c>
      <c r="BB1006" s="266">
        <v>-9734.6874706039671</v>
      </c>
      <c r="BC1006" s="267">
        <v>-6.5256566674597227E-2</v>
      </c>
      <c r="BE1006" s="149">
        <v>13097.602142894568</v>
      </c>
      <c r="BF1006" s="149">
        <v>12775.01673329691</v>
      </c>
      <c r="BG1006" s="149">
        <v>12539.734658167195</v>
      </c>
      <c r="BH1006" s="149">
        <v>12206.41483401563</v>
      </c>
      <c r="BI1006" s="149">
        <v>12148.58980644172</v>
      </c>
      <c r="BJ1006" s="149">
        <v>13956.670239510802</v>
      </c>
      <c r="BK1006" s="149">
        <v>13308.890793679027</v>
      </c>
      <c r="BL1006" s="149">
        <v>13727.928354532847</v>
      </c>
      <c r="BM1006" s="149">
        <v>13535.883081125179</v>
      </c>
      <c r="BN1006" s="149">
        <v>13007.397031075139</v>
      </c>
      <c r="BO1006" s="149">
        <v>14473.627297009578</v>
      </c>
      <c r="BP1006" s="149">
        <v>14132.532238052829</v>
      </c>
      <c r="BQ1006" s="268">
        <v>158910.28720980143</v>
      </c>
    </row>
    <row r="1007" spans="11:69" x14ac:dyDescent="0.25">
      <c r="K1007" s="145" t="s">
        <v>316</v>
      </c>
      <c r="N1007" s="37" t="s">
        <v>2086</v>
      </c>
      <c r="V1007" s="37" t="s">
        <v>357</v>
      </c>
      <c r="W1007" s="37" t="s">
        <v>371</v>
      </c>
      <c r="X1007" s="37">
        <v>153</v>
      </c>
      <c r="AB1007" s="206" t="s">
        <v>362</v>
      </c>
      <c r="AC1007" s="173">
        <v>4830109</v>
      </c>
      <c r="AD1007" s="174" t="s">
        <v>2087</v>
      </c>
      <c r="AE1007" s="149">
        <v>7775.39</v>
      </c>
      <c r="AF1007" s="17">
        <v>35233.82</v>
      </c>
      <c r="AG1007" s="17">
        <v>25479.200000000001</v>
      </c>
      <c r="AH1007" s="151">
        <v>3744.5375133242387</v>
      </c>
      <c r="AI1007" s="150">
        <v>17896.8</v>
      </c>
      <c r="AJ1007" s="266">
        <v>53690.399999999994</v>
      </c>
      <c r="AK1007" s="138">
        <v>30922.16</v>
      </c>
      <c r="AL1007" s="266">
        <v>37106.591999999997</v>
      </c>
      <c r="AM1007" s="175">
        <v>3082.9432586029025</v>
      </c>
      <c r="AN1007" s="150">
        <v>31583.754254721338</v>
      </c>
      <c r="AO1007" s="151">
        <v>42413.245714285702</v>
      </c>
      <c r="AP1007" s="151">
        <v>68133.176209582976</v>
      </c>
      <c r="AQ1007" s="151">
        <v>72593.426928395929</v>
      </c>
      <c r="AR1007" s="266">
        <v>-18903.026928395935</v>
      </c>
      <c r="AS1007" s="267">
        <v>-0.35207461535760465</v>
      </c>
      <c r="AT1007" s="266">
        <v>-68848.889415071695</v>
      </c>
      <c r="AU1007" s="267">
        <v>-18.386486761071495</v>
      </c>
      <c r="AV1007" s="266">
        <v>-47114.226928395932</v>
      </c>
      <c r="AW1007" s="267">
        <v>-1.849125048211715</v>
      </c>
      <c r="AX1007" s="266">
        <v>-14442.776209582982</v>
      </c>
      <c r="AY1007" s="267">
        <v>-0.2690010916212765</v>
      </c>
      <c r="AZ1007" s="266">
        <v>-64388.638696258735</v>
      </c>
      <c r="BA1007" s="267">
        <v>-17.195351486570441</v>
      </c>
      <c r="BB1007" s="266">
        <v>-4460.250718812953</v>
      </c>
      <c r="BC1007" s="267">
        <v>-6.5463713376474233E-2</v>
      </c>
      <c r="BE1007" s="149">
        <v>5982.0957381608705</v>
      </c>
      <c r="BF1007" s="149">
        <v>5834.8181479892673</v>
      </c>
      <c r="BG1007" s="149">
        <v>5727.3992257295777</v>
      </c>
      <c r="BH1007" s="149">
        <v>5575.2207979813211</v>
      </c>
      <c r="BI1007" s="149">
        <v>5549.7345852692461</v>
      </c>
      <c r="BJ1007" s="149">
        <v>6375.3542323278216</v>
      </c>
      <c r="BK1007" s="149">
        <v>6080.5597568035028</v>
      </c>
      <c r="BL1007" s="149">
        <v>6271.9348971839972</v>
      </c>
      <c r="BM1007" s="149">
        <v>6184.2275062691615</v>
      </c>
      <c r="BN1007" s="149">
        <v>5942.8670616078834</v>
      </c>
      <c r="BO1007" s="149">
        <v>6612.4968255879539</v>
      </c>
      <c r="BP1007" s="149">
        <v>6456.7181534853171</v>
      </c>
      <c r="BQ1007" s="268">
        <v>72593.426928395915</v>
      </c>
    </row>
    <row r="1008" spans="11:69" x14ac:dyDescent="0.25">
      <c r="K1008" s="145" t="s">
        <v>316</v>
      </c>
      <c r="N1008" s="37" t="s">
        <v>2088</v>
      </c>
      <c r="V1008" s="37" t="s">
        <v>357</v>
      </c>
      <c r="W1008" s="37" t="s">
        <v>371</v>
      </c>
      <c r="X1008" s="37">
        <v>153</v>
      </c>
      <c r="AB1008" s="206" t="s">
        <v>362</v>
      </c>
      <c r="AC1008" s="173">
        <v>4830110</v>
      </c>
      <c r="AD1008" s="174" t="s">
        <v>2089</v>
      </c>
      <c r="AE1008" s="149">
        <v>116955.84999999999</v>
      </c>
      <c r="AF1008" s="17">
        <v>207157.93999999997</v>
      </c>
      <c r="AG1008" s="17">
        <v>239369.09</v>
      </c>
      <c r="AH1008" s="151">
        <v>233196.07487539612</v>
      </c>
      <c r="AI1008" s="150">
        <v>50039.839999999997</v>
      </c>
      <c r="AJ1008" s="266">
        <v>150119.51999999999</v>
      </c>
      <c r="AK1008" s="138">
        <v>159115.21999999997</v>
      </c>
      <c r="AL1008" s="266">
        <v>190938.26399999997</v>
      </c>
      <c r="AM1008" s="175">
        <v>191744.82384099101</v>
      </c>
      <c r="AN1008" s="150">
        <v>200566.47103440508</v>
      </c>
      <c r="AO1008" s="151">
        <v>160445.45142857142</v>
      </c>
      <c r="AP1008" s="151">
        <v>168745.44686601427</v>
      </c>
      <c r="AQ1008" s="151">
        <v>179789.67390686669</v>
      </c>
      <c r="AR1008" s="266">
        <v>-29670.153906866704</v>
      </c>
      <c r="AS1008" s="267">
        <v>-0.19764354367018164</v>
      </c>
      <c r="AT1008" s="266">
        <v>53406.40096852943</v>
      </c>
      <c r="AU1008" s="267">
        <v>0.22901929630276205</v>
      </c>
      <c r="AV1008" s="266">
        <v>59579.416093133303</v>
      </c>
      <c r="AW1008" s="267">
        <v>0.24890187823805196</v>
      </c>
      <c r="AX1008" s="266">
        <v>-18625.926866014284</v>
      </c>
      <c r="AY1008" s="267">
        <v>-0.12407398362327754</v>
      </c>
      <c r="AZ1008" s="266">
        <v>64450.62800938185</v>
      </c>
      <c r="BA1008" s="267">
        <v>0.27637955760541771</v>
      </c>
      <c r="BB1008" s="266">
        <v>-11044.22704085242</v>
      </c>
      <c r="BC1008" s="267">
        <v>-6.5449037268671656E-2</v>
      </c>
      <c r="BE1008" s="149">
        <v>14816.17042648435</v>
      </c>
      <c r="BF1008" s="149">
        <v>14452.107925631861</v>
      </c>
      <c r="BG1008" s="149">
        <v>14186.573967402512</v>
      </c>
      <c r="BH1008" s="149">
        <v>13810.396852319469</v>
      </c>
      <c r="BI1008" s="149">
        <v>13747.243936920326</v>
      </c>
      <c r="BJ1008" s="149">
        <v>15788.109484870463</v>
      </c>
      <c r="BK1008" s="149">
        <v>15059.234136035893</v>
      </c>
      <c r="BL1008" s="149">
        <v>15532.292795383953</v>
      </c>
      <c r="BM1008" s="149">
        <v>15315.489606220548</v>
      </c>
      <c r="BN1008" s="149">
        <v>14718.872678106956</v>
      </c>
      <c r="BO1008" s="149">
        <v>16374.125067618745</v>
      </c>
      <c r="BP1008" s="149">
        <v>15989.057029871614</v>
      </c>
      <c r="BQ1008" s="268">
        <v>179789.67390686669</v>
      </c>
    </row>
    <row r="1009" spans="2:69" x14ac:dyDescent="0.25">
      <c r="K1009" s="145" t="s">
        <v>316</v>
      </c>
      <c r="N1009" s="37" t="s">
        <v>2090</v>
      </c>
      <c r="V1009" s="37" t="s">
        <v>357</v>
      </c>
      <c r="W1009" s="37" t="s">
        <v>371</v>
      </c>
      <c r="X1009" s="37">
        <v>153</v>
      </c>
      <c r="AB1009" s="206" t="s">
        <v>362</v>
      </c>
      <c r="AC1009" s="173">
        <v>4830113</v>
      </c>
      <c r="AD1009" s="174" t="s">
        <v>2091</v>
      </c>
      <c r="AE1009" s="149">
        <v>414272.64</v>
      </c>
      <c r="AF1009" s="17">
        <v>499929.5</v>
      </c>
      <c r="AG1009" s="17">
        <v>455889.63999999996</v>
      </c>
      <c r="AH1009" s="151">
        <v>484697.36701867741</v>
      </c>
      <c r="AI1009" s="150">
        <v>140951.48000000001</v>
      </c>
      <c r="AJ1009" s="266">
        <v>422854.44000000006</v>
      </c>
      <c r="AK1009" s="138">
        <v>307692.3</v>
      </c>
      <c r="AL1009" s="266">
        <v>369230.76</v>
      </c>
      <c r="AM1009" s="175">
        <v>399148.61754582095</v>
      </c>
      <c r="AN1009" s="150">
        <v>393241.04947285645</v>
      </c>
      <c r="AO1009" s="151">
        <v>408003.7885714288</v>
      </c>
      <c r="AP1009" s="151">
        <v>518635.36856309371</v>
      </c>
      <c r="AQ1009" s="151">
        <v>552441.84248484031</v>
      </c>
      <c r="AR1009" s="266">
        <v>-129587.40248484025</v>
      </c>
      <c r="AS1009" s="267">
        <v>-0.30645865391608573</v>
      </c>
      <c r="AT1009" s="266">
        <v>-67744.475466162898</v>
      </c>
      <c r="AU1009" s="267">
        <v>-0.13976654315836715</v>
      </c>
      <c r="AV1009" s="266">
        <v>-96552.202484840353</v>
      </c>
      <c r="AW1009" s="267">
        <v>-0.21178854269388608</v>
      </c>
      <c r="AX1009" s="266">
        <v>-95780.92856309365</v>
      </c>
      <c r="AY1009" s="267">
        <v>-0.22651040051298418</v>
      </c>
      <c r="AZ1009" s="266">
        <v>-33938.0015444163</v>
      </c>
      <c r="BA1009" s="267">
        <v>-7.0018951728921863E-2</v>
      </c>
      <c r="BB1009" s="266">
        <v>-33806.473921746598</v>
      </c>
      <c r="BC1009" s="267">
        <v>-6.5183510363763256E-2</v>
      </c>
      <c r="BE1009" s="149">
        <v>45538.813377419065</v>
      </c>
      <c r="BF1009" s="149">
        <v>44423.242567179863</v>
      </c>
      <c r="BG1009" s="149">
        <v>43609.585757609289</v>
      </c>
      <c r="BH1009" s="149">
        <v>42456.892997076167</v>
      </c>
      <c r="BI1009" s="149">
        <v>42254.496298199083</v>
      </c>
      <c r="BJ1009" s="149">
        <v>48506.876627131496</v>
      </c>
      <c r="BK1009" s="149">
        <v>46264.188176731914</v>
      </c>
      <c r="BL1009" s="149">
        <v>47713.146251417915</v>
      </c>
      <c r="BM1009" s="149">
        <v>47049.087523502611</v>
      </c>
      <c r="BN1009" s="149">
        <v>45221.675851817075</v>
      </c>
      <c r="BO1009" s="149">
        <v>50291.641844473823</v>
      </c>
      <c r="BP1009" s="149">
        <v>49112.195212282088</v>
      </c>
      <c r="BQ1009" s="268">
        <v>552441.84248484042</v>
      </c>
    </row>
    <row r="1010" spans="2:69" x14ac:dyDescent="0.25">
      <c r="K1010" s="145" t="s">
        <v>316</v>
      </c>
      <c r="N1010" s="37" t="s">
        <v>2092</v>
      </c>
      <c r="V1010" s="37" t="s">
        <v>357</v>
      </c>
      <c r="W1010" s="37" t="s">
        <v>371</v>
      </c>
      <c r="X1010" s="37">
        <v>153</v>
      </c>
      <c r="AB1010" s="206" t="s">
        <v>362</v>
      </c>
      <c r="AC1010" s="173">
        <v>4830114</v>
      </c>
      <c r="AD1010" s="174" t="s">
        <v>2093</v>
      </c>
      <c r="AE1010" s="149">
        <v>276292.42</v>
      </c>
      <c r="AF1010" s="17">
        <v>207795.24</v>
      </c>
      <c r="AG1010" s="17">
        <v>206199.53</v>
      </c>
      <c r="AH1010" s="151">
        <v>387657.49621331546</v>
      </c>
      <c r="AI1010" s="150">
        <v>75472.06</v>
      </c>
      <c r="AJ1010" s="266">
        <v>226416.18</v>
      </c>
      <c r="AK1010" s="138">
        <v>213452.6</v>
      </c>
      <c r="AL1010" s="266">
        <v>256143.12000000002</v>
      </c>
      <c r="AM1010" s="175">
        <v>319244.64811567363</v>
      </c>
      <c r="AN1010" s="150">
        <v>281865.44809764181</v>
      </c>
      <c r="AO1010" s="151">
        <v>318230.554285714</v>
      </c>
      <c r="AP1010" s="151">
        <v>258454.30989563203</v>
      </c>
      <c r="AQ1010" s="151">
        <v>275328.70509013289</v>
      </c>
      <c r="AR1010" s="266">
        <v>-48912.525090132898</v>
      </c>
      <c r="AS1010" s="267">
        <v>-0.2160292832876736</v>
      </c>
      <c r="AT1010" s="266">
        <v>112328.79112318257</v>
      </c>
      <c r="AU1010" s="267">
        <v>0.28976297948685004</v>
      </c>
      <c r="AV1010" s="266">
        <v>-69129.175090132892</v>
      </c>
      <c r="AW1010" s="267">
        <v>-0.33525379563247742</v>
      </c>
      <c r="AX1010" s="266">
        <v>-32038.129895632039</v>
      </c>
      <c r="AY1010" s="267">
        <v>-0.14150106187478315</v>
      </c>
      <c r="AZ1010" s="266">
        <v>129203.18631768343</v>
      </c>
      <c r="BA1010" s="267">
        <v>0.33329211373378698</v>
      </c>
      <c r="BB1010" s="266">
        <v>-16874.395194500859</v>
      </c>
      <c r="BC1010" s="267">
        <v>-6.5289664549664533E-2</v>
      </c>
      <c r="BE1010" s="149">
        <v>22692.295211400924</v>
      </c>
      <c r="BF1010" s="149">
        <v>22133.496663029309</v>
      </c>
      <c r="BG1010" s="149">
        <v>21725.929308373259</v>
      </c>
      <c r="BH1010" s="149">
        <v>21148.536071337352</v>
      </c>
      <c r="BI1010" s="149">
        <v>21048.923062443246</v>
      </c>
      <c r="BJ1010" s="149">
        <v>24181.051154337296</v>
      </c>
      <c r="BK1010" s="149">
        <v>23059.512450331327</v>
      </c>
      <c r="BL1010" s="149">
        <v>23785.427730733772</v>
      </c>
      <c r="BM1010" s="149">
        <v>23452.740135350534</v>
      </c>
      <c r="BN1010" s="149">
        <v>22537.222923888363</v>
      </c>
      <c r="BO1010" s="149">
        <v>25077.231395829567</v>
      </c>
      <c r="BP1010" s="149">
        <v>24486.338983077938</v>
      </c>
      <c r="BQ1010" s="268">
        <v>275328.70509013289</v>
      </c>
    </row>
    <row r="1011" spans="2:69" x14ac:dyDescent="0.25">
      <c r="K1011" s="145" t="s">
        <v>316</v>
      </c>
      <c r="N1011" s="37" t="s">
        <v>2094</v>
      </c>
      <c r="V1011" s="37" t="s">
        <v>357</v>
      </c>
      <c r="W1011" s="37" t="s">
        <v>371</v>
      </c>
      <c r="X1011" s="37">
        <v>153</v>
      </c>
      <c r="AB1011" s="206" t="s">
        <v>362</v>
      </c>
      <c r="AC1011" s="173">
        <v>4830115</v>
      </c>
      <c r="AD1011" s="174" t="s">
        <v>2095</v>
      </c>
      <c r="AE1011" s="149">
        <v>473958.25</v>
      </c>
      <c r="AF1011" s="17">
        <v>383334.8</v>
      </c>
      <c r="AG1011" s="17">
        <v>250351.79</v>
      </c>
      <c r="AH1011" s="151">
        <v>236963.03239963821</v>
      </c>
      <c r="AI1011" s="150">
        <v>75898.14</v>
      </c>
      <c r="AJ1011" s="266">
        <v>227694.41999999998</v>
      </c>
      <c r="AK1011" s="138">
        <v>235728.85</v>
      </c>
      <c r="AL1011" s="266">
        <v>282874.62</v>
      </c>
      <c r="AM1011" s="175">
        <v>195090.57795910203</v>
      </c>
      <c r="AN1011" s="150">
        <v>277601.30444053619</v>
      </c>
      <c r="AO1011" s="151">
        <v>229188.99428571417</v>
      </c>
      <c r="AP1011" s="151">
        <v>254294.05488059056</v>
      </c>
      <c r="AQ1011" s="151">
        <v>270904.83698319161</v>
      </c>
      <c r="AR1011" s="266">
        <v>-43210.416983191622</v>
      </c>
      <c r="AS1011" s="267">
        <v>-0.18977371945782257</v>
      </c>
      <c r="AT1011" s="266">
        <v>-33941.804583553399</v>
      </c>
      <c r="AU1011" s="267">
        <v>-0.14323670759880613</v>
      </c>
      <c r="AV1011" s="266">
        <v>-20553.046983191598</v>
      </c>
      <c r="AW1011" s="267">
        <v>-8.2096664789940571E-2</v>
      </c>
      <c r="AX1011" s="266">
        <v>-26599.634880590573</v>
      </c>
      <c r="AY1011" s="267">
        <v>-0.11682163700186669</v>
      </c>
      <c r="AZ1011" s="266">
        <v>-17331.02248095235</v>
      </c>
      <c r="BA1011" s="267">
        <v>-7.313808531840349E-2</v>
      </c>
      <c r="BB1011" s="266">
        <v>-16610.78210260105</v>
      </c>
      <c r="BC1011" s="267">
        <v>-6.5321157863486079E-2</v>
      </c>
      <c r="BE1011" s="149">
        <v>22327.661770572708</v>
      </c>
      <c r="BF1011" s="149">
        <v>21779.314401039635</v>
      </c>
      <c r="BG1011" s="149">
        <v>21379.369756436503</v>
      </c>
      <c r="BH1011" s="149">
        <v>20812.775473701102</v>
      </c>
      <c r="BI1011" s="149">
        <v>20715.552022989636</v>
      </c>
      <c r="BJ1011" s="149">
        <v>23789.177001878372</v>
      </c>
      <c r="BK1011" s="149">
        <v>22689.162543586714</v>
      </c>
      <c r="BL1011" s="149">
        <v>23401.536714089485</v>
      </c>
      <c r="BM1011" s="149">
        <v>23075.055020982982</v>
      </c>
      <c r="BN1011" s="149">
        <v>22176.615724134361</v>
      </c>
      <c r="BO1011" s="149">
        <v>24669.243276024514</v>
      </c>
      <c r="BP1011" s="149">
        <v>24089.373277755614</v>
      </c>
      <c r="BQ1011" s="268">
        <v>270904.83698319166</v>
      </c>
    </row>
    <row r="1012" spans="2:69" x14ac:dyDescent="0.25">
      <c r="K1012" s="145" t="s">
        <v>316</v>
      </c>
      <c r="N1012" s="37" t="s">
        <v>2096</v>
      </c>
      <c r="V1012" s="37" t="s">
        <v>357</v>
      </c>
      <c r="W1012" s="37" t="s">
        <v>371</v>
      </c>
      <c r="X1012" s="37">
        <v>153</v>
      </c>
      <c r="AB1012" s="206" t="s">
        <v>362</v>
      </c>
      <c r="AC1012" s="173">
        <v>4830120</v>
      </c>
      <c r="AD1012" s="174" t="s">
        <v>2097</v>
      </c>
      <c r="AE1012" s="149">
        <v>547997.36</v>
      </c>
      <c r="AF1012" s="17">
        <v>563981.79999999993</v>
      </c>
      <c r="AG1012" s="17">
        <v>385759.58999999997</v>
      </c>
      <c r="AH1012" s="151">
        <v>198327.15995812885</v>
      </c>
      <c r="AI1012" s="150">
        <v>66054.69</v>
      </c>
      <c r="AJ1012" s="266">
        <v>198164.07</v>
      </c>
      <c r="AK1012" s="138">
        <v>138855.46</v>
      </c>
      <c r="AL1012" s="266">
        <v>166626.55199999997</v>
      </c>
      <c r="AM1012" s="175">
        <v>163329.84163969709</v>
      </c>
      <c r="AN1012" s="150">
        <v>173852.77831843175</v>
      </c>
      <c r="AO1012" s="151">
        <v>131859.99428571432</v>
      </c>
      <c r="AP1012" s="151">
        <v>220428.53392711192</v>
      </c>
      <c r="AQ1012" s="151">
        <v>234829.4531382249</v>
      </c>
      <c r="AR1012" s="266">
        <v>-36665.38313822489</v>
      </c>
      <c r="AS1012" s="267">
        <v>-0.18502538395696499</v>
      </c>
      <c r="AT1012" s="266">
        <v>-36502.29318009605</v>
      </c>
      <c r="AU1012" s="267">
        <v>-0.184050904514553</v>
      </c>
      <c r="AV1012" s="266">
        <v>150930.13686177507</v>
      </c>
      <c r="AW1012" s="267">
        <v>0.3912543998239294</v>
      </c>
      <c r="AX1012" s="266">
        <v>-22264.463927111909</v>
      </c>
      <c r="AY1012" s="267">
        <v>-0.11235368715989688</v>
      </c>
      <c r="AZ1012" s="266">
        <v>-22101.373968983069</v>
      </c>
      <c r="BA1012" s="267">
        <v>-0.11143896768172926</v>
      </c>
      <c r="BB1012" s="266">
        <v>-14400.919211112981</v>
      </c>
      <c r="BC1012" s="267">
        <v>-6.5331465734263183E-2</v>
      </c>
      <c r="BE1012" s="149">
        <v>19355.722024451374</v>
      </c>
      <c r="BF1012" s="149">
        <v>18876.671181358706</v>
      </c>
      <c r="BG1012" s="149">
        <v>18529.478676344519</v>
      </c>
      <c r="BH1012" s="149">
        <v>18039.637204303559</v>
      </c>
      <c r="BI1012" s="149">
        <v>17953.361073185486</v>
      </c>
      <c r="BJ1012" s="149">
        <v>20622.60836271357</v>
      </c>
      <c r="BK1012" s="149">
        <v>19668.845969208651</v>
      </c>
      <c r="BL1012" s="149">
        <v>20286.255392788098</v>
      </c>
      <c r="BM1012" s="149">
        <v>20002.832315873828</v>
      </c>
      <c r="BN1012" s="149">
        <v>19223.89729460072</v>
      </c>
      <c r="BO1012" s="149">
        <v>21386.768230086851</v>
      </c>
      <c r="BP1012" s="149">
        <v>20883.375413309521</v>
      </c>
      <c r="BQ1012" s="268">
        <v>234829.4531382249</v>
      </c>
    </row>
    <row r="1013" spans="2:69" x14ac:dyDescent="0.25">
      <c r="K1013" s="145" t="s">
        <v>316</v>
      </c>
      <c r="N1013" s="37" t="s">
        <v>2098</v>
      </c>
      <c r="V1013" s="37" t="s">
        <v>357</v>
      </c>
      <c r="W1013" s="37" t="s">
        <v>371</v>
      </c>
      <c r="X1013" s="37">
        <v>153</v>
      </c>
      <c r="AB1013" s="206" t="s">
        <v>362</v>
      </c>
      <c r="AC1013" s="173">
        <v>4830125</v>
      </c>
      <c r="AD1013" s="174" t="s">
        <v>2099</v>
      </c>
      <c r="AE1013" s="149">
        <v>1028497.3600000001</v>
      </c>
      <c r="AF1013" s="17">
        <v>1459600.2</v>
      </c>
      <c r="AG1013" s="17">
        <v>1917336.17</v>
      </c>
      <c r="AH1013" s="151">
        <v>1865492.282663787</v>
      </c>
      <c r="AI1013" s="150">
        <v>610342.91999999993</v>
      </c>
      <c r="AJ1013" s="266">
        <v>1831028.7599999998</v>
      </c>
      <c r="AK1013" s="138">
        <v>1275786.68</v>
      </c>
      <c r="AL1013" s="266">
        <v>1530944.0159999998</v>
      </c>
      <c r="AM1013" s="175">
        <v>1536219.5654044275</v>
      </c>
      <c r="AN1013" s="150">
        <v>1605059.3972593595</v>
      </c>
      <c r="AO1013" s="151">
        <v>1618683.8400000003</v>
      </c>
      <c r="AP1013" s="151">
        <v>2052491.3231760277</v>
      </c>
      <c r="AQ1013" s="151">
        <v>2186216.985337723</v>
      </c>
      <c r="AR1013" s="266">
        <v>-355188.22533772327</v>
      </c>
      <c r="AS1013" s="267">
        <v>-0.19398287623713967</v>
      </c>
      <c r="AT1013" s="266">
        <v>-320724.70267393603</v>
      </c>
      <c r="AU1013" s="267">
        <v>-0.17192496889666278</v>
      </c>
      <c r="AV1013" s="266">
        <v>-268880.81533772312</v>
      </c>
      <c r="AW1013" s="267">
        <v>-0.14023665726690127</v>
      </c>
      <c r="AX1013" s="266">
        <v>-221462.56317602796</v>
      </c>
      <c r="AY1013" s="267">
        <v>-0.12094980046956116</v>
      </c>
      <c r="AZ1013" s="266">
        <v>-186999.04051224072</v>
      </c>
      <c r="BA1013" s="267">
        <v>-0.10024112254445766</v>
      </c>
      <c r="BB1013" s="266">
        <v>-133725.66216169531</v>
      </c>
      <c r="BC1013" s="267">
        <v>-6.5152851391726246E-2</v>
      </c>
      <c r="BE1013" s="149">
        <v>180211.50742589275</v>
      </c>
      <c r="BF1013" s="149">
        <v>175775.37695286618</v>
      </c>
      <c r="BG1013" s="149">
        <v>172541.02458135216</v>
      </c>
      <c r="BH1013" s="149">
        <v>167960.07340893513</v>
      </c>
      <c r="BI1013" s="149">
        <v>167150.31423754556</v>
      </c>
      <c r="BJ1013" s="149">
        <v>192003.98341377426</v>
      </c>
      <c r="BK1013" s="149">
        <v>183085.37392974857</v>
      </c>
      <c r="BL1013" s="149">
        <v>188844.27246632284</v>
      </c>
      <c r="BM1013" s="149">
        <v>186204.71273226847</v>
      </c>
      <c r="BN1013" s="149">
        <v>178941.50315533791</v>
      </c>
      <c r="BO1013" s="149">
        <v>199093.506240018</v>
      </c>
      <c r="BP1013" s="149">
        <v>194405.33679366112</v>
      </c>
      <c r="BQ1013" s="268">
        <v>2186216.985337723</v>
      </c>
    </row>
    <row r="1014" spans="2:69" x14ac:dyDescent="0.25">
      <c r="K1014" s="145" t="s">
        <v>316</v>
      </c>
      <c r="N1014" s="37" t="s">
        <v>2100</v>
      </c>
      <c r="V1014" s="37" t="s">
        <v>357</v>
      </c>
      <c r="W1014" s="37" t="s">
        <v>371</v>
      </c>
      <c r="X1014" s="37">
        <v>153</v>
      </c>
      <c r="AB1014" s="206" t="s">
        <v>362</v>
      </c>
      <c r="AC1014" s="173">
        <v>4830130</v>
      </c>
      <c r="AD1014" s="174" t="s">
        <v>2101</v>
      </c>
      <c r="AE1014" s="149">
        <v>306176.20999999996</v>
      </c>
      <c r="AF1014" s="17">
        <v>136077.74</v>
      </c>
      <c r="AG1014" s="17">
        <v>125087.7</v>
      </c>
      <c r="AH1014" s="151">
        <v>85437.106352363611</v>
      </c>
      <c r="AI1014" s="150">
        <v>44002.239999999998</v>
      </c>
      <c r="AJ1014" s="266">
        <v>132006.72</v>
      </c>
      <c r="AK1014" s="138">
        <v>98690.84</v>
      </c>
      <c r="AL1014" s="266">
        <v>118429.00799999999</v>
      </c>
      <c r="AM1014" s="175">
        <v>70353.965304707206</v>
      </c>
      <c r="AN1014" s="150">
        <v>113773.9810476564</v>
      </c>
      <c r="AO1014" s="151">
        <v>122436.7200000001</v>
      </c>
      <c r="AP1014" s="151">
        <v>138864.02817437143</v>
      </c>
      <c r="AQ1014" s="151">
        <v>147955.27389229616</v>
      </c>
      <c r="AR1014" s="266">
        <v>-15948.553892296157</v>
      </c>
      <c r="AS1014" s="267">
        <v>-0.12081622732764026</v>
      </c>
      <c r="AT1014" s="266">
        <v>-62518.167539932547</v>
      </c>
      <c r="AU1014" s="267">
        <v>-0.7317449081443872</v>
      </c>
      <c r="AV1014" s="266">
        <v>-22867.573892296161</v>
      </c>
      <c r="AW1014" s="267">
        <v>-0.18281233000763594</v>
      </c>
      <c r="AX1014" s="266">
        <v>-6857.3081743714283</v>
      </c>
      <c r="AY1014" s="267">
        <v>-5.1946659794072821E-2</v>
      </c>
      <c r="AZ1014" s="266">
        <v>-53426.921822007818</v>
      </c>
      <c r="BA1014" s="267">
        <v>-0.62533627486940002</v>
      </c>
      <c r="BB1014" s="266">
        <v>-9091.2457179247285</v>
      </c>
      <c r="BC1014" s="267">
        <v>-6.5468687877243914E-2</v>
      </c>
      <c r="BE1014" s="149">
        <v>12201.581642299107</v>
      </c>
      <c r="BF1014" s="149">
        <v>11890.36403646587</v>
      </c>
      <c r="BG1014" s="149">
        <v>11673.203879112536</v>
      </c>
      <c r="BH1014" s="149">
        <v>11374.542645005642</v>
      </c>
      <c r="BI1014" s="149">
        <v>11314.10424678659</v>
      </c>
      <c r="BJ1014" s="149">
        <v>12987.6957966092</v>
      </c>
      <c r="BK1014" s="149">
        <v>12396.300675129041</v>
      </c>
      <c r="BL1014" s="149">
        <v>12778.699577501959</v>
      </c>
      <c r="BM1014" s="149">
        <v>12601.386522155659</v>
      </c>
      <c r="BN1014" s="149">
        <v>12117.935166483212</v>
      </c>
      <c r="BO1014" s="149">
        <v>13467.194303317914</v>
      </c>
      <c r="BP1014" s="149">
        <v>13152.265401429435</v>
      </c>
      <c r="BQ1014" s="268">
        <v>147955.27389229616</v>
      </c>
    </row>
    <row r="1015" spans="2:69" x14ac:dyDescent="0.25">
      <c r="K1015" s="145" t="s">
        <v>316</v>
      </c>
      <c r="N1015" s="37" t="s">
        <v>2102</v>
      </c>
      <c r="V1015" s="37" t="s">
        <v>357</v>
      </c>
      <c r="W1015" s="37" t="s">
        <v>371</v>
      </c>
      <c r="X1015" s="37">
        <v>153</v>
      </c>
      <c r="AB1015" s="206" t="s">
        <v>362</v>
      </c>
      <c r="AC1015" s="173">
        <v>4830131</v>
      </c>
      <c r="AD1015" s="174" t="s">
        <v>2103</v>
      </c>
      <c r="AE1015" s="149">
        <v>754311.60000000009</v>
      </c>
      <c r="AF1015" s="17">
        <v>1398691.98</v>
      </c>
      <c r="AG1015" s="17">
        <v>1675905.9599999997</v>
      </c>
      <c r="AH1015" s="151">
        <v>2002570.7374021006</v>
      </c>
      <c r="AI1015" s="150">
        <v>332965.61000000004</v>
      </c>
      <c r="AJ1015" s="266">
        <v>998896.83000000007</v>
      </c>
      <c r="AK1015" s="138">
        <v>820598.04</v>
      </c>
      <c r="AL1015" s="266">
        <v>984717.64800000004</v>
      </c>
      <c r="AM1015" s="175">
        <v>1649072.4015117625</v>
      </c>
      <c r="AN1015" s="150">
        <v>1174096.3758903381</v>
      </c>
      <c r="AO1015" s="151">
        <v>986047.88571428624</v>
      </c>
      <c r="AP1015" s="151">
        <v>1177602.9005078555</v>
      </c>
      <c r="AQ1015" s="151">
        <v>1254356.4767984834</v>
      </c>
      <c r="AR1015" s="266">
        <v>-255459.64679848333</v>
      </c>
      <c r="AS1015" s="267">
        <v>-0.25574177345070093</v>
      </c>
      <c r="AT1015" s="266">
        <v>748214.26060361718</v>
      </c>
      <c r="AU1015" s="267">
        <v>0.37362688200181243</v>
      </c>
      <c r="AV1015" s="266">
        <v>421549.48320151633</v>
      </c>
      <c r="AW1015" s="267">
        <v>0.25153528495209626</v>
      </c>
      <c r="AX1015" s="266">
        <v>-178706.07050785539</v>
      </c>
      <c r="AY1015" s="267">
        <v>-0.17890343140627984</v>
      </c>
      <c r="AZ1015" s="266">
        <v>824967.83689424512</v>
      </c>
      <c r="BA1015" s="267">
        <v>0.41195440514848491</v>
      </c>
      <c r="BB1015" s="266">
        <v>-76753.576290627941</v>
      </c>
      <c r="BC1015" s="267">
        <v>-6.5177808459479028E-2</v>
      </c>
      <c r="BE1015" s="149">
        <v>103436.08127758538</v>
      </c>
      <c r="BF1015" s="149">
        <v>100843.37126213363</v>
      </c>
      <c r="BG1015" s="149">
        <v>98995.95264410942</v>
      </c>
      <c r="BH1015" s="149">
        <v>96418.609478018683</v>
      </c>
      <c r="BI1015" s="149">
        <v>95918.776366179183</v>
      </c>
      <c r="BJ1015" s="149">
        <v>110134.74403056907</v>
      </c>
      <c r="BK1015" s="149">
        <v>105062.19026666239</v>
      </c>
      <c r="BL1015" s="149">
        <v>108332.08639178232</v>
      </c>
      <c r="BM1015" s="149">
        <v>106824.34973329665</v>
      </c>
      <c r="BN1015" s="149">
        <v>102695.17966517109</v>
      </c>
      <c r="BO1015" s="149">
        <v>114186.52691945937</v>
      </c>
      <c r="BP1015" s="149">
        <v>111508.60876351607</v>
      </c>
      <c r="BQ1015" s="268">
        <v>1254356.4767984832</v>
      </c>
    </row>
    <row r="1016" spans="2:69" x14ac:dyDescent="0.25">
      <c r="K1016" s="145" t="s">
        <v>316</v>
      </c>
      <c r="N1016" s="37" t="s">
        <v>2104</v>
      </c>
      <c r="V1016" s="37" t="s">
        <v>357</v>
      </c>
      <c r="W1016" s="37" t="s">
        <v>371</v>
      </c>
      <c r="X1016" s="37">
        <v>153</v>
      </c>
      <c r="AB1016" s="206" t="s">
        <v>362</v>
      </c>
      <c r="AC1016" s="173">
        <v>4830135</v>
      </c>
      <c r="AD1016" s="174" t="s">
        <v>2105</v>
      </c>
      <c r="AE1016" s="149">
        <v>24472.720000000001</v>
      </c>
      <c r="AF1016" s="17">
        <v>74401.409999999989</v>
      </c>
      <c r="AG1016" s="17">
        <v>71554.509999999995</v>
      </c>
      <c r="AH1016" s="151">
        <v>57225.328829349353</v>
      </c>
      <c r="AI1016" s="150">
        <v>16393.59</v>
      </c>
      <c r="AJ1016" s="266">
        <v>49180.770000000004</v>
      </c>
      <c r="AK1016" s="138">
        <v>37444.11</v>
      </c>
      <c r="AL1016" s="266">
        <v>44932.932000000001</v>
      </c>
      <c r="AM1016" s="175">
        <v>47124.605513095914</v>
      </c>
      <c r="AN1016" s="150">
        <v>47544.83331625344</v>
      </c>
      <c r="AO1016" s="151">
        <v>31707.874285714293</v>
      </c>
      <c r="AP1016" s="151">
        <v>64523.91375907098</v>
      </c>
      <c r="AQ1016" s="151">
        <v>68752.953037582382</v>
      </c>
      <c r="AR1016" s="266">
        <v>-19572.183037582377</v>
      </c>
      <c r="AS1016" s="267">
        <v>-0.39796414406651981</v>
      </c>
      <c r="AT1016" s="266">
        <v>-11527.624208233028</v>
      </c>
      <c r="AU1016" s="267">
        <v>-0.20144269057167594</v>
      </c>
      <c r="AV1016" s="266">
        <v>2801.5569624176132</v>
      </c>
      <c r="AW1016" s="267">
        <v>3.91527656665892E-2</v>
      </c>
      <c r="AX1016" s="266">
        <v>-15343.143759070976</v>
      </c>
      <c r="AY1016" s="267">
        <v>-0.31197445178412159</v>
      </c>
      <c r="AZ1016" s="266">
        <v>-7298.5849297216264</v>
      </c>
      <c r="BA1016" s="267">
        <v>-0.12754116191252668</v>
      </c>
      <c r="BB1016" s="266">
        <v>-4229.0392785114018</v>
      </c>
      <c r="BC1016" s="267">
        <v>-6.5542200281006199E-2</v>
      </c>
      <c r="BE1016" s="149">
        <v>5666.3828884792874</v>
      </c>
      <c r="BF1016" s="149">
        <v>5526.0211112334509</v>
      </c>
      <c r="BG1016" s="149">
        <v>5424.7384090347805</v>
      </c>
      <c r="BH1016" s="149">
        <v>5282.2512534402886</v>
      </c>
      <c r="BI1016" s="149">
        <v>5257.5579001320957</v>
      </c>
      <c r="BJ1016" s="149">
        <v>6036.5615749901763</v>
      </c>
      <c r="BK1016" s="149">
        <v>5759.4555050835042</v>
      </c>
      <c r="BL1016" s="149">
        <v>5939.4208512794266</v>
      </c>
      <c r="BM1016" s="149">
        <v>5856.7135837277237</v>
      </c>
      <c r="BN1016" s="149">
        <v>5629.612552708857</v>
      </c>
      <c r="BO1016" s="149">
        <v>6260.5676353375784</v>
      </c>
      <c r="BP1016" s="149">
        <v>6113.6697721352239</v>
      </c>
      <c r="BQ1016" s="268">
        <v>68752.953037582396</v>
      </c>
    </row>
    <row r="1017" spans="2:69" x14ac:dyDescent="0.25">
      <c r="K1017" s="145" t="s">
        <v>316</v>
      </c>
      <c r="N1017" s="37" t="s">
        <v>2106</v>
      </c>
      <c r="V1017" s="37" t="s">
        <v>357</v>
      </c>
      <c r="W1017" s="37" t="s">
        <v>371</v>
      </c>
      <c r="X1017" s="37">
        <v>153</v>
      </c>
      <c r="AB1017" s="206" t="s">
        <v>362</v>
      </c>
      <c r="AC1017" s="173">
        <v>4830140</v>
      </c>
      <c r="AD1017" s="174" t="s">
        <v>2107</v>
      </c>
      <c r="AE1017" s="149">
        <v>386562.4</v>
      </c>
      <c r="AF1017" s="17">
        <v>357903.71</v>
      </c>
      <c r="AG1017" s="17">
        <v>655861.37</v>
      </c>
      <c r="AH1017" s="151">
        <v>734061.33100762405</v>
      </c>
      <c r="AI1017" s="150">
        <v>73603.53</v>
      </c>
      <c r="AJ1017" s="266">
        <v>220810.59</v>
      </c>
      <c r="AK1017" s="138">
        <v>244812.93</v>
      </c>
      <c r="AL1017" s="266">
        <v>293775.51599999995</v>
      </c>
      <c r="AM1017" s="175">
        <v>604310.94170848362</v>
      </c>
      <c r="AN1017" s="150">
        <v>374563.31929914042</v>
      </c>
      <c r="AO1017" s="151">
        <v>262261.45714285714</v>
      </c>
      <c r="AP1017" s="151">
        <v>239685.98764813339</v>
      </c>
      <c r="AQ1017" s="151">
        <v>255354.08194377279</v>
      </c>
      <c r="AR1017" s="266">
        <v>-34543.491943772795</v>
      </c>
      <c r="AS1017" s="267">
        <v>-0.15643947123991106</v>
      </c>
      <c r="AT1017" s="266">
        <v>478707.24906385125</v>
      </c>
      <c r="AU1017" s="267">
        <v>0.65213522200759999</v>
      </c>
      <c r="AV1017" s="266">
        <v>400507.2880562272</v>
      </c>
      <c r="AW1017" s="267">
        <v>0.61065845066652913</v>
      </c>
      <c r="AX1017" s="266">
        <v>-18875.397648133396</v>
      </c>
      <c r="AY1017" s="267">
        <v>-8.548230249343293E-2</v>
      </c>
      <c r="AZ1017" s="266">
        <v>494375.34335949062</v>
      </c>
      <c r="BA1017" s="267">
        <v>0.67347961604362994</v>
      </c>
      <c r="BB1017" s="266">
        <v>-15668.094295639399</v>
      </c>
      <c r="BC1017" s="267">
        <v>-6.536925437060033E-2</v>
      </c>
      <c r="BE1017" s="149">
        <v>21046.154335132269</v>
      </c>
      <c r="BF1017" s="149">
        <v>20527.154168930658</v>
      </c>
      <c r="BG1017" s="149">
        <v>20150.056477661921</v>
      </c>
      <c r="BH1017" s="149">
        <v>19617.147255995038</v>
      </c>
      <c r="BI1017" s="149">
        <v>19524.905477952874</v>
      </c>
      <c r="BJ1017" s="149">
        <v>22423.715816757707</v>
      </c>
      <c r="BK1017" s="149">
        <v>21387.97623638183</v>
      </c>
      <c r="BL1017" s="149">
        <v>22059.046079167751</v>
      </c>
      <c r="BM1017" s="149">
        <v>21751.191872131451</v>
      </c>
      <c r="BN1017" s="149">
        <v>20904.672890426606</v>
      </c>
      <c r="BO1017" s="149">
        <v>23254.423359485707</v>
      </c>
      <c r="BP1017" s="149">
        <v>22707.637973748973</v>
      </c>
      <c r="BQ1017" s="268">
        <v>255354.08194377273</v>
      </c>
    </row>
    <row r="1018" spans="2:69" x14ac:dyDescent="0.25">
      <c r="K1018" s="145" t="s">
        <v>316</v>
      </c>
      <c r="N1018" s="37" t="s">
        <v>2108</v>
      </c>
      <c r="V1018" s="37" t="s">
        <v>357</v>
      </c>
      <c r="W1018" s="37" t="s">
        <v>371</v>
      </c>
      <c r="X1018" s="37">
        <v>153</v>
      </c>
      <c r="AB1018" s="206" t="s">
        <v>362</v>
      </c>
      <c r="AC1018" s="173">
        <v>4830147</v>
      </c>
      <c r="AD1018" s="174" t="s">
        <v>2109</v>
      </c>
      <c r="AE1018" s="149">
        <v>10830</v>
      </c>
      <c r="AF1018" s="17">
        <v>17550</v>
      </c>
      <c r="AG1018" s="17">
        <v>17627.759999999998</v>
      </c>
      <c r="AH1018" s="151">
        <v>3910.5088162581915</v>
      </c>
      <c r="AI1018" s="150">
        <v>5257</v>
      </c>
      <c r="AJ1018" s="266">
        <v>15771</v>
      </c>
      <c r="AK1018" s="138">
        <v>5708.2</v>
      </c>
      <c r="AL1018" s="266">
        <v>6849.8399999999992</v>
      </c>
      <c r="AM1018" s="175">
        <v>3219.2275265483995</v>
      </c>
      <c r="AN1018" s="150">
        <v>6399.4812897097918</v>
      </c>
      <c r="AO1018" s="151">
        <v>9785.4857142857109</v>
      </c>
      <c r="AP1018" s="151">
        <v>25869.582201983787</v>
      </c>
      <c r="AQ1018" s="151">
        <v>27564.629752695851</v>
      </c>
      <c r="AR1018" s="266">
        <v>-11793.629752695851</v>
      </c>
      <c r="AS1018" s="267">
        <v>-0.74780481597209125</v>
      </c>
      <c r="AT1018" s="266">
        <v>-23654.120936437659</v>
      </c>
      <c r="AU1018" s="267">
        <v>-6.0488601478391075</v>
      </c>
      <c r="AV1018" s="266">
        <v>-9936.8697526958531</v>
      </c>
      <c r="AW1018" s="267">
        <v>-0.56370575459932826</v>
      </c>
      <c r="AX1018" s="266">
        <v>-10098.582201983787</v>
      </c>
      <c r="AY1018" s="267">
        <v>-0.64032605427580924</v>
      </c>
      <c r="AZ1018" s="266">
        <v>-21959.073385725595</v>
      </c>
      <c r="BA1018" s="267">
        <v>-5.6154005571933086</v>
      </c>
      <c r="BB1018" s="266">
        <v>-1695.0475507120645</v>
      </c>
      <c r="BC1018" s="267">
        <v>-6.5522803479295511E-2</v>
      </c>
      <c r="BE1018" s="149">
        <v>2271.3390091869019</v>
      </c>
      <c r="BF1018" s="149">
        <v>2215.3970457400942</v>
      </c>
      <c r="BG1018" s="149">
        <v>2174.5950105116212</v>
      </c>
      <c r="BH1018" s="149">
        <v>2116.7915114567886</v>
      </c>
      <c r="BI1018" s="149">
        <v>2107.209399337532</v>
      </c>
      <c r="BJ1018" s="149">
        <v>2420.8276470139358</v>
      </c>
      <c r="BK1018" s="149">
        <v>2308.9555281163939</v>
      </c>
      <c r="BL1018" s="149">
        <v>2381.6543015783204</v>
      </c>
      <c r="BM1018" s="149">
        <v>2348.3363913712983</v>
      </c>
      <c r="BN1018" s="149">
        <v>2256.6494133541219</v>
      </c>
      <c r="BO1018" s="149">
        <v>2511.0255168446829</v>
      </c>
      <c r="BP1018" s="149">
        <v>2451.8489781841622</v>
      </c>
      <c r="BQ1018" s="268">
        <v>27564.629752695851</v>
      </c>
    </row>
    <row r="1019" spans="2:69" x14ac:dyDescent="0.25">
      <c r="K1019" s="145" t="s">
        <v>316</v>
      </c>
      <c r="N1019" s="37" t="s">
        <v>2110</v>
      </c>
      <c r="V1019" s="37" t="s">
        <v>357</v>
      </c>
      <c r="W1019" s="37" t="s">
        <v>371</v>
      </c>
      <c r="X1019" s="37">
        <v>153</v>
      </c>
      <c r="AB1019" s="206" t="s">
        <v>362</v>
      </c>
      <c r="AC1019" s="173">
        <v>4830150</v>
      </c>
      <c r="AD1019" s="174" t="s">
        <v>2111</v>
      </c>
      <c r="AE1019" s="149">
        <v>270839.77</v>
      </c>
      <c r="AF1019" s="17">
        <v>143715.76999999999</v>
      </c>
      <c r="AG1019" s="17">
        <v>67305.399999999994</v>
      </c>
      <c r="AH1019" s="151">
        <v>74234.339069289854</v>
      </c>
      <c r="AI1019" s="150">
        <v>19366.03</v>
      </c>
      <c r="AJ1019" s="266">
        <v>58098.09</v>
      </c>
      <c r="AK1019" s="138">
        <v>76035.829999999987</v>
      </c>
      <c r="AL1019" s="266">
        <v>91242.995999999985</v>
      </c>
      <c r="AM1019" s="175">
        <v>61128.233422761958</v>
      </c>
      <c r="AN1019" s="150">
        <v>89141.935646527883</v>
      </c>
      <c r="AO1019" s="151">
        <v>110377.19999999998</v>
      </c>
      <c r="AP1019" s="151">
        <v>68442.224814049216</v>
      </c>
      <c r="AQ1019" s="151">
        <v>72943.281032670333</v>
      </c>
      <c r="AR1019" s="266">
        <v>-14845.191032670336</v>
      </c>
      <c r="AS1019" s="267">
        <v>-0.2555194333009973</v>
      </c>
      <c r="AT1019" s="266">
        <v>1291.0580366195209</v>
      </c>
      <c r="AU1019" s="267">
        <v>1.7391655301388965E-2</v>
      </c>
      <c r="AV1019" s="266">
        <v>-5637.8810326703388</v>
      </c>
      <c r="AW1019" s="267">
        <v>-8.3765656732897195E-2</v>
      </c>
      <c r="AX1019" s="266">
        <v>-10344.134814049219</v>
      </c>
      <c r="AY1019" s="267">
        <v>-0.17804603927683715</v>
      </c>
      <c r="AZ1019" s="266">
        <v>5792.1142552406382</v>
      </c>
      <c r="BA1019" s="267">
        <v>7.8024729900731199E-2</v>
      </c>
      <c r="BB1019" s="266">
        <v>-4501.0562186211173</v>
      </c>
      <c r="BC1019" s="267">
        <v>-6.5764317727105503E-2</v>
      </c>
      <c r="BE1019" s="149">
        <v>6010.1609305637558</v>
      </c>
      <c r="BF1019" s="149">
        <v>5864.3649038352396</v>
      </c>
      <c r="BG1019" s="149">
        <v>5758.0265801114765</v>
      </c>
      <c r="BH1019" s="149">
        <v>5607.3790166312592</v>
      </c>
      <c r="BI1019" s="149">
        <v>5583.5045769345934</v>
      </c>
      <c r="BJ1019" s="149">
        <v>6401.016389811386</v>
      </c>
      <c r="BK1019" s="149">
        <v>6110.5985141092942</v>
      </c>
      <c r="BL1019" s="149">
        <v>6300.1400757766951</v>
      </c>
      <c r="BM1019" s="149">
        <v>6213.2730155581285</v>
      </c>
      <c r="BN1019" s="149">
        <v>5974.2250623345171</v>
      </c>
      <c r="BO1019" s="149">
        <v>6637.4390563329443</v>
      </c>
      <c r="BP1019" s="149">
        <v>6483.1529106710432</v>
      </c>
      <c r="BQ1019" s="268">
        <v>72943.281032670333</v>
      </c>
    </row>
    <row r="1020" spans="2:69" x14ac:dyDescent="0.25">
      <c r="K1020" s="145" t="s">
        <v>316</v>
      </c>
      <c r="N1020" s="37" t="s">
        <v>2112</v>
      </c>
      <c r="V1020" s="37" t="s">
        <v>357</v>
      </c>
      <c r="W1020" s="37" t="s">
        <v>371</v>
      </c>
      <c r="X1020" s="37">
        <v>153</v>
      </c>
      <c r="AB1020" s="206" t="s">
        <v>362</v>
      </c>
      <c r="AC1020" s="173">
        <v>4830155</v>
      </c>
      <c r="AD1020" s="174" t="s">
        <v>2113</v>
      </c>
      <c r="AE1020" s="149">
        <v>465776</v>
      </c>
      <c r="AF1020" s="17">
        <v>379258.60000000003</v>
      </c>
      <c r="AG1020" s="17">
        <v>485315.68999999994</v>
      </c>
      <c r="AH1020" s="151">
        <v>166226.35455086149</v>
      </c>
      <c r="AI1020" s="150">
        <v>83183.83</v>
      </c>
      <c r="AJ1020" s="266">
        <v>249551.49</v>
      </c>
      <c r="AK1020" s="138">
        <v>314596.96000000002</v>
      </c>
      <c r="AL1020" s="266">
        <v>377516.35200000007</v>
      </c>
      <c r="AM1020" s="175">
        <v>136889.04274948713</v>
      </c>
      <c r="AN1020" s="150">
        <v>343934.27180137439</v>
      </c>
      <c r="AO1020" s="151">
        <v>447024.89142857131</v>
      </c>
      <c r="AP1020" s="151">
        <v>267552.34806132346</v>
      </c>
      <c r="AQ1020" s="151">
        <v>285034.47515050112</v>
      </c>
      <c r="AR1020" s="266">
        <v>-35482.985150501132</v>
      </c>
      <c r="AS1020" s="267">
        <v>-0.14218702982098458</v>
      </c>
      <c r="AT1020" s="266">
        <v>-118808.12059963963</v>
      </c>
      <c r="AU1020" s="267">
        <v>-0.71473696767672923</v>
      </c>
      <c r="AV1020" s="266">
        <v>200281.21484949882</v>
      </c>
      <c r="AW1020" s="267">
        <v>0.4126823405389981</v>
      </c>
      <c r="AX1020" s="266">
        <v>-18000.858061323466</v>
      </c>
      <c r="AY1020" s="267">
        <v>-7.2132841448165536E-2</v>
      </c>
      <c r="AZ1020" s="266">
        <v>-101325.99351046197</v>
      </c>
      <c r="BA1020" s="267">
        <v>-0.60956635777907597</v>
      </c>
      <c r="BB1020" s="266">
        <v>-17482.127089177666</v>
      </c>
      <c r="BC1020" s="267">
        <v>-6.5340959314514155E-2</v>
      </c>
      <c r="BE1020" s="149">
        <v>23491.3562282284</v>
      </c>
      <c r="BF1020" s="149">
        <v>22913.491477200987</v>
      </c>
      <c r="BG1020" s="149">
        <v>22492.017927186309</v>
      </c>
      <c r="BH1020" s="149">
        <v>21894.924036852728</v>
      </c>
      <c r="BI1020" s="149">
        <v>21792.803889360101</v>
      </c>
      <c r="BJ1020" s="149">
        <v>25031.930830924786</v>
      </c>
      <c r="BK1020" s="149">
        <v>23873.053700709555</v>
      </c>
      <c r="BL1020" s="149">
        <v>24623.797761790065</v>
      </c>
      <c r="BM1020" s="149">
        <v>24279.731114934773</v>
      </c>
      <c r="BN1020" s="149">
        <v>23332.900089499886</v>
      </c>
      <c r="BO1020" s="149">
        <v>25959.785522118091</v>
      </c>
      <c r="BP1020" s="149">
        <v>25348.682571695423</v>
      </c>
      <c r="BQ1020" s="268">
        <v>285034.47515050112</v>
      </c>
    </row>
    <row r="1021" spans="2:69" x14ac:dyDescent="0.25">
      <c r="K1021" s="145" t="s">
        <v>316</v>
      </c>
      <c r="N1021" s="37" t="s">
        <v>2114</v>
      </c>
      <c r="V1021" s="37" t="s">
        <v>357</v>
      </c>
      <c r="W1021" s="37" t="s">
        <v>371</v>
      </c>
      <c r="X1021" s="37">
        <v>153</v>
      </c>
      <c r="AB1021" s="206" t="s">
        <v>362</v>
      </c>
      <c r="AC1021" s="173">
        <v>4830160</v>
      </c>
      <c r="AD1021" s="174" t="s">
        <v>2115</v>
      </c>
      <c r="AE1021" s="149">
        <v>72392.84</v>
      </c>
      <c r="AF1021" s="17">
        <v>59497.26</v>
      </c>
      <c r="AG1021" s="17">
        <v>64636.150000000009</v>
      </c>
      <c r="AH1021" s="151">
        <v>45550.387822920566</v>
      </c>
      <c r="AI1021" s="150">
        <v>36120.910000000003</v>
      </c>
      <c r="AJ1021" s="266">
        <v>108362.73000000001</v>
      </c>
      <c r="AK1021" s="138">
        <v>91108.45</v>
      </c>
      <c r="AL1021" s="266">
        <v>109330.13999999998</v>
      </c>
      <c r="AM1021" s="175">
        <v>37102.543382478987</v>
      </c>
      <c r="AN1021" s="150">
        <v>99556.294440441576</v>
      </c>
      <c r="AO1021" s="151">
        <v>127588.20000000003</v>
      </c>
      <c r="AP1021" s="151">
        <v>135361.17709848791</v>
      </c>
      <c r="AQ1021" s="151">
        <v>144186.14559000824</v>
      </c>
      <c r="AR1021" s="266">
        <v>-35823.415590008226</v>
      </c>
      <c r="AS1021" s="267">
        <v>-0.33058797605051315</v>
      </c>
      <c r="AT1021" s="266">
        <v>-98635.757767087664</v>
      </c>
      <c r="AU1021" s="267">
        <v>-2.1654208115755051</v>
      </c>
      <c r="AV1021" s="266">
        <v>-79549.995590008228</v>
      </c>
      <c r="AW1021" s="267">
        <v>-1.2307353638793186</v>
      </c>
      <c r="AX1021" s="266">
        <v>-26998.447098487901</v>
      </c>
      <c r="AY1021" s="267">
        <v>-0.24914882726273044</v>
      </c>
      <c r="AZ1021" s="266">
        <v>-89810.789275567338</v>
      </c>
      <c r="BA1021" s="267">
        <v>-1.9716800134547992</v>
      </c>
      <c r="BB1021" s="266">
        <v>-8824.9684915203252</v>
      </c>
      <c r="BC1021" s="267">
        <v>-6.5195713281211612E-2</v>
      </c>
      <c r="BE1021" s="149">
        <v>11885.052851201126</v>
      </c>
      <c r="BF1021" s="149">
        <v>11593.12201831442</v>
      </c>
      <c r="BG1021" s="149">
        <v>11380.198277462023</v>
      </c>
      <c r="BH1021" s="149">
        <v>11078.553097653497</v>
      </c>
      <c r="BI1021" s="149">
        <v>11025.694087900771</v>
      </c>
      <c r="BJ1021" s="149">
        <v>12661.878082605899</v>
      </c>
      <c r="BK1021" s="149">
        <v>12075.104583234241</v>
      </c>
      <c r="BL1021" s="149">
        <v>12454.285523061646</v>
      </c>
      <c r="BM1021" s="149">
        <v>12280.506573242055</v>
      </c>
      <c r="BN1021" s="149">
        <v>11802.287301596512</v>
      </c>
      <c r="BO1021" s="149">
        <v>13129.057553665518</v>
      </c>
      <c r="BP1021" s="149">
        <v>12820.405640070541</v>
      </c>
      <c r="BQ1021" s="268">
        <v>144186.14559000821</v>
      </c>
    </row>
    <row r="1022" spans="2:69" x14ac:dyDescent="0.25">
      <c r="K1022" s="145" t="s">
        <v>316</v>
      </c>
      <c r="N1022" s="37" t="s">
        <v>2116</v>
      </c>
      <c r="V1022" s="37" t="s">
        <v>357</v>
      </c>
      <c r="W1022" s="37" t="s">
        <v>371</v>
      </c>
      <c r="X1022" s="37">
        <v>153</v>
      </c>
      <c r="AB1022" s="206" t="s">
        <v>362</v>
      </c>
      <c r="AC1022" s="173">
        <v>4830165</v>
      </c>
      <c r="AD1022" s="174" t="s">
        <v>2117</v>
      </c>
      <c r="AE1022" s="149">
        <v>0</v>
      </c>
      <c r="AF1022" s="17">
        <v>12803</v>
      </c>
      <c r="AG1022" s="17">
        <v>84349.37</v>
      </c>
      <c r="AH1022" s="151">
        <v>75715.055108263143</v>
      </c>
      <c r="AI1022" s="150">
        <v>19091.77</v>
      </c>
      <c r="AJ1022" s="266">
        <v>57275.31</v>
      </c>
      <c r="AK1022" s="138">
        <v>22680.76</v>
      </c>
      <c r="AL1022" s="266">
        <v>27216.912</v>
      </c>
      <c r="AM1022" s="175">
        <v>62352.275007016346</v>
      </c>
      <c r="AN1022" s="150">
        <v>36043.540101246792</v>
      </c>
      <c r="AO1022" s="151">
        <v>33856.731428571446</v>
      </c>
      <c r="AP1022" s="151">
        <v>60242.099435778764</v>
      </c>
      <c r="AQ1022" s="151">
        <v>64181.753076874207</v>
      </c>
      <c r="AR1022" s="266">
        <v>-6906.4430768742095</v>
      </c>
      <c r="AS1022" s="267">
        <v>-0.12058325091342517</v>
      </c>
      <c r="AT1022" s="266">
        <v>11533.302031388936</v>
      </c>
      <c r="AU1022" s="267">
        <v>0.15232508270512043</v>
      </c>
      <c r="AV1022" s="266">
        <v>20167.616923125788</v>
      </c>
      <c r="AW1022" s="267">
        <v>0.23909623655903761</v>
      </c>
      <c r="AX1022" s="266">
        <v>-2966.7894357787663</v>
      </c>
      <c r="AY1022" s="267">
        <v>-5.1798749509671206E-2</v>
      </c>
      <c r="AZ1022" s="266">
        <v>15472.955672484379</v>
      </c>
      <c r="BA1022" s="267">
        <v>0.20435771525702479</v>
      </c>
      <c r="BB1022" s="266">
        <v>-3939.6536410954432</v>
      </c>
      <c r="BC1022" s="267">
        <v>-6.5397017666944363E-2</v>
      </c>
      <c r="BE1022" s="149">
        <v>5289.2406214727034</v>
      </c>
      <c r="BF1022" s="149">
        <v>5158.9694288683841</v>
      </c>
      <c r="BG1022" s="149">
        <v>5063.9543549882674</v>
      </c>
      <c r="BH1022" s="149">
        <v>4929.3482329536555</v>
      </c>
      <c r="BI1022" s="149">
        <v>4906.5440797844967</v>
      </c>
      <c r="BJ1022" s="149">
        <v>5636.7901233658149</v>
      </c>
      <c r="BK1022" s="149">
        <v>5375.7645263901595</v>
      </c>
      <c r="BL1022" s="149">
        <v>5545.0236940922914</v>
      </c>
      <c r="BM1022" s="149">
        <v>5467.4520724174199</v>
      </c>
      <c r="BN1022" s="149">
        <v>5253.984074962982</v>
      </c>
      <c r="BO1022" s="149">
        <v>5846.2291089548617</v>
      </c>
      <c r="BP1022" s="149">
        <v>5708.4527586231734</v>
      </c>
      <c r="BQ1022" s="268">
        <v>64181.753076874207</v>
      </c>
    </row>
    <row r="1023" spans="2:69" x14ac:dyDescent="0.25">
      <c r="K1023" s="145" t="s">
        <v>316</v>
      </c>
      <c r="N1023" s="37" t="s">
        <v>2118</v>
      </c>
      <c r="V1023" s="37" t="s">
        <v>357</v>
      </c>
      <c r="W1023" s="37" t="s">
        <v>371</v>
      </c>
      <c r="X1023" s="37">
        <v>153</v>
      </c>
      <c r="AB1023" s="206" t="s">
        <v>362</v>
      </c>
      <c r="AC1023" s="173">
        <v>4830170</v>
      </c>
      <c r="AD1023" s="174" t="s">
        <v>2119</v>
      </c>
      <c r="AE1023" s="149">
        <v>438682.29000000004</v>
      </c>
      <c r="AF1023" s="17">
        <v>275319.64</v>
      </c>
      <c r="AG1023" s="17">
        <v>344246.86000000004</v>
      </c>
      <c r="AH1023" s="151">
        <v>307972.28069566184</v>
      </c>
      <c r="AI1023" s="150">
        <v>142149.97</v>
      </c>
      <c r="AJ1023" s="266">
        <v>426449.91000000003</v>
      </c>
      <c r="AK1023" s="138">
        <v>366692.64</v>
      </c>
      <c r="AL1023" s="266">
        <v>440031.16800000006</v>
      </c>
      <c r="AM1023" s="175">
        <v>253587.93089075715</v>
      </c>
      <c r="AN1023" s="150">
        <v>421076.98980490468</v>
      </c>
      <c r="AO1023" s="151">
        <v>386219.86285714281</v>
      </c>
      <c r="AP1023" s="151">
        <v>463437.86031052249</v>
      </c>
      <c r="AQ1023" s="151">
        <v>493665.09766507172</v>
      </c>
      <c r="AR1023" s="266">
        <v>-67215.187665071688</v>
      </c>
      <c r="AS1023" s="267">
        <v>-0.1576156685437492</v>
      </c>
      <c r="AT1023" s="266">
        <v>-185692.81696940988</v>
      </c>
      <c r="AU1023" s="267">
        <v>-0.6029530208042051</v>
      </c>
      <c r="AV1023" s="266">
        <v>-149418.23766507168</v>
      </c>
      <c r="AW1023" s="267">
        <v>-0.43404386510619636</v>
      </c>
      <c r="AX1023" s="266">
        <v>-36987.950310522458</v>
      </c>
      <c r="AY1023" s="267">
        <v>-8.6734571735570198E-2</v>
      </c>
      <c r="AZ1023" s="266">
        <v>-155465.57961486065</v>
      </c>
      <c r="BA1023" s="267">
        <v>-0.50480380657534474</v>
      </c>
      <c r="BB1023" s="266">
        <v>-30227.23735454923</v>
      </c>
      <c r="BC1023" s="267">
        <v>-6.5223927398369505E-2</v>
      </c>
      <c r="BE1023" s="149">
        <v>40690.016793962015</v>
      </c>
      <c r="BF1023" s="149">
        <v>39688.314326142754</v>
      </c>
      <c r="BG1023" s="149">
        <v>38957.708947601139</v>
      </c>
      <c r="BH1023" s="149">
        <v>37922.673634582388</v>
      </c>
      <c r="BI1023" s="149">
        <v>37742.136974428482</v>
      </c>
      <c r="BJ1023" s="149">
        <v>43356.501960509224</v>
      </c>
      <c r="BK1023" s="149">
        <v>41343.979562886991</v>
      </c>
      <c r="BL1023" s="149">
        <v>42645.12164869241</v>
      </c>
      <c r="BM1023" s="149">
        <v>42048.807115213371</v>
      </c>
      <c r="BN1023" s="149">
        <v>40407.819514769915</v>
      </c>
      <c r="BO1023" s="149">
        <v>44960.571069074016</v>
      </c>
      <c r="BP1023" s="149">
        <v>43901.446117209038</v>
      </c>
      <c r="BQ1023" s="268">
        <v>493665.09766507178</v>
      </c>
    </row>
    <row r="1024" spans="2:69" ht="18.75" hidden="1" x14ac:dyDescent="0.3">
      <c r="B1024" s="137" t="s">
        <v>306</v>
      </c>
      <c r="C1024" s="137" t="s">
        <v>306</v>
      </c>
      <c r="J1024" s="137" t="s">
        <v>306</v>
      </c>
      <c r="K1024" s="145" t="s">
        <v>309</v>
      </c>
      <c r="N1024" s="37" t="s">
        <v>311</v>
      </c>
      <c r="AC1024" s="152"/>
      <c r="AD1024" s="163"/>
      <c r="AE1024" s="17"/>
      <c r="AI1024" s="180"/>
      <c r="AS1024" s="37"/>
      <c r="AU1024" s="37"/>
      <c r="AW1024" s="37"/>
      <c r="AY1024" s="37"/>
      <c r="BA1024" s="37"/>
      <c r="BB1024" s="37"/>
      <c r="BC1024" s="37"/>
      <c r="BE1024" s="17"/>
      <c r="BF1024" s="17"/>
      <c r="BG1024" s="17"/>
      <c r="BH1024" s="17"/>
      <c r="BI1024" s="17"/>
      <c r="BJ1024" s="17"/>
      <c r="BK1024" s="17"/>
      <c r="BL1024" s="17"/>
      <c r="BM1024" s="17"/>
      <c r="BN1024" s="17"/>
      <c r="BO1024" s="17"/>
      <c r="BP1024" s="17"/>
      <c r="BQ1024" s="278"/>
    </row>
    <row r="1025" spans="2:96" ht="17.25" x14ac:dyDescent="0.3">
      <c r="K1025" s="145" t="s">
        <v>313</v>
      </c>
      <c r="V1025" s="37" t="s">
        <v>357</v>
      </c>
      <c r="W1025" s="37" t="s">
        <v>371</v>
      </c>
      <c r="AB1025" s="206" t="s">
        <v>362</v>
      </c>
      <c r="AC1025" s="164" t="s">
        <v>2120</v>
      </c>
      <c r="AD1025" s="148"/>
      <c r="AE1025" s="165">
        <v>34356378.32</v>
      </c>
      <c r="AF1025" s="165">
        <v>32173274.780000005</v>
      </c>
      <c r="AG1025" s="165">
        <v>34806664.93999999</v>
      </c>
      <c r="AH1025" s="167">
        <v>40569961.958228365</v>
      </c>
      <c r="AI1025" s="166">
        <v>12588372.01</v>
      </c>
      <c r="AJ1025" s="167">
        <v>37765116.030000001</v>
      </c>
      <c r="AK1025" s="166">
        <v>29217263.810000002</v>
      </c>
      <c r="AL1025" s="167">
        <v>35060716.571999997</v>
      </c>
      <c r="AM1025" s="166">
        <v>33721738.60328763</v>
      </c>
      <c r="AN1025" s="166">
        <v>36065487.164940737</v>
      </c>
      <c r="AO1025" s="167">
        <v>37276353.87428572</v>
      </c>
      <c r="AP1025" s="167">
        <v>39200767.740746669</v>
      </c>
      <c r="AQ1025" s="167">
        <v>39047692.710741639</v>
      </c>
      <c r="AR1025" s="167">
        <v>-1282576.6807416379</v>
      </c>
      <c r="AS1025" s="279">
        <v>-3.396194201343853E-2</v>
      </c>
      <c r="AT1025" s="167">
        <v>1522269.2474867254</v>
      </c>
      <c r="AU1025" s="279">
        <v>3.7522077271210756E-2</v>
      </c>
      <c r="AV1025" s="167">
        <v>-4241027.770741649</v>
      </c>
      <c r="AW1025" s="279">
        <v>-0.12184527814004492</v>
      </c>
      <c r="AX1025" s="167">
        <v>-1435651.7107466683</v>
      </c>
      <c r="AY1025" s="279">
        <v>-3.8015286636646627E-2</v>
      </c>
      <c r="AZ1025" s="167">
        <v>1369194.2174816951</v>
      </c>
      <c r="BA1025" s="279">
        <v>3.3748964785607752E-2</v>
      </c>
      <c r="BB1025" s="167">
        <v>153075.03000503033</v>
      </c>
      <c r="BC1025" s="279">
        <v>3.9048987769165224E-3</v>
      </c>
      <c r="BE1025" s="165">
        <v>3366256.3072256395</v>
      </c>
      <c r="BF1025" s="165">
        <v>3182590.2080051862</v>
      </c>
      <c r="BG1025" s="165">
        <v>3164470.9451738261</v>
      </c>
      <c r="BH1025" s="165">
        <v>3289786.5865571536</v>
      </c>
      <c r="BI1025" s="165">
        <v>3037766.4970409079</v>
      </c>
      <c r="BJ1025" s="165">
        <v>3351689.4165104227</v>
      </c>
      <c r="BK1025" s="165">
        <v>3282542.1803897982</v>
      </c>
      <c r="BL1025" s="165">
        <v>3299198.649800532</v>
      </c>
      <c r="BM1025" s="165">
        <v>3223893.829378454</v>
      </c>
      <c r="BN1025" s="165">
        <v>3269506.5148886489</v>
      </c>
      <c r="BO1025" s="165">
        <v>3332891.3315523542</v>
      </c>
      <c r="BP1025" s="165">
        <v>3247100.2442187089</v>
      </c>
      <c r="BQ1025" s="280">
        <v>39047692.710741639</v>
      </c>
    </row>
    <row r="1026" spans="2:96" ht="18.75" x14ac:dyDescent="0.3">
      <c r="K1026" s="145" t="s">
        <v>313</v>
      </c>
      <c r="AC1026" s="152"/>
      <c r="AD1026" s="168"/>
      <c r="AE1026" s="169"/>
      <c r="AI1026" s="281"/>
      <c r="AS1026" s="37"/>
      <c r="AU1026" s="37"/>
      <c r="AW1026" s="37"/>
      <c r="AY1026" s="37"/>
      <c r="BA1026" s="37"/>
      <c r="BB1026" s="37"/>
      <c r="BC1026" s="37"/>
      <c r="BE1026" s="169"/>
      <c r="BF1026" s="169"/>
      <c r="BG1026" s="169"/>
      <c r="BH1026" s="169"/>
      <c r="BI1026" s="169"/>
      <c r="BJ1026" s="169"/>
      <c r="BK1026" s="169"/>
      <c r="BL1026" s="169"/>
      <c r="BM1026" s="169"/>
      <c r="BN1026" s="169"/>
      <c r="BO1026" s="169"/>
      <c r="BP1026" s="169"/>
      <c r="BQ1026" s="282"/>
    </row>
    <row r="1027" spans="2:96" ht="18.75" x14ac:dyDescent="0.3">
      <c r="K1027" s="145" t="s">
        <v>313</v>
      </c>
      <c r="M1027" s="37" t="s">
        <v>373</v>
      </c>
      <c r="N1027" s="37" t="s">
        <v>2121</v>
      </c>
      <c r="V1027" s="37" t="s">
        <v>357</v>
      </c>
      <c r="W1027" s="37" t="s">
        <v>374</v>
      </c>
      <c r="X1027" s="37">
        <v>155</v>
      </c>
      <c r="AB1027" s="206" t="s">
        <v>362</v>
      </c>
      <c r="AC1027" s="276" t="s">
        <v>375</v>
      </c>
      <c r="AD1027" s="148"/>
      <c r="AE1027" s="38"/>
      <c r="AI1027" s="180"/>
      <c r="AS1027" s="37"/>
      <c r="AU1027" s="37"/>
      <c r="AW1027" s="37"/>
      <c r="AY1027" s="37"/>
      <c r="BA1027" s="37"/>
      <c r="BB1027" s="37"/>
      <c r="BC1027" s="37"/>
      <c r="BE1027" s="38"/>
      <c r="BF1027" s="38"/>
      <c r="BG1027" s="38"/>
      <c r="BH1027" s="38"/>
      <c r="BI1027" s="38"/>
      <c r="BJ1027" s="38"/>
      <c r="BK1027" s="38"/>
      <c r="BL1027" s="38"/>
      <c r="BM1027" s="38"/>
      <c r="BN1027" s="38"/>
      <c r="BO1027" s="38"/>
      <c r="BP1027" s="38"/>
      <c r="BQ1027" s="277"/>
      <c r="BS1027" s="37">
        <v>-11231757.68</v>
      </c>
      <c r="BT1027" s="37">
        <v>-20245438.5</v>
      </c>
      <c r="BU1027" s="37">
        <v>-11193316</v>
      </c>
      <c r="BV1027" s="37">
        <v>-15150911.140000001</v>
      </c>
      <c r="BW1027" s="37">
        <v>-3764655.32</v>
      </c>
      <c r="BX1027" s="37">
        <v>-11293965.959999999</v>
      </c>
      <c r="BY1027" s="37">
        <v>-9411638.2999999989</v>
      </c>
      <c r="BZ1027" s="37">
        <v>-11293965.959999997</v>
      </c>
      <c r="CA1027" s="37">
        <v>-9327762.5</v>
      </c>
      <c r="CB1027" s="37">
        <v>-15234786.939999999</v>
      </c>
      <c r="CC1027" s="37">
        <v>-11293965.960000001</v>
      </c>
      <c r="CD1027" s="37">
        <v>-11282311</v>
      </c>
      <c r="CE1027" s="37">
        <v>-11282310.999999993</v>
      </c>
      <c r="CG1027" s="37">
        <v>-940192.58333333302</v>
      </c>
      <c r="CH1027" s="37">
        <v>-940192.58333333302</v>
      </c>
      <c r="CI1027" s="37">
        <v>-940192.58333333302</v>
      </c>
      <c r="CJ1027" s="37">
        <v>-940192.58333333302</v>
      </c>
      <c r="CK1027" s="37">
        <v>-940192.58333333302</v>
      </c>
      <c r="CL1027" s="37">
        <v>-940192.58333333302</v>
      </c>
      <c r="CM1027" s="37">
        <v>-940192.58333333302</v>
      </c>
      <c r="CN1027" s="37">
        <v>-940192.58333333302</v>
      </c>
      <c r="CO1027" s="37">
        <v>-940192.58333333302</v>
      </c>
      <c r="CP1027" s="37">
        <v>-940192.58333333302</v>
      </c>
      <c r="CQ1027" s="37">
        <v>-940192.58333333302</v>
      </c>
      <c r="CR1027" s="37">
        <v>-940192.58333333302</v>
      </c>
    </row>
    <row r="1028" spans="2:96" x14ac:dyDescent="0.25">
      <c r="K1028" s="145" t="s">
        <v>316</v>
      </c>
      <c r="N1028" s="37" t="s">
        <v>2122</v>
      </c>
      <c r="V1028" s="37" t="s">
        <v>357</v>
      </c>
      <c r="W1028" s="37" t="s">
        <v>374</v>
      </c>
      <c r="X1028" s="37">
        <v>155</v>
      </c>
      <c r="AB1028" s="206" t="s">
        <v>362</v>
      </c>
      <c r="AC1028" s="173">
        <v>4300011</v>
      </c>
      <c r="AD1028" s="174" t="s">
        <v>2123</v>
      </c>
      <c r="AE1028" s="149">
        <v>-11231757.68</v>
      </c>
      <c r="AF1028" s="17">
        <v>-20245438.5</v>
      </c>
      <c r="AG1028" s="17">
        <v>-11193316</v>
      </c>
      <c r="AH1028" s="151">
        <v>-15150911.140000001</v>
      </c>
      <c r="AI1028" s="150">
        <v>-3764655.32</v>
      </c>
      <c r="AJ1028" s="266">
        <v>-11293965.959999999</v>
      </c>
      <c r="AK1028" s="138">
        <v>-9411638.2999999989</v>
      </c>
      <c r="AL1028" s="266">
        <v>-11293965.959999997</v>
      </c>
      <c r="AM1028" s="175">
        <v>-9327762.5</v>
      </c>
      <c r="AN1028" s="150">
        <v>-15234786.939999999</v>
      </c>
      <c r="AO1028" s="151">
        <v>-11293965.960000001</v>
      </c>
      <c r="AP1028" s="151">
        <v>-11282311</v>
      </c>
      <c r="AQ1028" s="151">
        <v>-11282310.999999993</v>
      </c>
      <c r="AR1028" s="266">
        <v>-11654.960000006482</v>
      </c>
      <c r="AS1028" s="267">
        <v>-1.0319634432479274E-3</v>
      </c>
      <c r="AT1028" s="266">
        <v>-3868600.140000008</v>
      </c>
      <c r="AU1028" s="267">
        <v>-0.25533778821964681</v>
      </c>
      <c r="AV1028" s="266">
        <v>88994.999999992549</v>
      </c>
      <c r="AW1028" s="267">
        <v>7.9507270231620863E-3</v>
      </c>
      <c r="AX1028" s="266">
        <v>-11654.959999999031</v>
      </c>
      <c r="AY1028" s="267">
        <v>-1.0319634432472676E-3</v>
      </c>
      <c r="AZ1028" s="266">
        <v>-3868600.1400000006</v>
      </c>
      <c r="BA1028" s="267">
        <v>-0.25533778821964631</v>
      </c>
      <c r="BB1028" s="266">
        <v>-7.4505805969238281E-9</v>
      </c>
      <c r="BC1028" s="267">
        <v>-6.6037716890837597E-16</v>
      </c>
      <c r="BE1028" s="149">
        <v>-940192.58333333302</v>
      </c>
      <c r="BF1028" s="149">
        <v>-940192.58333333302</v>
      </c>
      <c r="BG1028" s="149">
        <v>-940192.58333333302</v>
      </c>
      <c r="BH1028" s="149">
        <v>-940192.58333333302</v>
      </c>
      <c r="BI1028" s="149">
        <v>-940192.58333333302</v>
      </c>
      <c r="BJ1028" s="149">
        <v>-940192.58333333302</v>
      </c>
      <c r="BK1028" s="149">
        <v>-940192.58333333302</v>
      </c>
      <c r="BL1028" s="149">
        <v>-940192.58333333302</v>
      </c>
      <c r="BM1028" s="149">
        <v>-940192.58333333302</v>
      </c>
      <c r="BN1028" s="149">
        <v>-940192.58333333302</v>
      </c>
      <c r="BO1028" s="149">
        <v>-940192.58333333302</v>
      </c>
      <c r="BP1028" s="149">
        <v>-940192.58333333302</v>
      </c>
      <c r="BQ1028" s="268">
        <v>-11282310.999999993</v>
      </c>
    </row>
    <row r="1029" spans="2:96" ht="18.75" hidden="1" x14ac:dyDescent="0.3">
      <c r="B1029" s="137" t="s">
        <v>306</v>
      </c>
      <c r="C1029" s="137" t="s">
        <v>306</v>
      </c>
      <c r="J1029" s="137" t="s">
        <v>306</v>
      </c>
      <c r="K1029" s="145" t="s">
        <v>309</v>
      </c>
      <c r="N1029" s="37" t="s">
        <v>311</v>
      </c>
      <c r="AC1029" s="152"/>
      <c r="AD1029" s="163"/>
      <c r="AE1029" s="17"/>
      <c r="AI1029" s="180"/>
      <c r="AS1029" s="37"/>
      <c r="AU1029" s="37"/>
      <c r="AW1029" s="37"/>
      <c r="AY1029" s="37"/>
      <c r="BA1029" s="37"/>
      <c r="BB1029" s="37"/>
      <c r="BC1029" s="37"/>
      <c r="BE1029" s="17"/>
      <c r="BF1029" s="17"/>
      <c r="BG1029" s="17"/>
      <c r="BH1029" s="17"/>
      <c r="BI1029" s="17"/>
      <c r="BJ1029" s="17"/>
      <c r="BK1029" s="17"/>
      <c r="BL1029" s="17"/>
      <c r="BM1029" s="17"/>
      <c r="BN1029" s="17"/>
      <c r="BO1029" s="17"/>
      <c r="BP1029" s="17"/>
      <c r="BQ1029" s="278"/>
    </row>
    <row r="1030" spans="2:96" ht="17.25" x14ac:dyDescent="0.3">
      <c r="K1030" s="145" t="s">
        <v>313</v>
      </c>
      <c r="V1030" s="37" t="s">
        <v>357</v>
      </c>
      <c r="W1030" s="37" t="s">
        <v>374</v>
      </c>
      <c r="AB1030" s="206" t="s">
        <v>362</v>
      </c>
      <c r="AC1030" s="164" t="s">
        <v>2124</v>
      </c>
      <c r="AD1030" s="148"/>
      <c r="AE1030" s="165">
        <v>-11231757.68</v>
      </c>
      <c r="AF1030" s="165">
        <v>-20245438.5</v>
      </c>
      <c r="AG1030" s="165">
        <v>-11193316</v>
      </c>
      <c r="AH1030" s="167">
        <v>-15150911.140000001</v>
      </c>
      <c r="AI1030" s="166">
        <v>-3764655.32</v>
      </c>
      <c r="AJ1030" s="167">
        <v>-11293965.959999999</v>
      </c>
      <c r="AK1030" s="166">
        <v>-9411638.2999999989</v>
      </c>
      <c r="AL1030" s="167">
        <v>-11293965.959999997</v>
      </c>
      <c r="AM1030" s="166">
        <v>-9327762.5</v>
      </c>
      <c r="AN1030" s="166">
        <v>-15234786.939999999</v>
      </c>
      <c r="AO1030" s="167">
        <v>-11293965.960000001</v>
      </c>
      <c r="AP1030" s="167">
        <v>-11282311</v>
      </c>
      <c r="AQ1030" s="167">
        <v>-11282310.999999993</v>
      </c>
      <c r="AR1030" s="167">
        <v>-11654.960000006482</v>
      </c>
      <c r="AS1030" s="279">
        <v>-1.0319634432479274E-3</v>
      </c>
      <c r="AT1030" s="167">
        <v>-3868600.140000008</v>
      </c>
      <c r="AU1030" s="279">
        <v>-0.25533778821964681</v>
      </c>
      <c r="AV1030" s="167">
        <v>88994.999999992549</v>
      </c>
      <c r="AW1030" s="279">
        <v>7.9507270231620863E-3</v>
      </c>
      <c r="AX1030" s="167">
        <v>-11654.959999999031</v>
      </c>
      <c r="AY1030" s="279">
        <v>-1.0319634432472676E-3</v>
      </c>
      <c r="AZ1030" s="167">
        <v>-3868600.1400000006</v>
      </c>
      <c r="BA1030" s="279">
        <v>-0.25533778821964631</v>
      </c>
      <c r="BB1030" s="167">
        <v>-7.4505805969238281E-9</v>
      </c>
      <c r="BC1030" s="279">
        <v>-6.6037716890837597E-16</v>
      </c>
      <c r="BE1030" s="165">
        <v>-940192.58333333302</v>
      </c>
      <c r="BF1030" s="165">
        <v>-940192.58333333302</v>
      </c>
      <c r="BG1030" s="165">
        <v>-940192.58333333302</v>
      </c>
      <c r="BH1030" s="165">
        <v>-940192.58333333302</v>
      </c>
      <c r="BI1030" s="165">
        <v>-940192.58333333302</v>
      </c>
      <c r="BJ1030" s="165">
        <v>-940192.58333333302</v>
      </c>
      <c r="BK1030" s="165">
        <v>-940192.58333333302</v>
      </c>
      <c r="BL1030" s="165">
        <v>-940192.58333333302</v>
      </c>
      <c r="BM1030" s="165">
        <v>-940192.58333333302</v>
      </c>
      <c r="BN1030" s="165">
        <v>-940192.58333333302</v>
      </c>
      <c r="BO1030" s="165">
        <v>-940192.58333333302</v>
      </c>
      <c r="BP1030" s="165">
        <v>-940192.58333333302</v>
      </c>
      <c r="BQ1030" s="280">
        <v>-11282310.999999993</v>
      </c>
    </row>
    <row r="1031" spans="2:96" ht="18.75" x14ac:dyDescent="0.3">
      <c r="K1031" s="145" t="s">
        <v>313</v>
      </c>
      <c r="AC1031" s="152"/>
      <c r="AD1031" s="168"/>
      <c r="AE1031" s="169"/>
      <c r="AI1031" s="281"/>
      <c r="AS1031" s="37"/>
      <c r="AU1031" s="37"/>
      <c r="AW1031" s="37"/>
      <c r="AY1031" s="37"/>
      <c r="BA1031" s="37"/>
      <c r="BB1031" s="37"/>
      <c r="BC1031" s="37"/>
      <c r="BE1031" s="169"/>
      <c r="BF1031" s="169"/>
      <c r="BG1031" s="169"/>
      <c r="BH1031" s="169"/>
      <c r="BI1031" s="169"/>
      <c r="BJ1031" s="169"/>
      <c r="BK1031" s="169"/>
      <c r="BL1031" s="169"/>
      <c r="BM1031" s="169"/>
      <c r="BN1031" s="169"/>
      <c r="BO1031" s="169"/>
      <c r="BP1031" s="169"/>
      <c r="BQ1031" s="282"/>
    </row>
    <row r="1032" spans="2:96" ht="18.75" x14ac:dyDescent="0.3">
      <c r="K1032" s="145" t="s">
        <v>313</v>
      </c>
      <c r="M1032" s="37" t="s">
        <v>376</v>
      </c>
      <c r="N1032" s="37" t="s">
        <v>2125</v>
      </c>
      <c r="V1032" s="37" t="s">
        <v>357</v>
      </c>
      <c r="W1032" s="37" t="s">
        <v>377</v>
      </c>
      <c r="X1032" s="37">
        <v>156</v>
      </c>
      <c r="AB1032" s="206" t="s">
        <v>362</v>
      </c>
      <c r="AC1032" s="276" t="s">
        <v>378</v>
      </c>
      <c r="AD1032" s="148"/>
      <c r="AE1032" s="38"/>
      <c r="AI1032" s="180"/>
      <c r="AS1032" s="37"/>
      <c r="AU1032" s="37"/>
      <c r="AW1032" s="37"/>
      <c r="AY1032" s="37"/>
      <c r="BA1032" s="37"/>
      <c r="BB1032" s="37"/>
      <c r="BC1032" s="37"/>
      <c r="BE1032" s="38"/>
      <c r="BF1032" s="38"/>
      <c r="BG1032" s="38"/>
      <c r="BH1032" s="38"/>
      <c r="BI1032" s="38"/>
      <c r="BJ1032" s="38"/>
      <c r="BK1032" s="38"/>
      <c r="BL1032" s="38"/>
      <c r="BM1032" s="38"/>
      <c r="BN1032" s="38"/>
      <c r="BO1032" s="38"/>
      <c r="BP1032" s="38"/>
      <c r="BQ1032" s="277"/>
      <c r="BS1032" s="37">
        <v>-30000000</v>
      </c>
      <c r="BT1032" s="37">
        <v>-52500000</v>
      </c>
      <c r="BU1032" s="37">
        <v>-72435564</v>
      </c>
      <c r="BV1032" s="37">
        <v>-51000000</v>
      </c>
      <c r="BW1032" s="37">
        <v>0</v>
      </c>
      <c r="BX1032" s="37">
        <v>0</v>
      </c>
      <c r="BY1032" s="37">
        <v>0</v>
      </c>
      <c r="BZ1032" s="37">
        <v>0</v>
      </c>
      <c r="CA1032" s="37">
        <v>0</v>
      </c>
      <c r="CB1032" s="37">
        <v>-51000000</v>
      </c>
      <c r="CC1032" s="37">
        <v>-51000000</v>
      </c>
      <c r="CD1032" s="37">
        <v>-58364710</v>
      </c>
      <c r="CE1032" s="37">
        <v>-65623753.999999911</v>
      </c>
      <c r="CG1032" s="37">
        <v>0</v>
      </c>
      <c r="CH1032" s="37">
        <v>0</v>
      </c>
      <c r="CI1032" s="37">
        <v>0</v>
      </c>
      <c r="CJ1032" s="37">
        <v>0</v>
      </c>
      <c r="CK1032" s="37">
        <v>0</v>
      </c>
      <c r="CL1032" s="37">
        <v>0</v>
      </c>
      <c r="CM1032" s="37">
        <v>0</v>
      </c>
      <c r="CN1032" s="37">
        <v>0</v>
      </c>
      <c r="CO1032" s="37">
        <v>0</v>
      </c>
      <c r="CP1032" s="37">
        <v>-21874584.666666638</v>
      </c>
      <c r="CQ1032" s="37">
        <v>-21874584.666666638</v>
      </c>
      <c r="CR1032" s="37">
        <v>-21874584.666666638</v>
      </c>
    </row>
    <row r="1033" spans="2:96" x14ac:dyDescent="0.25">
      <c r="K1033" s="145" t="s">
        <v>316</v>
      </c>
      <c r="N1033" s="37" t="s">
        <v>2126</v>
      </c>
      <c r="V1033" s="37" t="s">
        <v>357</v>
      </c>
      <c r="W1033" s="37" t="s">
        <v>377</v>
      </c>
      <c r="X1033" s="37">
        <v>156</v>
      </c>
      <c r="AB1033" s="206" t="s">
        <v>362</v>
      </c>
      <c r="AC1033" s="173">
        <v>4600210</v>
      </c>
      <c r="AD1033" s="174" t="s">
        <v>2127</v>
      </c>
      <c r="AE1033" s="149">
        <v>-10974833.84</v>
      </c>
      <c r="AF1033" s="17">
        <v>-21387697.469999999</v>
      </c>
      <c r="AG1033" s="17">
        <v>-29415099.539999995</v>
      </c>
      <c r="AH1033" s="151">
        <v>-18785000</v>
      </c>
      <c r="AI1033" s="150">
        <v>0</v>
      </c>
      <c r="AJ1033" s="266">
        <v>0</v>
      </c>
      <c r="AK1033" s="138">
        <v>0</v>
      </c>
      <c r="AL1033" s="266">
        <v>0</v>
      </c>
      <c r="AM1033" s="175">
        <v>0</v>
      </c>
      <c r="AN1033" s="150">
        <v>-18785000</v>
      </c>
      <c r="AO1033" s="151">
        <v>-51000000</v>
      </c>
      <c r="AP1033" s="151">
        <v>-22313313</v>
      </c>
      <c r="AQ1033" s="151">
        <v>-25088505.7637912</v>
      </c>
      <c r="AR1033" s="266">
        <v>25088505.7637912</v>
      </c>
      <c r="AS1033" s="267">
        <v>0</v>
      </c>
      <c r="AT1033" s="266">
        <v>6303505.7637911998</v>
      </c>
      <c r="AU1033" s="267">
        <v>0.33556059429285068</v>
      </c>
      <c r="AV1033" s="266">
        <v>-4326593.7762087956</v>
      </c>
      <c r="AW1033" s="267">
        <v>-0.14708751096780401</v>
      </c>
      <c r="AX1033" s="266">
        <v>22313313</v>
      </c>
      <c r="AY1033" s="267">
        <v>0</v>
      </c>
      <c r="AZ1033" s="266">
        <v>3528313</v>
      </c>
      <c r="BA1033" s="267">
        <v>0.1878260846420016</v>
      </c>
      <c r="BB1033" s="266">
        <v>2775192.7637911998</v>
      </c>
      <c r="BC1033" s="267">
        <v>0.12437385536568235</v>
      </c>
      <c r="BE1033" s="149">
        <v>0</v>
      </c>
      <c r="BF1033" s="149">
        <v>0</v>
      </c>
      <c r="BG1033" s="149">
        <v>0</v>
      </c>
      <c r="BH1033" s="149">
        <v>0</v>
      </c>
      <c r="BI1033" s="149">
        <v>0</v>
      </c>
      <c r="BJ1033" s="149">
        <v>0</v>
      </c>
      <c r="BK1033" s="149">
        <v>0</v>
      </c>
      <c r="BL1033" s="149">
        <v>0</v>
      </c>
      <c r="BM1033" s="149">
        <v>0</v>
      </c>
      <c r="BN1033" s="149">
        <v>-8362835.2545970678</v>
      </c>
      <c r="BO1033" s="149">
        <v>-8362835.2545970678</v>
      </c>
      <c r="BP1033" s="149">
        <v>-8362835.2545970678</v>
      </c>
      <c r="BQ1033" s="268">
        <v>-25088505.763791203</v>
      </c>
    </row>
    <row r="1034" spans="2:96" x14ac:dyDescent="0.25">
      <c r="K1034" s="145" t="s">
        <v>316</v>
      </c>
      <c r="N1034" s="37" t="s">
        <v>2128</v>
      </c>
      <c r="V1034" s="37" t="s">
        <v>357</v>
      </c>
      <c r="W1034" s="37" t="s">
        <v>377</v>
      </c>
      <c r="X1034" s="37">
        <v>156</v>
      </c>
      <c r="AB1034" s="206" t="s">
        <v>362</v>
      </c>
      <c r="AC1034" s="173">
        <v>4700210</v>
      </c>
      <c r="AD1034" s="174" t="s">
        <v>2129</v>
      </c>
      <c r="AE1034" s="149">
        <v>-19025166.16</v>
      </c>
      <c r="AF1034" s="17">
        <v>-31112302.530000001</v>
      </c>
      <c r="AG1034" s="17">
        <v>-43020464.460000001</v>
      </c>
      <c r="AH1034" s="151">
        <v>-32215000</v>
      </c>
      <c r="AI1034" s="150">
        <v>0</v>
      </c>
      <c r="AJ1034" s="266">
        <v>0</v>
      </c>
      <c r="AK1034" s="138">
        <v>0</v>
      </c>
      <c r="AL1034" s="266">
        <v>0</v>
      </c>
      <c r="AM1034" s="175">
        <v>0</v>
      </c>
      <c r="AN1034" s="150">
        <v>-32215000</v>
      </c>
      <c r="AO1034" s="151">
        <v>0</v>
      </c>
      <c r="AP1034" s="151">
        <v>-36051397</v>
      </c>
      <c r="AQ1034" s="151">
        <v>-40535248.236208707</v>
      </c>
      <c r="AR1034" s="266">
        <v>40535248.236208707</v>
      </c>
      <c r="AS1034" s="267">
        <v>0</v>
      </c>
      <c r="AT1034" s="266">
        <v>8320248.2362087071</v>
      </c>
      <c r="AU1034" s="267">
        <v>0.25827248909541228</v>
      </c>
      <c r="AV1034" s="266">
        <v>-2485216.2237912938</v>
      </c>
      <c r="AW1034" s="267">
        <v>-5.7768233211475971E-2</v>
      </c>
      <c r="AX1034" s="266">
        <v>36051397</v>
      </c>
      <c r="AY1034" s="267">
        <v>0</v>
      </c>
      <c r="AZ1034" s="266">
        <v>3836397</v>
      </c>
      <c r="BA1034" s="267">
        <v>0.1190872885301878</v>
      </c>
      <c r="BB1034" s="266">
        <v>4483851.2362087071</v>
      </c>
      <c r="BC1034" s="267">
        <v>0.12437385536567992</v>
      </c>
      <c r="BE1034" s="149">
        <v>0</v>
      </c>
      <c r="BF1034" s="149">
        <v>0</v>
      </c>
      <c r="BG1034" s="149">
        <v>0</v>
      </c>
      <c r="BH1034" s="149">
        <v>0</v>
      </c>
      <c r="BI1034" s="149">
        <v>0</v>
      </c>
      <c r="BJ1034" s="149">
        <v>0</v>
      </c>
      <c r="BK1034" s="149">
        <v>0</v>
      </c>
      <c r="BL1034" s="149">
        <v>0</v>
      </c>
      <c r="BM1034" s="149">
        <v>0</v>
      </c>
      <c r="BN1034" s="149">
        <v>-13511749.41206957</v>
      </c>
      <c r="BO1034" s="149">
        <v>-13511749.41206957</v>
      </c>
      <c r="BP1034" s="149">
        <v>-13511749.41206957</v>
      </c>
      <c r="BQ1034" s="268">
        <v>-40535248.236208707</v>
      </c>
    </row>
    <row r="1035" spans="2:96" ht="18.75" hidden="1" x14ac:dyDescent="0.3">
      <c r="B1035" s="137" t="s">
        <v>306</v>
      </c>
      <c r="C1035" s="137" t="s">
        <v>306</v>
      </c>
      <c r="J1035" s="137" t="s">
        <v>306</v>
      </c>
      <c r="K1035" s="145" t="s">
        <v>309</v>
      </c>
      <c r="N1035" s="37" t="s">
        <v>311</v>
      </c>
      <c r="AC1035" s="152"/>
      <c r="AD1035" s="163"/>
      <c r="AE1035" s="17"/>
      <c r="AI1035" s="180"/>
      <c r="AS1035" s="37"/>
      <c r="AU1035" s="37"/>
      <c r="AW1035" s="37"/>
      <c r="AY1035" s="37"/>
      <c r="BA1035" s="37"/>
      <c r="BB1035" s="37"/>
      <c r="BC1035" s="37"/>
      <c r="BE1035" s="17"/>
      <c r="BF1035" s="17"/>
      <c r="BG1035" s="17"/>
      <c r="BH1035" s="17"/>
      <c r="BI1035" s="17"/>
      <c r="BJ1035" s="17"/>
      <c r="BK1035" s="17"/>
      <c r="BL1035" s="17"/>
      <c r="BM1035" s="17"/>
      <c r="BN1035" s="17"/>
      <c r="BO1035" s="17"/>
      <c r="BP1035" s="17"/>
      <c r="BQ1035" s="278"/>
    </row>
    <row r="1036" spans="2:96" ht="17.25" x14ac:dyDescent="0.3">
      <c r="K1036" s="145" t="s">
        <v>313</v>
      </c>
      <c r="V1036" s="37" t="s">
        <v>357</v>
      </c>
      <c r="W1036" s="37" t="s">
        <v>377</v>
      </c>
      <c r="AB1036" s="206" t="s">
        <v>362</v>
      </c>
      <c r="AC1036" s="164" t="s">
        <v>2130</v>
      </c>
      <c r="AD1036" s="148"/>
      <c r="AE1036" s="165">
        <v>-30000000</v>
      </c>
      <c r="AF1036" s="165">
        <v>-52500000</v>
      </c>
      <c r="AG1036" s="165">
        <v>-72435564</v>
      </c>
      <c r="AH1036" s="167">
        <v>-51000000</v>
      </c>
      <c r="AI1036" s="166">
        <v>0</v>
      </c>
      <c r="AJ1036" s="167">
        <v>0</v>
      </c>
      <c r="AK1036" s="166">
        <v>0</v>
      </c>
      <c r="AL1036" s="167">
        <v>0</v>
      </c>
      <c r="AM1036" s="166">
        <v>0</v>
      </c>
      <c r="AN1036" s="166">
        <v>-51000000</v>
      </c>
      <c r="AO1036" s="167">
        <v>-51000000</v>
      </c>
      <c r="AP1036" s="167">
        <v>-58364710</v>
      </c>
      <c r="AQ1036" s="167">
        <v>-65623753.999999911</v>
      </c>
      <c r="AR1036" s="167">
        <v>65623753.999999911</v>
      </c>
      <c r="AS1036" s="279">
        <v>0</v>
      </c>
      <c r="AT1036" s="167">
        <v>14623753.999999911</v>
      </c>
      <c r="AU1036" s="279">
        <v>0.28674027450980216</v>
      </c>
      <c r="AV1036" s="167">
        <v>-6811810.0000000894</v>
      </c>
      <c r="AW1036" s="279">
        <v>-9.4039579784318234E-2</v>
      </c>
      <c r="AX1036" s="167">
        <v>58364710</v>
      </c>
      <c r="AY1036" s="279">
        <v>0</v>
      </c>
      <c r="AZ1036" s="167">
        <v>7364710</v>
      </c>
      <c r="BA1036" s="279">
        <v>0.14440607843137254</v>
      </c>
      <c r="BB1036" s="167">
        <v>7259043.9999999106</v>
      </c>
      <c r="BC1036" s="279">
        <v>0.12437385536568092</v>
      </c>
      <c r="BE1036" s="165">
        <v>0</v>
      </c>
      <c r="BF1036" s="165">
        <v>0</v>
      </c>
      <c r="BG1036" s="165">
        <v>0</v>
      </c>
      <c r="BH1036" s="165">
        <v>0</v>
      </c>
      <c r="BI1036" s="165">
        <v>0</v>
      </c>
      <c r="BJ1036" s="165">
        <v>0</v>
      </c>
      <c r="BK1036" s="165">
        <v>0</v>
      </c>
      <c r="BL1036" s="165">
        <v>0</v>
      </c>
      <c r="BM1036" s="165">
        <v>0</v>
      </c>
      <c r="BN1036" s="165">
        <v>-21874584.666666638</v>
      </c>
      <c r="BO1036" s="165">
        <v>-21874584.666666638</v>
      </c>
      <c r="BP1036" s="165">
        <v>-21874584.666666638</v>
      </c>
      <c r="BQ1036" s="280">
        <v>-65623753.999999911</v>
      </c>
    </row>
    <row r="1037" spans="2:96" ht="18.75" x14ac:dyDescent="0.3">
      <c r="K1037" s="145" t="s">
        <v>313</v>
      </c>
      <c r="AC1037" s="152"/>
      <c r="AD1037" s="168"/>
      <c r="AE1037" s="169"/>
      <c r="AI1037" s="281"/>
      <c r="AS1037" s="37"/>
      <c r="AU1037" s="37"/>
      <c r="AW1037" s="37"/>
      <c r="AY1037" s="37"/>
      <c r="BA1037" s="37"/>
      <c r="BB1037" s="37"/>
      <c r="BC1037" s="37"/>
      <c r="BE1037" s="169"/>
      <c r="BF1037" s="169"/>
      <c r="BG1037" s="169"/>
      <c r="BH1037" s="169"/>
      <c r="BI1037" s="169"/>
      <c r="BJ1037" s="169"/>
      <c r="BK1037" s="169"/>
      <c r="BL1037" s="169"/>
      <c r="BM1037" s="169"/>
      <c r="BN1037" s="169"/>
      <c r="BO1037" s="169"/>
      <c r="BP1037" s="169"/>
      <c r="BQ1037" s="282"/>
    </row>
    <row r="1038" spans="2:96" hidden="1" x14ac:dyDescent="0.25">
      <c r="B1038" s="137" t="s">
        <v>306</v>
      </c>
      <c r="C1038" s="137" t="s">
        <v>306</v>
      </c>
      <c r="J1038" s="137" t="s">
        <v>306</v>
      </c>
      <c r="K1038" s="145" t="s">
        <v>307</v>
      </c>
      <c r="M1038" s="37" t="s">
        <v>311</v>
      </c>
      <c r="AE1038" s="17"/>
      <c r="AI1038" s="272"/>
      <c r="AS1038" s="37"/>
      <c r="AU1038" s="37"/>
      <c r="AW1038" s="37"/>
      <c r="AY1038" s="37"/>
      <c r="BA1038" s="37"/>
      <c r="BB1038" s="37"/>
      <c r="BC1038" s="37"/>
      <c r="BE1038" s="17"/>
      <c r="BF1038" s="17"/>
      <c r="BG1038" s="17"/>
      <c r="BH1038" s="17"/>
      <c r="BI1038" s="17"/>
      <c r="BJ1038" s="17"/>
      <c r="BK1038" s="17"/>
      <c r="BL1038" s="17"/>
      <c r="BM1038" s="17"/>
      <c r="BN1038" s="17"/>
      <c r="BO1038" s="17"/>
      <c r="BP1038" s="17"/>
      <c r="BQ1038" s="273"/>
    </row>
    <row r="1039" spans="2:96" ht="18.75" x14ac:dyDescent="0.3">
      <c r="K1039" s="145" t="s">
        <v>309</v>
      </c>
      <c r="V1039" s="37" t="s">
        <v>357</v>
      </c>
      <c r="AB1039" s="206" t="s">
        <v>362</v>
      </c>
      <c r="AC1039" s="157" t="s">
        <v>379</v>
      </c>
      <c r="AD1039" s="158"/>
      <c r="AE1039" s="159">
        <v>1950170040.9999995</v>
      </c>
      <c r="AF1039" s="159">
        <v>2274303286.6599998</v>
      </c>
      <c r="AG1039" s="159">
        <v>2750063519.860003</v>
      </c>
      <c r="AH1039" s="159">
        <v>2853446494.297122</v>
      </c>
      <c r="AI1039" s="160">
        <v>994226327.81999981</v>
      </c>
      <c r="AJ1039" s="159">
        <v>2982678983.4599996</v>
      </c>
      <c r="AK1039" s="160">
        <v>2552466438.1800022</v>
      </c>
      <c r="AL1039" s="159">
        <v>3062959725.8160028</v>
      </c>
      <c r="AM1039" s="160">
        <v>2418238341.48032</v>
      </c>
      <c r="AN1039" s="160">
        <v>2987674590.9968042</v>
      </c>
      <c r="AO1039" s="159">
        <v>2956446425.8285699</v>
      </c>
      <c r="AP1039" s="159">
        <v>3012064331.6292634</v>
      </c>
      <c r="AQ1039" s="159">
        <v>3301648630.3670855</v>
      </c>
      <c r="AR1039" s="159">
        <v>-318969646.9070859</v>
      </c>
      <c r="AS1039" s="274">
        <v>-0.10694065592572462</v>
      </c>
      <c r="AT1039" s="159">
        <v>-448202136.06996346</v>
      </c>
      <c r="AU1039" s="274">
        <v>-0.1570739584448971</v>
      </c>
      <c r="AV1039" s="159">
        <v>-551585110.50708246</v>
      </c>
      <c r="AW1039" s="274">
        <v>-0.2005717709877341</v>
      </c>
      <c r="AX1039" s="159">
        <v>-29385348.16926384</v>
      </c>
      <c r="AY1039" s="274">
        <v>-9.8519982647197017E-3</v>
      </c>
      <c r="AZ1039" s="159">
        <v>-158617837.3321414</v>
      </c>
      <c r="BA1039" s="274">
        <v>-5.558815896816495E-2</v>
      </c>
      <c r="BB1039" s="159">
        <v>-289584298.73782206</v>
      </c>
      <c r="BC1039" s="274">
        <v>-9.6141472045247547E-2</v>
      </c>
      <c r="BE1039" s="159">
        <v>296030587.07140046</v>
      </c>
      <c r="BF1039" s="159">
        <v>278653139.77191323</v>
      </c>
      <c r="BG1039" s="159">
        <v>278160756.50679862</v>
      </c>
      <c r="BH1039" s="159">
        <v>282436933.2570492</v>
      </c>
      <c r="BI1039" s="159">
        <v>261825030.41374969</v>
      </c>
      <c r="BJ1039" s="159">
        <v>285618611.93719757</v>
      </c>
      <c r="BK1039" s="159">
        <v>282206259.57982433</v>
      </c>
      <c r="BL1039" s="159">
        <v>282328773.78972632</v>
      </c>
      <c r="BM1039" s="159">
        <v>276948461.66651464</v>
      </c>
      <c r="BN1039" s="159">
        <v>258890208.28294957</v>
      </c>
      <c r="BO1039" s="159">
        <v>262323604.53828502</v>
      </c>
      <c r="BP1039" s="159">
        <v>256226263.55167502</v>
      </c>
      <c r="BQ1039" s="275">
        <v>3301648630.367085</v>
      </c>
    </row>
    <row r="1040" spans="2:96" hidden="1" x14ac:dyDescent="0.25">
      <c r="B1040" s="137" t="s">
        <v>306</v>
      </c>
      <c r="C1040" s="137" t="s">
        <v>306</v>
      </c>
      <c r="D1040" s="137" t="s">
        <v>306</v>
      </c>
      <c r="E1040" s="137" t="s">
        <v>306</v>
      </c>
      <c r="F1040" s="137" t="s">
        <v>306</v>
      </c>
      <c r="G1040" s="137" t="s">
        <v>306</v>
      </c>
      <c r="H1040" s="137" t="s">
        <v>306</v>
      </c>
      <c r="I1040" s="137" t="s">
        <v>306</v>
      </c>
      <c r="J1040" s="137" t="s">
        <v>306</v>
      </c>
      <c r="L1040" s="37" t="s">
        <v>311</v>
      </c>
      <c r="AC1040" s="152"/>
      <c r="AD1040" s="148"/>
      <c r="AE1040" s="152"/>
      <c r="AH1040" s="148"/>
      <c r="AI1040" s="326"/>
      <c r="AK1040" s="327"/>
      <c r="AL1040" s="218"/>
      <c r="AM1040" s="217"/>
      <c r="AN1040" s="217"/>
      <c r="AO1040" s="218"/>
      <c r="AP1040" s="218"/>
      <c r="AQ1040" s="218"/>
      <c r="AR1040" s="218"/>
      <c r="AS1040" s="328"/>
      <c r="AT1040" s="218"/>
      <c r="AU1040" s="328"/>
      <c r="AV1040" s="218"/>
      <c r="AW1040" s="328"/>
      <c r="AX1040" s="218"/>
      <c r="AY1040" s="328"/>
      <c r="AZ1040" s="218"/>
      <c r="BA1040" s="328"/>
      <c r="BB1040" s="218"/>
      <c r="BC1040" s="328"/>
    </row>
    <row r="1041" spans="2:96" x14ac:dyDescent="0.25">
      <c r="B1041" s="137" t="s">
        <v>308</v>
      </c>
      <c r="C1041" s="137" t="s">
        <v>308</v>
      </c>
      <c r="D1041" s="137" t="s">
        <v>308</v>
      </c>
      <c r="E1041" s="137" t="s">
        <v>308</v>
      </c>
      <c r="F1041" s="137" t="s">
        <v>308</v>
      </c>
      <c r="G1041" s="137" t="s">
        <v>308</v>
      </c>
      <c r="H1041" s="137" t="s">
        <v>308</v>
      </c>
      <c r="I1041" s="137" t="s">
        <v>308</v>
      </c>
      <c r="J1041" s="137" t="s">
        <v>308</v>
      </c>
      <c r="AC1041" s="152"/>
      <c r="AD1041" s="148"/>
      <c r="AE1041" s="152"/>
      <c r="AS1041" s="318"/>
      <c r="AU1041" s="318"/>
      <c r="AW1041" s="318"/>
      <c r="AY1041" s="318"/>
      <c r="BA1041" s="318"/>
      <c r="BB1041" s="37"/>
      <c r="BC1041" s="318"/>
    </row>
    <row r="1042" spans="2:96" ht="17.25" x14ac:dyDescent="0.3">
      <c r="B1042" s="137" t="s">
        <v>308</v>
      </c>
      <c r="C1042" s="137" t="s">
        <v>308</v>
      </c>
      <c r="D1042" s="137" t="s">
        <v>308</v>
      </c>
      <c r="E1042" s="137" t="s">
        <v>308</v>
      </c>
      <c r="F1042" s="137" t="s">
        <v>308</v>
      </c>
      <c r="G1042" s="137" t="s">
        <v>308</v>
      </c>
      <c r="H1042" s="137" t="s">
        <v>308</v>
      </c>
      <c r="I1042" s="137" t="s">
        <v>308</v>
      </c>
      <c r="J1042" s="137" t="s">
        <v>308</v>
      </c>
      <c r="K1042" s="212" t="s">
        <v>380</v>
      </c>
      <c r="AB1042" s="206" t="s">
        <v>348</v>
      </c>
      <c r="AC1042" s="208" t="s">
        <v>380</v>
      </c>
      <c r="AD1042" s="148"/>
      <c r="AE1042" s="209">
        <v>1133578363.0700006</v>
      </c>
      <c r="AF1042" s="211">
        <v>1309050018.8800011</v>
      </c>
      <c r="AG1042" s="211">
        <v>1520942335.5499983</v>
      </c>
      <c r="AH1042" s="211">
        <v>1614573133.999486</v>
      </c>
      <c r="AI1042" s="210">
        <v>532754857.59000003</v>
      </c>
      <c r="AJ1042" s="211">
        <v>1598264572.77</v>
      </c>
      <c r="AK1042" s="211">
        <v>1342402575.5799971</v>
      </c>
      <c r="AL1042" s="211">
        <v>1610883090.6959963</v>
      </c>
      <c r="AM1042" s="210">
        <v>1299595186.2878876</v>
      </c>
      <c r="AN1042" s="210">
        <v>4972141569.8747902</v>
      </c>
      <c r="AO1042" s="211">
        <v>1646574880.6114287</v>
      </c>
      <c r="AP1042" s="211">
        <v>1695101438.5368838</v>
      </c>
      <c r="AQ1042" s="211">
        <v>1777802851.2188015</v>
      </c>
      <c r="AR1042" s="211">
        <v>179538278.44880152</v>
      </c>
      <c r="AS1042" s="321">
        <v>0.11233326541026832</v>
      </c>
      <c r="AT1042" s="211">
        <v>163229717.21931553</v>
      </c>
      <c r="AU1042" s="321">
        <v>0.10109775381619071</v>
      </c>
      <c r="AV1042" s="211">
        <v>256860515.66880322</v>
      </c>
      <c r="AW1042" s="321">
        <v>0.16888248138343664</v>
      </c>
      <c r="AX1042" s="211">
        <v>96836865.76688385</v>
      </c>
      <c r="AY1042" s="321">
        <v>6.0588758217328807E-2</v>
      </c>
      <c r="AZ1042" s="211">
        <v>80528304.537397861</v>
      </c>
      <c r="BA1042" s="321">
        <v>4.9875910134785817E-2</v>
      </c>
      <c r="BB1042" s="211">
        <v>82701412.681917667</v>
      </c>
      <c r="BC1042" s="321">
        <v>4.8788474130079716E-2</v>
      </c>
      <c r="BE1042" s="346">
        <v>142869468.73365241</v>
      </c>
      <c r="BF1042" s="346">
        <v>134804926.42277497</v>
      </c>
      <c r="BG1042" s="346">
        <v>134350364.61366594</v>
      </c>
      <c r="BH1042" s="346">
        <v>146976052.19796538</v>
      </c>
      <c r="BI1042" s="346">
        <v>135831897.54576468</v>
      </c>
      <c r="BJ1042" s="346">
        <v>147336678.82580429</v>
      </c>
      <c r="BK1042" s="346">
        <v>145927146.11905009</v>
      </c>
      <c r="BL1042" s="346">
        <v>145660006.80946517</v>
      </c>
      <c r="BM1042" s="346">
        <v>143142609.01994079</v>
      </c>
      <c r="BN1042" s="346">
        <v>167426050.64839607</v>
      </c>
      <c r="BO1042" s="346">
        <v>168184523.04534286</v>
      </c>
      <c r="BP1042" s="346">
        <v>165293127.23698133</v>
      </c>
      <c r="BQ1042" s="346">
        <v>1777802851.218802</v>
      </c>
    </row>
    <row r="1043" spans="2:96" x14ac:dyDescent="0.25">
      <c r="B1043" s="137" t="s">
        <v>308</v>
      </c>
      <c r="C1043" s="137" t="s">
        <v>308</v>
      </c>
      <c r="D1043" s="137" t="s">
        <v>308</v>
      </c>
      <c r="E1043" s="137" t="s">
        <v>308</v>
      </c>
      <c r="F1043" s="137" t="s">
        <v>308</v>
      </c>
      <c r="G1043" s="137" t="s">
        <v>308</v>
      </c>
      <c r="H1043" s="137" t="s">
        <v>308</v>
      </c>
      <c r="I1043" s="137" t="s">
        <v>308</v>
      </c>
      <c r="J1043" s="137" t="s">
        <v>308</v>
      </c>
      <c r="AC1043" s="213" t="s">
        <v>381</v>
      </c>
      <c r="AD1043" s="148"/>
      <c r="AE1043" s="214">
        <v>0.36759755159463675</v>
      </c>
      <c r="AF1043" s="216">
        <v>0.36531424820883829</v>
      </c>
      <c r="AG1043" s="216">
        <v>0.35610869828788688</v>
      </c>
      <c r="AH1043" s="216">
        <v>0.36136213990067617</v>
      </c>
      <c r="AI1043" s="323">
        <v>0.34889418591425109</v>
      </c>
      <c r="AJ1043" s="216">
        <v>0.34889418591425109</v>
      </c>
      <c r="AK1043" s="215">
        <v>0.34465923522395392</v>
      </c>
      <c r="AL1043" s="216">
        <v>0.34465923522395392</v>
      </c>
      <c r="AM1043" s="215">
        <v>0.34955712152825374</v>
      </c>
      <c r="AN1043" s="215">
        <v>0.35680535160786769</v>
      </c>
      <c r="AO1043" s="216">
        <v>0.35771611100468675</v>
      </c>
      <c r="AP1043" s="216">
        <v>0.36011084404130778</v>
      </c>
      <c r="AQ1043" s="216">
        <v>0.3499989826979788</v>
      </c>
      <c r="AR1043" s="216"/>
      <c r="AS1043" s="324"/>
      <c r="AT1043" s="216"/>
      <c r="AU1043" s="324"/>
      <c r="AV1043" s="216"/>
      <c r="AW1043" s="324"/>
      <c r="AX1043" s="216"/>
      <c r="AY1043" s="324"/>
      <c r="AZ1043" s="216"/>
      <c r="BA1043" s="324"/>
      <c r="BB1043" s="216"/>
      <c r="BC1043" s="324"/>
      <c r="BE1043" s="216">
        <v>0.32551708946947827</v>
      </c>
      <c r="BF1043" s="216">
        <v>0.32604256016448918</v>
      </c>
      <c r="BG1043" s="216">
        <v>0.32568907293636806</v>
      </c>
      <c r="BH1043" s="216">
        <v>0.34227202524447792</v>
      </c>
      <c r="BI1043" s="216">
        <v>0.34158061382899829</v>
      </c>
      <c r="BJ1043" s="216">
        <v>0.34030460412240543</v>
      </c>
      <c r="BK1043" s="216">
        <v>0.34084503609533157</v>
      </c>
      <c r="BL1043" s="216">
        <v>0.34033604013062846</v>
      </c>
      <c r="BM1043" s="216">
        <v>0.34074185101348786</v>
      </c>
      <c r="BN1043" s="216">
        <v>0.39272734065570442</v>
      </c>
      <c r="BO1043" s="216">
        <v>0.39066515187375261</v>
      </c>
      <c r="BP1043" s="216">
        <v>0.39213647307593708</v>
      </c>
      <c r="BQ1043" s="216">
        <v>0.34999898269797886</v>
      </c>
    </row>
    <row r="1044" spans="2:96" ht="7.5" customHeight="1" x14ac:dyDescent="0.25">
      <c r="AC1044" s="213"/>
      <c r="AD1044" s="148"/>
      <c r="AE1044" s="214"/>
      <c r="AF1044" s="216"/>
      <c r="AG1044" s="216"/>
      <c r="AI1044" s="323"/>
      <c r="AJ1044" s="216"/>
      <c r="AK1044" s="215"/>
      <c r="AL1044" s="216"/>
      <c r="AM1044" s="215"/>
      <c r="AN1044" s="215"/>
      <c r="AO1044" s="216"/>
      <c r="AP1044" s="216"/>
      <c r="AQ1044" s="216"/>
      <c r="AR1044" s="216"/>
      <c r="AS1044" s="324"/>
      <c r="AT1044" s="216"/>
      <c r="AU1044" s="324"/>
      <c r="AV1044" s="216"/>
      <c r="AW1044" s="324"/>
      <c r="AX1044" s="216"/>
      <c r="AY1044" s="324"/>
      <c r="AZ1044" s="216"/>
      <c r="BA1044" s="324"/>
      <c r="BB1044" s="216"/>
      <c r="BC1044" s="324"/>
      <c r="BE1044" s="376"/>
      <c r="BF1044" s="376"/>
      <c r="BG1044" s="376"/>
      <c r="BH1044" s="376"/>
      <c r="BI1044" s="376"/>
      <c r="BJ1044" s="376"/>
      <c r="BK1044" s="376"/>
      <c r="BL1044" s="376"/>
      <c r="BM1044" s="376"/>
      <c r="BN1044" s="376"/>
      <c r="BO1044" s="376"/>
      <c r="BP1044" s="376"/>
      <c r="BQ1044" s="376"/>
    </row>
    <row r="1045" spans="2:96" ht="7.5" customHeight="1" x14ac:dyDescent="0.25">
      <c r="L1045" s="37" t="s">
        <v>2131</v>
      </c>
      <c r="AC1045" s="213"/>
      <c r="AD1045" s="148"/>
      <c r="AE1045" s="214"/>
      <c r="AF1045" s="216"/>
      <c r="AG1045" s="216"/>
      <c r="AI1045" s="323"/>
      <c r="AJ1045" s="216"/>
      <c r="AK1045" s="215"/>
      <c r="AL1045" s="216"/>
      <c r="AM1045" s="215"/>
      <c r="AN1045" s="215"/>
      <c r="AO1045" s="216"/>
      <c r="AP1045" s="216"/>
      <c r="AQ1045" s="216"/>
      <c r="AR1045" s="216"/>
      <c r="AS1045" s="324"/>
      <c r="AT1045" s="216"/>
      <c r="AU1045" s="324"/>
      <c r="AV1045" s="216"/>
      <c r="AW1045" s="324"/>
      <c r="AX1045" s="216"/>
      <c r="AY1045" s="324"/>
      <c r="AZ1045" s="216"/>
      <c r="BA1045" s="324"/>
      <c r="BB1045" s="216"/>
      <c r="BC1045" s="324"/>
      <c r="BE1045" s="376"/>
      <c r="BF1045" s="376"/>
      <c r="BG1045" s="376"/>
      <c r="BH1045" s="376"/>
      <c r="BI1045" s="376"/>
      <c r="BJ1045" s="376"/>
      <c r="BK1045" s="376"/>
      <c r="BL1045" s="376"/>
      <c r="BM1045" s="376"/>
      <c r="BN1045" s="376"/>
      <c r="BO1045" s="376"/>
      <c r="BP1045" s="376"/>
      <c r="BQ1045" s="376"/>
    </row>
    <row r="1046" spans="2:96" ht="21" x14ac:dyDescent="0.35">
      <c r="K1046" s="145" t="s">
        <v>309</v>
      </c>
      <c r="L1046" s="37" t="s">
        <v>382</v>
      </c>
      <c r="M1046" s="37" t="s">
        <v>2132</v>
      </c>
      <c r="V1046" s="37" t="s">
        <v>382</v>
      </c>
      <c r="AC1046" s="269" t="s">
        <v>2133</v>
      </c>
      <c r="AD1046" s="154"/>
      <c r="AE1046" s="155"/>
      <c r="AF1046" s="154"/>
      <c r="AG1046" s="154"/>
      <c r="AH1046" s="154"/>
      <c r="AI1046" s="270"/>
      <c r="AJ1046" s="154"/>
      <c r="AK1046" s="156"/>
      <c r="AL1046" s="154"/>
      <c r="AM1046" s="156"/>
      <c r="AN1046" s="156"/>
      <c r="AO1046" s="154"/>
      <c r="AP1046" s="154"/>
      <c r="AQ1046" s="154"/>
      <c r="AR1046" s="154"/>
      <c r="AS1046" s="154"/>
      <c r="AT1046" s="154"/>
      <c r="AU1046" s="154"/>
      <c r="AV1046" s="154"/>
      <c r="AW1046" s="154"/>
      <c r="AX1046" s="154"/>
      <c r="AY1046" s="154"/>
      <c r="AZ1046" s="154"/>
      <c r="BA1046" s="154"/>
      <c r="BB1046" s="154"/>
      <c r="BC1046" s="154"/>
      <c r="BD1046" s="271"/>
      <c r="BE1046" s="155"/>
      <c r="BF1046" s="155"/>
      <c r="BG1046" s="155"/>
      <c r="BH1046" s="155"/>
      <c r="BI1046" s="155"/>
      <c r="BJ1046" s="155"/>
      <c r="BK1046" s="155"/>
      <c r="BL1046" s="155"/>
      <c r="BM1046" s="155"/>
      <c r="BN1046" s="155"/>
      <c r="BO1046" s="155"/>
      <c r="BP1046" s="155"/>
      <c r="BQ1046" s="155"/>
      <c r="BR1046" s="271"/>
      <c r="BS1046" s="37">
        <v>174137868.80000001</v>
      </c>
      <c r="BT1046" s="37">
        <v>188414129.27000001</v>
      </c>
      <c r="BU1046" s="37">
        <v>218073447.75</v>
      </c>
      <c r="BV1046" s="37">
        <v>219085284.95660254</v>
      </c>
      <c r="BW1046" s="37">
        <v>72254577.459999993</v>
      </c>
      <c r="BY1046" s="37">
        <v>189019756.30000001</v>
      </c>
      <c r="CA1046" s="37">
        <v>182247766.05343506</v>
      </c>
      <c r="CC1046" s="37">
        <v>228465427.01142859</v>
      </c>
      <c r="CD1046" s="37">
        <v>219289244.2595779</v>
      </c>
      <c r="CE1046" s="37">
        <v>226371940.07182834</v>
      </c>
      <c r="CG1046" s="37">
        <v>19577093.13983243</v>
      </c>
      <c r="CH1046" s="37">
        <v>18504821.513894107</v>
      </c>
      <c r="CI1046" s="37">
        <v>18475514.390538801</v>
      </c>
      <c r="CJ1046" s="37">
        <v>19113818.122901268</v>
      </c>
      <c r="CK1046" s="37">
        <v>17717808.874714289</v>
      </c>
      <c r="CL1046" s="37">
        <v>19282475.736951306</v>
      </c>
      <c r="CM1046" s="37">
        <v>19014923.228034616</v>
      </c>
      <c r="CN1046" s="37">
        <v>19054172.671860274</v>
      </c>
      <c r="CO1046" s="37">
        <v>18679345.825857434</v>
      </c>
      <c r="CP1046" s="37">
        <v>19003407.18217884</v>
      </c>
      <c r="CQ1046" s="37">
        <v>19183768.488323014</v>
      </c>
      <c r="CR1046" s="37">
        <v>18764790.896741956</v>
      </c>
    </row>
    <row r="1047" spans="2:96" ht="18.75" x14ac:dyDescent="0.3">
      <c r="K1047" s="145" t="s">
        <v>313</v>
      </c>
      <c r="M1047" s="37" t="s">
        <v>384</v>
      </c>
      <c r="N1047" s="37" t="s">
        <v>2134</v>
      </c>
      <c r="V1047" s="37" t="s">
        <v>382</v>
      </c>
      <c r="W1047" s="37" t="s">
        <v>385</v>
      </c>
      <c r="X1047" s="37">
        <v>170</v>
      </c>
      <c r="AB1047" s="206" t="s">
        <v>348</v>
      </c>
      <c r="AC1047" s="276" t="s">
        <v>386</v>
      </c>
      <c r="AD1047" s="148"/>
      <c r="AE1047" s="38"/>
      <c r="AI1047" s="180"/>
      <c r="AS1047" s="37"/>
      <c r="AU1047" s="37"/>
      <c r="AW1047" s="37"/>
      <c r="AY1047" s="37"/>
      <c r="BA1047" s="37"/>
      <c r="BB1047" s="37"/>
      <c r="BC1047" s="37"/>
      <c r="BE1047" s="38"/>
      <c r="BF1047" s="38"/>
      <c r="BG1047" s="38"/>
      <c r="BH1047" s="38"/>
      <c r="BI1047" s="38"/>
      <c r="BJ1047" s="38"/>
      <c r="BK1047" s="38"/>
      <c r="BL1047" s="38"/>
      <c r="BM1047" s="38"/>
      <c r="BN1047" s="38"/>
      <c r="BO1047" s="38"/>
      <c r="BP1047" s="38"/>
      <c r="BQ1047" s="277"/>
      <c r="BS1047" s="37">
        <v>3139348.69</v>
      </c>
      <c r="BT1047" s="37">
        <v>3342237.0100000002</v>
      </c>
      <c r="BU1047" s="37">
        <v>2242219.79</v>
      </c>
      <c r="BV1047" s="37">
        <v>1689143.4458812708</v>
      </c>
      <c r="BW1047" s="37">
        <v>718065.92999999993</v>
      </c>
      <c r="BX1047" s="37">
        <v>2154197.79</v>
      </c>
      <c r="BY1047" s="37">
        <v>1879916.11</v>
      </c>
      <c r="BZ1047" s="37">
        <v>2255899.3319999999</v>
      </c>
      <c r="CA1047" s="37">
        <v>1407619.5382343924</v>
      </c>
      <c r="CB1047" s="37">
        <v>2161440.0176468785</v>
      </c>
      <c r="CC1047" s="37">
        <v>2195123.7257142859</v>
      </c>
      <c r="CD1047" s="37">
        <v>834469.28</v>
      </c>
      <c r="CE1047" s="37">
        <v>834469.28000000038</v>
      </c>
      <c r="CG1047" s="37">
        <v>69539.106666666703</v>
      </c>
      <c r="CH1047" s="37">
        <v>69539.106666666703</v>
      </c>
      <c r="CI1047" s="37">
        <v>69539.106666666703</v>
      </c>
      <c r="CJ1047" s="37">
        <v>69539.106666666703</v>
      </c>
      <c r="CK1047" s="37">
        <v>69539.106666666703</v>
      </c>
      <c r="CL1047" s="37">
        <v>69539.106666666703</v>
      </c>
      <c r="CM1047" s="37">
        <v>69539.106666666703</v>
      </c>
      <c r="CN1047" s="37">
        <v>69539.106666666703</v>
      </c>
      <c r="CO1047" s="37">
        <v>69539.106666666703</v>
      </c>
      <c r="CP1047" s="37">
        <v>69539.106666666703</v>
      </c>
      <c r="CQ1047" s="37">
        <v>69539.106666666703</v>
      </c>
      <c r="CR1047" s="37">
        <v>69539.106666666703</v>
      </c>
    </row>
    <row r="1048" spans="2:96" x14ac:dyDescent="0.25">
      <c r="K1048" s="145" t="s">
        <v>316</v>
      </c>
      <c r="N1048" s="37" t="s">
        <v>2135</v>
      </c>
      <c r="V1048" s="37" t="s">
        <v>382</v>
      </c>
      <c r="W1048" s="37" t="s">
        <v>385</v>
      </c>
      <c r="X1048" s="37">
        <v>170</v>
      </c>
      <c r="AB1048" s="206" t="s">
        <v>348</v>
      </c>
      <c r="AC1048" s="173">
        <v>5400216</v>
      </c>
      <c r="AD1048" s="174" t="s">
        <v>2136</v>
      </c>
      <c r="AE1048" s="149">
        <v>683686.29000000015</v>
      </c>
      <c r="AF1048" s="17">
        <v>725531.85</v>
      </c>
      <c r="AG1048" s="17">
        <v>773009.99999999988</v>
      </c>
      <c r="AH1048" s="151">
        <v>733328.32588127162</v>
      </c>
      <c r="AI1048" s="150">
        <v>194901.69</v>
      </c>
      <c r="AJ1048" s="266">
        <v>584705.07000000007</v>
      </c>
      <c r="AK1048" s="138">
        <v>681676.87</v>
      </c>
      <c r="AL1048" s="266">
        <v>818012.24400000006</v>
      </c>
      <c r="AM1048" s="175">
        <v>611106.93823439302</v>
      </c>
      <c r="AN1048" s="150">
        <v>803898.2576468786</v>
      </c>
      <c r="AO1048" s="151">
        <v>810959.22857142799</v>
      </c>
      <c r="AP1048" s="151">
        <v>834469.28</v>
      </c>
      <c r="AQ1048" s="151">
        <v>834469.28000000038</v>
      </c>
      <c r="AR1048" s="266">
        <v>249764.21000000031</v>
      </c>
      <c r="AS1048" s="267">
        <v>0.42716272325122867</v>
      </c>
      <c r="AT1048" s="266">
        <v>101140.95411872875</v>
      </c>
      <c r="AU1048" s="267">
        <v>0.13792042465724122</v>
      </c>
      <c r="AV1048" s="266">
        <v>61459.280000000494</v>
      </c>
      <c r="AW1048" s="267">
        <v>7.9506448816962921E-2</v>
      </c>
      <c r="AX1048" s="266">
        <v>249764.20999999996</v>
      </c>
      <c r="AY1048" s="267">
        <v>0.42716272325122806</v>
      </c>
      <c r="AZ1048" s="266">
        <v>101140.9541187284</v>
      </c>
      <c r="BA1048" s="267">
        <v>0.13792042465724075</v>
      </c>
      <c r="BB1048" s="266">
        <v>3.4924596548080444E-10</v>
      </c>
      <c r="BC1048" s="267">
        <v>4.1852465255617848E-16</v>
      </c>
      <c r="BE1048" s="149">
        <v>69539.106666666703</v>
      </c>
      <c r="BF1048" s="149">
        <v>69539.106666666703</v>
      </c>
      <c r="BG1048" s="149">
        <v>69539.106666666703</v>
      </c>
      <c r="BH1048" s="149">
        <v>69539.106666666703</v>
      </c>
      <c r="BI1048" s="149">
        <v>69539.106666666703</v>
      </c>
      <c r="BJ1048" s="149">
        <v>69539.106666666703</v>
      </c>
      <c r="BK1048" s="149">
        <v>69539.106666666703</v>
      </c>
      <c r="BL1048" s="149">
        <v>69539.106666666703</v>
      </c>
      <c r="BM1048" s="149">
        <v>69539.106666666703</v>
      </c>
      <c r="BN1048" s="149">
        <v>69539.106666666703</v>
      </c>
      <c r="BO1048" s="149">
        <v>69539.106666666703</v>
      </c>
      <c r="BP1048" s="149">
        <v>69539.106666666703</v>
      </c>
      <c r="BQ1048" s="268">
        <v>834469.28000000038</v>
      </c>
    </row>
    <row r="1049" spans="2:96" x14ac:dyDescent="0.25">
      <c r="K1049" s="145" t="s">
        <v>316</v>
      </c>
      <c r="N1049" s="37" t="s">
        <v>2137</v>
      </c>
      <c r="V1049" s="37" t="s">
        <v>382</v>
      </c>
      <c r="W1049" s="37" t="s">
        <v>385</v>
      </c>
      <c r="X1049" s="37">
        <v>170</v>
      </c>
      <c r="AB1049" s="206" t="s">
        <v>348</v>
      </c>
      <c r="AC1049" s="173">
        <v>5400220</v>
      </c>
      <c r="AD1049" s="174" t="s">
        <v>2138</v>
      </c>
      <c r="AE1049" s="149">
        <v>466252.25</v>
      </c>
      <c r="AF1049" s="17">
        <v>440543.00000000006</v>
      </c>
      <c r="AG1049" s="17">
        <v>368126.86000000004</v>
      </c>
      <c r="AH1049" s="151">
        <v>326157.04516075557</v>
      </c>
      <c r="AI1049" s="150">
        <v>62814.01</v>
      </c>
      <c r="AJ1049" s="266">
        <v>188442.03</v>
      </c>
      <c r="AK1049" s="138">
        <v>329755.3</v>
      </c>
      <c r="AL1049" s="266">
        <v>395706.36</v>
      </c>
      <c r="AM1049" s="175">
        <v>271797.53763396299</v>
      </c>
      <c r="AN1049" s="150">
        <v>384114.80752679257</v>
      </c>
      <c r="AO1049" s="151">
        <v>298092.72000000038</v>
      </c>
      <c r="AP1049" s="151">
        <v>0</v>
      </c>
      <c r="AQ1049" s="151">
        <v>0</v>
      </c>
      <c r="AR1049" s="266">
        <v>-188442.03</v>
      </c>
      <c r="AS1049" s="267">
        <v>-1</v>
      </c>
      <c r="AT1049" s="266">
        <v>-326157.04516075557</v>
      </c>
      <c r="AU1049" s="267">
        <v>-1</v>
      </c>
      <c r="AV1049" s="266">
        <v>-368126.86000000004</v>
      </c>
      <c r="AW1049" s="267">
        <v>-1</v>
      </c>
      <c r="AX1049" s="266">
        <v>-188442.03</v>
      </c>
      <c r="AY1049" s="267">
        <v>-1</v>
      </c>
      <c r="AZ1049" s="266">
        <v>-326157.04516075557</v>
      </c>
      <c r="BA1049" s="267">
        <v>-1</v>
      </c>
      <c r="BB1049" s="266">
        <v>0</v>
      </c>
      <c r="BC1049" s="267">
        <v>0</v>
      </c>
      <c r="BE1049" s="149">
        <v>0</v>
      </c>
      <c r="BF1049" s="149">
        <v>0</v>
      </c>
      <c r="BG1049" s="149">
        <v>0</v>
      </c>
      <c r="BH1049" s="149">
        <v>0</v>
      </c>
      <c r="BI1049" s="149">
        <v>0</v>
      </c>
      <c r="BJ1049" s="149">
        <v>0</v>
      </c>
      <c r="BK1049" s="149">
        <v>0</v>
      </c>
      <c r="BL1049" s="149">
        <v>0</v>
      </c>
      <c r="BM1049" s="149">
        <v>0</v>
      </c>
      <c r="BN1049" s="149">
        <v>0</v>
      </c>
      <c r="BO1049" s="149">
        <v>0</v>
      </c>
      <c r="BP1049" s="149">
        <v>0</v>
      </c>
      <c r="BQ1049" s="268">
        <v>0</v>
      </c>
    </row>
    <row r="1050" spans="2:96" x14ac:dyDescent="0.25">
      <c r="K1050" s="145" t="s">
        <v>316</v>
      </c>
      <c r="N1050" s="37" t="s">
        <v>2139</v>
      </c>
      <c r="V1050" s="37" t="s">
        <v>382</v>
      </c>
      <c r="W1050" s="37" t="s">
        <v>385</v>
      </c>
      <c r="X1050" s="37">
        <v>170</v>
      </c>
      <c r="AB1050" s="206" t="s">
        <v>348</v>
      </c>
      <c r="AC1050" s="173">
        <v>5400221</v>
      </c>
      <c r="AD1050" s="174" t="s">
        <v>2140</v>
      </c>
      <c r="AE1050" s="149">
        <v>856197.65</v>
      </c>
      <c r="AF1050" s="17">
        <v>824389.89999999991</v>
      </c>
      <c r="AG1050" s="17">
        <v>639810.98</v>
      </c>
      <c r="AH1050" s="151">
        <v>596313.044048646</v>
      </c>
      <c r="AI1050" s="150">
        <v>246253.51000000004</v>
      </c>
      <c r="AJ1050" s="266">
        <v>738760.53000000014</v>
      </c>
      <c r="AK1050" s="138">
        <v>630498.92000000004</v>
      </c>
      <c r="AL1050" s="266">
        <v>756598.70400000014</v>
      </c>
      <c r="AM1050" s="175">
        <v>496927.536707205</v>
      </c>
      <c r="AN1050" s="150">
        <v>729884.42734144104</v>
      </c>
      <c r="AO1050" s="151">
        <v>703730.10857142927</v>
      </c>
      <c r="AP1050" s="151">
        <v>0</v>
      </c>
      <c r="AQ1050" s="151">
        <v>0</v>
      </c>
      <c r="AR1050" s="266">
        <v>-738760.53000000014</v>
      </c>
      <c r="AS1050" s="267">
        <v>-1</v>
      </c>
      <c r="AT1050" s="266">
        <v>-596313.044048646</v>
      </c>
      <c r="AU1050" s="267">
        <v>-1</v>
      </c>
      <c r="AV1050" s="266">
        <v>-639810.98</v>
      </c>
      <c r="AW1050" s="267">
        <v>-1</v>
      </c>
      <c r="AX1050" s="266">
        <v>-738760.53000000014</v>
      </c>
      <c r="AY1050" s="267">
        <v>-1</v>
      </c>
      <c r="AZ1050" s="266">
        <v>-596313.044048646</v>
      </c>
      <c r="BA1050" s="267">
        <v>-1</v>
      </c>
      <c r="BB1050" s="266">
        <v>0</v>
      </c>
      <c r="BC1050" s="267">
        <v>0</v>
      </c>
      <c r="BE1050" s="149">
        <v>0</v>
      </c>
      <c r="BF1050" s="149">
        <v>0</v>
      </c>
      <c r="BG1050" s="149">
        <v>0</v>
      </c>
      <c r="BH1050" s="149">
        <v>0</v>
      </c>
      <c r="BI1050" s="149">
        <v>0</v>
      </c>
      <c r="BJ1050" s="149">
        <v>0</v>
      </c>
      <c r="BK1050" s="149">
        <v>0</v>
      </c>
      <c r="BL1050" s="149">
        <v>0</v>
      </c>
      <c r="BM1050" s="149">
        <v>0</v>
      </c>
      <c r="BN1050" s="149">
        <v>0</v>
      </c>
      <c r="BO1050" s="149">
        <v>0</v>
      </c>
      <c r="BP1050" s="149">
        <v>0</v>
      </c>
      <c r="BQ1050" s="268">
        <v>0</v>
      </c>
    </row>
    <row r="1051" spans="2:96" x14ac:dyDescent="0.25">
      <c r="K1051" s="145" t="s">
        <v>316</v>
      </c>
      <c r="N1051" s="37" t="s">
        <v>2141</v>
      </c>
      <c r="V1051" s="37" t="s">
        <v>382</v>
      </c>
      <c r="W1051" s="37" t="s">
        <v>385</v>
      </c>
      <c r="X1051" s="37">
        <v>170</v>
      </c>
      <c r="AB1051" s="206" t="s">
        <v>348</v>
      </c>
      <c r="AC1051" s="173">
        <v>5400222</v>
      </c>
      <c r="AD1051" s="174" t="s">
        <v>2142</v>
      </c>
      <c r="AE1051" s="149">
        <v>1133212.5</v>
      </c>
      <c r="AF1051" s="17">
        <v>1351772.26</v>
      </c>
      <c r="AG1051" s="17">
        <v>461271.94999999995</v>
      </c>
      <c r="AH1051" s="151">
        <v>33345.030790597557</v>
      </c>
      <c r="AI1051" s="150">
        <v>214096.72</v>
      </c>
      <c r="AJ1051" s="266">
        <v>642290.16</v>
      </c>
      <c r="AK1051" s="138">
        <v>237985.02000000008</v>
      </c>
      <c r="AL1051" s="266">
        <v>285582.02400000009</v>
      </c>
      <c r="AM1051" s="175">
        <v>27787.525658831295</v>
      </c>
      <c r="AN1051" s="150">
        <v>243542.52513176634</v>
      </c>
      <c r="AO1051" s="151">
        <v>382341.66857142828</v>
      </c>
      <c r="AP1051" s="151">
        <v>0</v>
      </c>
      <c r="AQ1051" s="151">
        <v>0</v>
      </c>
      <c r="AR1051" s="266">
        <v>-642290.16</v>
      </c>
      <c r="AS1051" s="267">
        <v>-1</v>
      </c>
      <c r="AT1051" s="266">
        <v>-33345.030790597557</v>
      </c>
      <c r="AU1051" s="267">
        <v>-1</v>
      </c>
      <c r="AV1051" s="266">
        <v>-461271.94999999995</v>
      </c>
      <c r="AW1051" s="267">
        <v>-1</v>
      </c>
      <c r="AX1051" s="266">
        <v>-642290.16</v>
      </c>
      <c r="AY1051" s="267">
        <v>-1</v>
      </c>
      <c r="AZ1051" s="266">
        <v>-33345.030790597557</v>
      </c>
      <c r="BA1051" s="267">
        <v>-1</v>
      </c>
      <c r="BB1051" s="266">
        <v>0</v>
      </c>
      <c r="BC1051" s="267">
        <v>0</v>
      </c>
      <c r="BE1051" s="149">
        <v>0</v>
      </c>
      <c r="BF1051" s="149">
        <v>0</v>
      </c>
      <c r="BG1051" s="149">
        <v>0</v>
      </c>
      <c r="BH1051" s="149">
        <v>0</v>
      </c>
      <c r="BI1051" s="149">
        <v>0</v>
      </c>
      <c r="BJ1051" s="149">
        <v>0</v>
      </c>
      <c r="BK1051" s="149">
        <v>0</v>
      </c>
      <c r="BL1051" s="149">
        <v>0</v>
      </c>
      <c r="BM1051" s="149">
        <v>0</v>
      </c>
      <c r="BN1051" s="149">
        <v>0</v>
      </c>
      <c r="BO1051" s="149">
        <v>0</v>
      </c>
      <c r="BP1051" s="149">
        <v>0</v>
      </c>
      <c r="BQ1051" s="268">
        <v>0</v>
      </c>
    </row>
    <row r="1052" spans="2:96" ht="18.75" hidden="1" x14ac:dyDescent="0.3">
      <c r="B1052" s="137" t="s">
        <v>306</v>
      </c>
      <c r="C1052" s="137" t="s">
        <v>306</v>
      </c>
      <c r="J1052" s="137" t="s">
        <v>306</v>
      </c>
      <c r="K1052" s="145" t="s">
        <v>309</v>
      </c>
      <c r="N1052" s="37" t="s">
        <v>311</v>
      </c>
      <c r="AC1052" s="152"/>
      <c r="AD1052" s="163"/>
      <c r="AE1052" s="17"/>
      <c r="AI1052" s="180"/>
      <c r="AS1052" s="37"/>
      <c r="AU1052" s="37"/>
      <c r="AW1052" s="37"/>
      <c r="AY1052" s="37"/>
      <c r="BA1052" s="37"/>
      <c r="BB1052" s="37"/>
      <c r="BC1052" s="37"/>
      <c r="BE1052" s="17"/>
      <c r="BF1052" s="17"/>
      <c r="BG1052" s="17"/>
      <c r="BH1052" s="17"/>
      <c r="BI1052" s="17"/>
      <c r="BJ1052" s="17"/>
      <c r="BK1052" s="17"/>
      <c r="BL1052" s="17"/>
      <c r="BM1052" s="17"/>
      <c r="BN1052" s="17"/>
      <c r="BO1052" s="17"/>
      <c r="BP1052" s="17"/>
      <c r="BQ1052" s="278"/>
    </row>
    <row r="1053" spans="2:96" ht="17.25" x14ac:dyDescent="0.3">
      <c r="K1053" s="145" t="s">
        <v>313</v>
      </c>
      <c r="V1053" s="37" t="s">
        <v>382</v>
      </c>
      <c r="W1053" s="37" t="s">
        <v>385</v>
      </c>
      <c r="AB1053" s="206" t="s">
        <v>348</v>
      </c>
      <c r="AC1053" s="164" t="s">
        <v>2143</v>
      </c>
      <c r="AD1053" s="148"/>
      <c r="AE1053" s="165">
        <v>3139348.69</v>
      </c>
      <c r="AF1053" s="165">
        <v>3342237.01</v>
      </c>
      <c r="AG1053" s="165">
        <v>2242219.79</v>
      </c>
      <c r="AH1053" s="167">
        <v>1689143.4458812708</v>
      </c>
      <c r="AI1053" s="166">
        <v>718065.93</v>
      </c>
      <c r="AJ1053" s="167">
        <v>2154197.79</v>
      </c>
      <c r="AK1053" s="166">
        <v>1879916.1099999999</v>
      </c>
      <c r="AL1053" s="167">
        <v>2255899.3319999995</v>
      </c>
      <c r="AM1053" s="166">
        <v>1407619.5382343922</v>
      </c>
      <c r="AN1053" s="166">
        <v>2161440.0176468785</v>
      </c>
      <c r="AO1053" s="167">
        <v>2195123.7257142859</v>
      </c>
      <c r="AP1053" s="167">
        <v>834469.28</v>
      </c>
      <c r="AQ1053" s="167">
        <v>834469.28000000038</v>
      </c>
      <c r="AR1053" s="167">
        <v>-1319728.5099999998</v>
      </c>
      <c r="AS1053" s="279">
        <v>-0.61263107599790068</v>
      </c>
      <c r="AT1053" s="167">
        <v>-854674.16588127043</v>
      </c>
      <c r="AU1053" s="279">
        <v>-0.50598080818137048</v>
      </c>
      <c r="AV1053" s="167">
        <v>-1407750.5099999998</v>
      </c>
      <c r="AW1053" s="279">
        <v>-0.62783787578647665</v>
      </c>
      <c r="AX1053" s="167">
        <v>-1319728.51</v>
      </c>
      <c r="AY1053" s="279">
        <v>-0.61263107599790079</v>
      </c>
      <c r="AZ1053" s="167">
        <v>-854674.16588127078</v>
      </c>
      <c r="BA1053" s="279">
        <v>-0.5059808081813707</v>
      </c>
      <c r="BB1053" s="167">
        <v>3.4924596548080444E-10</v>
      </c>
      <c r="BC1053" s="279">
        <v>4.1852465255617848E-16</v>
      </c>
      <c r="BE1053" s="165">
        <v>69539.106666666703</v>
      </c>
      <c r="BF1053" s="165">
        <v>69539.106666666703</v>
      </c>
      <c r="BG1053" s="165">
        <v>69539.106666666703</v>
      </c>
      <c r="BH1053" s="165">
        <v>69539.106666666703</v>
      </c>
      <c r="BI1053" s="165">
        <v>69539.106666666703</v>
      </c>
      <c r="BJ1053" s="165">
        <v>69539.106666666703</v>
      </c>
      <c r="BK1053" s="165">
        <v>69539.106666666703</v>
      </c>
      <c r="BL1053" s="165">
        <v>69539.106666666703</v>
      </c>
      <c r="BM1053" s="165">
        <v>69539.106666666703</v>
      </c>
      <c r="BN1053" s="165">
        <v>69539.106666666703</v>
      </c>
      <c r="BO1053" s="165">
        <v>69539.106666666703</v>
      </c>
      <c r="BP1053" s="165">
        <v>69539.106666666703</v>
      </c>
      <c r="BQ1053" s="280">
        <v>834469.28000000038</v>
      </c>
    </row>
    <row r="1054" spans="2:96" ht="18.75" x14ac:dyDescent="0.3">
      <c r="K1054" s="145" t="s">
        <v>313</v>
      </c>
      <c r="AC1054" s="152"/>
      <c r="AD1054" s="168"/>
      <c r="AE1054" s="169"/>
      <c r="AI1054" s="281"/>
      <c r="AS1054" s="37"/>
      <c r="AU1054" s="37"/>
      <c r="AW1054" s="37"/>
      <c r="AY1054" s="37"/>
      <c r="BA1054" s="37"/>
      <c r="BB1054" s="37"/>
      <c r="BC1054" s="37"/>
      <c r="BE1054" s="169"/>
      <c r="BF1054" s="169"/>
      <c r="BG1054" s="169"/>
      <c r="BH1054" s="169"/>
      <c r="BI1054" s="169"/>
      <c r="BJ1054" s="169"/>
      <c r="BK1054" s="169"/>
      <c r="BL1054" s="169"/>
      <c r="BM1054" s="169"/>
      <c r="BN1054" s="169"/>
      <c r="BO1054" s="169"/>
      <c r="BP1054" s="169"/>
      <c r="BQ1054" s="282"/>
    </row>
    <row r="1055" spans="2:96" ht="18.75" x14ac:dyDescent="0.3">
      <c r="K1055" s="145" t="s">
        <v>313</v>
      </c>
      <c r="M1055" s="37" t="s">
        <v>387</v>
      </c>
      <c r="N1055" s="37" t="s">
        <v>2144</v>
      </c>
      <c r="V1055" s="37" t="s">
        <v>382</v>
      </c>
      <c r="W1055" s="37" t="s">
        <v>388</v>
      </c>
      <c r="X1055" s="37">
        <v>171</v>
      </c>
      <c r="AB1055" s="206" t="s">
        <v>348</v>
      </c>
      <c r="AC1055" s="276" t="s">
        <v>389</v>
      </c>
      <c r="AD1055" s="148"/>
      <c r="AE1055" s="38"/>
      <c r="AI1055" s="180"/>
      <c r="AS1055" s="37"/>
      <c r="AU1055" s="37"/>
      <c r="AW1055" s="37"/>
      <c r="AY1055" s="37"/>
      <c r="BA1055" s="37"/>
      <c r="BB1055" s="37"/>
      <c r="BC1055" s="37"/>
      <c r="BE1055" s="38"/>
      <c r="BF1055" s="38"/>
      <c r="BG1055" s="38"/>
      <c r="BH1055" s="38"/>
      <c r="BI1055" s="38"/>
      <c r="BJ1055" s="38"/>
      <c r="BK1055" s="38"/>
      <c r="BL1055" s="38"/>
      <c r="BM1055" s="38"/>
      <c r="BN1055" s="38"/>
      <c r="BO1055" s="38"/>
      <c r="BP1055" s="38"/>
      <c r="BQ1055" s="277"/>
      <c r="BS1055" s="37">
        <v>170998520.10999998</v>
      </c>
      <c r="BT1055" s="37">
        <v>185071892.26000002</v>
      </c>
      <c r="BU1055" s="37">
        <v>215831227.95999998</v>
      </c>
      <c r="BV1055" s="37">
        <v>217396141.51072127</v>
      </c>
      <c r="BW1055" s="37">
        <v>71536511.530000001</v>
      </c>
      <c r="BX1055" s="37">
        <v>214609534.59</v>
      </c>
      <c r="BY1055" s="37">
        <v>187139840.19</v>
      </c>
      <c r="BZ1055" s="37">
        <v>224567808.22800002</v>
      </c>
      <c r="CA1055" s="37">
        <v>180840146.51520064</v>
      </c>
      <c r="CB1055" s="37">
        <v>223695835.18552062</v>
      </c>
      <c r="CC1055" s="37">
        <v>226270303.28571433</v>
      </c>
      <c r="CD1055" s="37">
        <v>218454774.9795779</v>
      </c>
      <c r="CE1055" s="37">
        <v>225537470.79182833</v>
      </c>
      <c r="CG1055" s="37">
        <v>19507554.033165764</v>
      </c>
      <c r="CH1055" s="37">
        <v>18435282.407227442</v>
      </c>
      <c r="CI1055" s="37">
        <v>18405975.283872135</v>
      </c>
      <c r="CJ1055" s="37">
        <v>19044279.016234599</v>
      </c>
      <c r="CK1055" s="37">
        <v>17648269.768047623</v>
      </c>
      <c r="CL1055" s="37">
        <v>19212936.630284645</v>
      </c>
      <c r="CM1055" s="37">
        <v>18945384.121367946</v>
      </c>
      <c r="CN1055" s="37">
        <v>18984633.565193608</v>
      </c>
      <c r="CO1055" s="37">
        <v>18609806.719190765</v>
      </c>
      <c r="CP1055" s="37">
        <v>18933868.075512175</v>
      </c>
      <c r="CQ1055" s="37">
        <v>19114229.381656349</v>
      </c>
      <c r="CR1055" s="37">
        <v>18695251.790075287</v>
      </c>
    </row>
    <row r="1056" spans="2:96" x14ac:dyDescent="0.25">
      <c r="K1056" s="145" t="s">
        <v>316</v>
      </c>
      <c r="N1056" s="37" t="s">
        <v>2145</v>
      </c>
      <c r="V1056" s="37" t="s">
        <v>382</v>
      </c>
      <c r="W1056" s="37" t="s">
        <v>388</v>
      </c>
      <c r="X1056" s="37">
        <v>171</v>
      </c>
      <c r="AB1056" s="206" t="s">
        <v>348</v>
      </c>
      <c r="AC1056" s="173">
        <v>5400110</v>
      </c>
      <c r="AD1056" s="174" t="s">
        <v>2146</v>
      </c>
      <c r="AE1056" s="149">
        <v>21820550.920000002</v>
      </c>
      <c r="AF1056" s="17">
        <v>25897657.420000002</v>
      </c>
      <c r="AG1056" s="17">
        <v>33918935.07</v>
      </c>
      <c r="AH1056" s="151">
        <v>29838639.303318009</v>
      </c>
      <c r="AI1056" s="150">
        <v>8820964.0999999996</v>
      </c>
      <c r="AJ1056" s="266">
        <v>26462892.299999997</v>
      </c>
      <c r="AK1056" s="138">
        <v>24442452.079999998</v>
      </c>
      <c r="AL1056" s="266">
        <v>29330942.495999996</v>
      </c>
      <c r="AM1056" s="175">
        <v>24885522.931517769</v>
      </c>
      <c r="AN1056" s="150">
        <v>29395568.451800238</v>
      </c>
      <c r="AO1056" s="151">
        <v>28806695.005714297</v>
      </c>
      <c r="AP1056" s="151">
        <v>26372376.463789701</v>
      </c>
      <c r="AQ1056" s="151">
        <v>26372376.463789657</v>
      </c>
      <c r="AR1056" s="266">
        <v>-90515.836210340261</v>
      </c>
      <c r="AS1056" s="267">
        <v>-3.4204816005822718E-3</v>
      </c>
      <c r="AT1056" s="266">
        <v>-3466262.839528352</v>
      </c>
      <c r="AU1056" s="267">
        <v>-0.11616692049167635</v>
      </c>
      <c r="AV1056" s="266">
        <v>-7546558.6062103435</v>
      </c>
      <c r="AW1056" s="267">
        <v>-0.22248807607420981</v>
      </c>
      <c r="AX1056" s="266">
        <v>-90515.836210295558</v>
      </c>
      <c r="AY1056" s="267">
        <v>-3.4204816005805822E-3</v>
      </c>
      <c r="AZ1056" s="266">
        <v>-3466262.8395283073</v>
      </c>
      <c r="BA1056" s="267">
        <v>-0.11616692049167485</v>
      </c>
      <c r="BB1056" s="266">
        <v>-4.4703483581542969E-8</v>
      </c>
      <c r="BC1056" s="267">
        <v>-1.6950874200860355E-15</v>
      </c>
      <c r="BE1056" s="149">
        <v>2254104.42147227</v>
      </c>
      <c r="BF1056" s="149">
        <v>2189112.3770932001</v>
      </c>
      <c r="BG1056" s="149">
        <v>2159418.5790736401</v>
      </c>
      <c r="BH1056" s="149">
        <v>2241805.6570163998</v>
      </c>
      <c r="BI1056" s="149">
        <v>2066802.6010262901</v>
      </c>
      <c r="BJ1056" s="149">
        <v>2284351.6225008899</v>
      </c>
      <c r="BK1056" s="149">
        <v>2187425.3214663202</v>
      </c>
      <c r="BL1056" s="149">
        <v>2224808.5363232801</v>
      </c>
      <c r="BM1056" s="149">
        <v>2149520.9585841</v>
      </c>
      <c r="BN1056" s="149">
        <v>2199603.1812259299</v>
      </c>
      <c r="BO1056" s="149">
        <v>2247929.2184539698</v>
      </c>
      <c r="BP1056" s="149">
        <v>2167493.98955337</v>
      </c>
      <c r="BQ1056" s="268">
        <v>26372376.463789657</v>
      </c>
    </row>
    <row r="1057" spans="11:69" x14ac:dyDescent="0.25">
      <c r="K1057" s="145" t="s">
        <v>316</v>
      </c>
      <c r="N1057" s="37" t="s">
        <v>2147</v>
      </c>
      <c r="V1057" s="37" t="s">
        <v>382</v>
      </c>
      <c r="W1057" s="37" t="s">
        <v>388</v>
      </c>
      <c r="X1057" s="37">
        <v>171</v>
      </c>
      <c r="AB1057" s="206" t="s">
        <v>348</v>
      </c>
      <c r="AC1057" s="173">
        <v>5400111</v>
      </c>
      <c r="AD1057" s="174" t="s">
        <v>2148</v>
      </c>
      <c r="AE1057" s="149">
        <v>51399495.359999999</v>
      </c>
      <c r="AF1057" s="17">
        <v>46535073.210000001</v>
      </c>
      <c r="AG1057" s="17">
        <v>49292006.219999999</v>
      </c>
      <c r="AH1057" s="151">
        <v>45743005.264822401</v>
      </c>
      <c r="AI1057" s="150">
        <v>18962707.390000001</v>
      </c>
      <c r="AJ1057" s="266">
        <v>56888122.170000002</v>
      </c>
      <c r="AK1057" s="138">
        <v>49463589.920000002</v>
      </c>
      <c r="AL1057" s="266">
        <v>59356307.904000007</v>
      </c>
      <c r="AM1057" s="175">
        <v>38149427.689823091</v>
      </c>
      <c r="AN1057" s="150">
        <v>57057167.494999312</v>
      </c>
      <c r="AO1057" s="151">
        <v>60607612.405714303</v>
      </c>
      <c r="AP1057" s="151">
        <v>56732432.565501601</v>
      </c>
      <c r="AQ1057" s="151">
        <v>58581909.867136978</v>
      </c>
      <c r="AR1057" s="266">
        <v>1693787.6971369758</v>
      </c>
      <c r="AS1057" s="267">
        <v>2.9774013142416504E-2</v>
      </c>
      <c r="AT1057" s="266">
        <v>12838904.602314577</v>
      </c>
      <c r="AU1057" s="267">
        <v>0.28067470705052339</v>
      </c>
      <c r="AV1057" s="266">
        <v>9289903.6471369788</v>
      </c>
      <c r="AW1057" s="267">
        <v>0.18846673851484755</v>
      </c>
      <c r="AX1057" s="266">
        <v>-155689.60449840128</v>
      </c>
      <c r="AY1057" s="267">
        <v>-2.7367682138136093E-3</v>
      </c>
      <c r="AZ1057" s="266">
        <v>10989427.300679199</v>
      </c>
      <c r="BA1057" s="267">
        <v>0.24024279203033397</v>
      </c>
      <c r="BB1057" s="266">
        <v>1849477.3016353771</v>
      </c>
      <c r="BC1057" s="267">
        <v>3.2600000000000441E-2</v>
      </c>
      <c r="BE1057" s="149">
        <v>5003744.8836591197</v>
      </c>
      <c r="BF1057" s="149">
        <v>4863873.0067035602</v>
      </c>
      <c r="BG1057" s="149">
        <v>4798508.5306752501</v>
      </c>
      <c r="BH1057" s="149">
        <v>4978672.5483108098</v>
      </c>
      <c r="BI1057" s="149">
        <v>4597988.1126872804</v>
      </c>
      <c r="BJ1057" s="149">
        <v>5075232.99472454</v>
      </c>
      <c r="BK1057" s="149">
        <v>4859840.4557897896</v>
      </c>
      <c r="BL1057" s="149">
        <v>4942130.7592610596</v>
      </c>
      <c r="BM1057" s="149">
        <v>4773777.0606859997</v>
      </c>
      <c r="BN1057" s="149">
        <v>4882946.3388485713</v>
      </c>
      <c r="BO1057" s="149">
        <v>4991802.6153871389</v>
      </c>
      <c r="BP1057" s="149">
        <v>4813392.5604038602</v>
      </c>
      <c r="BQ1057" s="268">
        <v>58581909.867136978</v>
      </c>
    </row>
    <row r="1058" spans="11:69" x14ac:dyDescent="0.25">
      <c r="K1058" s="145" t="s">
        <v>316</v>
      </c>
      <c r="N1058" s="37" t="s">
        <v>2149</v>
      </c>
      <c r="V1058" s="37" t="s">
        <v>382</v>
      </c>
      <c r="W1058" s="37" t="s">
        <v>388</v>
      </c>
      <c r="X1058" s="37">
        <v>171</v>
      </c>
      <c r="AB1058" s="206" t="s">
        <v>348</v>
      </c>
      <c r="AC1058" s="173">
        <v>5400115</v>
      </c>
      <c r="AD1058" s="174" t="s">
        <v>2150</v>
      </c>
      <c r="AE1058" s="149">
        <v>20803135.620000001</v>
      </c>
      <c r="AF1058" s="17">
        <v>23229098.41</v>
      </c>
      <c r="AG1058" s="17">
        <v>29283711.569999997</v>
      </c>
      <c r="AH1058" s="151">
        <v>30621452.357243747</v>
      </c>
      <c r="AI1058" s="150">
        <v>10703108.789999999</v>
      </c>
      <c r="AJ1058" s="266">
        <v>32109326.369999997</v>
      </c>
      <c r="AK1058" s="138">
        <v>24430945.629999999</v>
      </c>
      <c r="AL1058" s="266">
        <v>29317134.756000001</v>
      </c>
      <c r="AM1058" s="175">
        <v>25534580.943596248</v>
      </c>
      <c r="AN1058" s="150">
        <v>29517817.043647498</v>
      </c>
      <c r="AO1058" s="151">
        <v>31778451.874285702</v>
      </c>
      <c r="AP1058" s="151">
        <v>32322714.517586902</v>
      </c>
      <c r="AQ1058" s="151">
        <v>32322714.517586898</v>
      </c>
      <c r="AR1058" s="266">
        <v>213388.14758690074</v>
      </c>
      <c r="AS1058" s="267">
        <v>6.6456750019605213E-3</v>
      </c>
      <c r="AT1058" s="266">
        <v>1701262.1603431515</v>
      </c>
      <c r="AU1058" s="267">
        <v>5.5557853379893801E-2</v>
      </c>
      <c r="AV1058" s="266">
        <v>3039002.9475869015</v>
      </c>
      <c r="AW1058" s="267">
        <v>0.10377792925334778</v>
      </c>
      <c r="AX1058" s="266">
        <v>213388.14758690447</v>
      </c>
      <c r="AY1058" s="267">
        <v>6.6456750019606367E-3</v>
      </c>
      <c r="AZ1058" s="266">
        <v>1701262.1603431553</v>
      </c>
      <c r="BA1058" s="267">
        <v>5.5557853379893926E-2</v>
      </c>
      <c r="BB1058" s="266">
        <v>-3.7252902984619141E-9</v>
      </c>
      <c r="BC1058" s="267">
        <v>-1.1525301491726417E-16</v>
      </c>
      <c r="BE1058" s="149">
        <v>2872374.3058620198</v>
      </c>
      <c r="BF1058" s="149">
        <v>2592156.8113939101</v>
      </c>
      <c r="BG1058" s="149">
        <v>2612398.4966736501</v>
      </c>
      <c r="BH1058" s="149">
        <v>2805954.9946114998</v>
      </c>
      <c r="BI1058" s="149">
        <v>2548150.6277621002</v>
      </c>
      <c r="BJ1058" s="149">
        <v>2692814.8787636701</v>
      </c>
      <c r="BK1058" s="149">
        <v>2769755.8231936204</v>
      </c>
      <c r="BL1058" s="149">
        <v>2692767.0119370301</v>
      </c>
      <c r="BM1058" s="149">
        <v>2672502.75778967</v>
      </c>
      <c r="BN1058" s="149">
        <v>2759364.8604345699</v>
      </c>
      <c r="BO1058" s="149">
        <v>2662323.76643172</v>
      </c>
      <c r="BP1058" s="149">
        <v>2642150.1827334403</v>
      </c>
      <c r="BQ1058" s="268">
        <v>32322714.517586898</v>
      </c>
    </row>
    <row r="1059" spans="11:69" x14ac:dyDescent="0.25">
      <c r="K1059" s="145" t="s">
        <v>316</v>
      </c>
      <c r="N1059" s="37" t="s">
        <v>2151</v>
      </c>
      <c r="V1059" s="37" t="s">
        <v>382</v>
      </c>
      <c r="W1059" s="37" t="s">
        <v>388</v>
      </c>
      <c r="X1059" s="37">
        <v>171</v>
      </c>
      <c r="AB1059" s="206" t="s">
        <v>348</v>
      </c>
      <c r="AC1059" s="173">
        <v>5400116</v>
      </c>
      <c r="AD1059" s="174" t="s">
        <v>2152</v>
      </c>
      <c r="AE1059" s="149">
        <v>50600162.709999993</v>
      </c>
      <c r="AF1059" s="17">
        <v>60455389.960000001</v>
      </c>
      <c r="AG1059" s="17">
        <v>68683791.579999998</v>
      </c>
      <c r="AH1059" s="151">
        <v>70861375.255235493</v>
      </c>
      <c r="AI1059" s="150">
        <v>26152531.529999997</v>
      </c>
      <c r="AJ1059" s="266">
        <v>78457594.589999989</v>
      </c>
      <c r="AK1059" s="138">
        <v>68649512.820000008</v>
      </c>
      <c r="AL1059" s="266">
        <v>82379415.384000003</v>
      </c>
      <c r="AM1059" s="175">
        <v>59027866.573403031</v>
      </c>
      <c r="AN1059" s="150">
        <v>80483021.50183247</v>
      </c>
      <c r="AO1059" s="151">
        <v>80829083.194285706</v>
      </c>
      <c r="AP1059" s="151">
        <v>81837569.368861005</v>
      </c>
      <c r="AQ1059" s="151">
        <v>80979000.315720797</v>
      </c>
      <c r="AR1059" s="266">
        <v>2521405.7257208079</v>
      </c>
      <c r="AS1059" s="267">
        <v>3.2137178547176362E-2</v>
      </c>
      <c r="AT1059" s="266">
        <v>10117625.060485303</v>
      </c>
      <c r="AU1059" s="267">
        <v>0.14278053486885689</v>
      </c>
      <c r="AV1059" s="266">
        <v>12295208.735720798</v>
      </c>
      <c r="AW1059" s="267">
        <v>0.17901179379999507</v>
      </c>
      <c r="AX1059" s="266">
        <v>3379974.778861016</v>
      </c>
      <c r="AY1059" s="267">
        <v>4.3080275357967948E-2</v>
      </c>
      <c r="AZ1059" s="266">
        <v>10976194.113625512</v>
      </c>
      <c r="BA1059" s="267">
        <v>0.15489671311190861</v>
      </c>
      <c r="BB1059" s="266">
        <v>-858569.05314020813</v>
      </c>
      <c r="BC1059" s="267">
        <v>-1.0491135792052146E-2</v>
      </c>
      <c r="BE1059" s="149">
        <v>7191978.0046331892</v>
      </c>
      <c r="BF1059" s="149">
        <v>6612370.8407950299</v>
      </c>
      <c r="BG1059" s="149">
        <v>6706859.5848494498</v>
      </c>
      <c r="BH1059" s="149">
        <v>6974777.5603571301</v>
      </c>
      <c r="BI1059" s="149">
        <v>6321414.2337310798</v>
      </c>
      <c r="BJ1059" s="149">
        <v>6754669.0111720199</v>
      </c>
      <c r="BK1059" s="149">
        <v>6843081.0616297396</v>
      </c>
      <c r="BL1059" s="149">
        <v>6754553.4339915896</v>
      </c>
      <c r="BM1059" s="149">
        <v>6661333.0385370599</v>
      </c>
      <c r="BN1059" s="149">
        <v>6871145.7930620601</v>
      </c>
      <c r="BO1059" s="149">
        <v>6689909.5869957097</v>
      </c>
      <c r="BP1059" s="149">
        <v>6596908.1659667399</v>
      </c>
      <c r="BQ1059" s="268">
        <v>80979000.315720782</v>
      </c>
    </row>
    <row r="1060" spans="11:69" x14ac:dyDescent="0.25">
      <c r="K1060" s="145" t="s">
        <v>316</v>
      </c>
      <c r="N1060" s="37" t="s">
        <v>2153</v>
      </c>
      <c r="V1060" s="37" t="s">
        <v>382</v>
      </c>
      <c r="W1060" s="37" t="s">
        <v>388</v>
      </c>
      <c r="X1060" s="37">
        <v>171</v>
      </c>
      <c r="AB1060" s="206" t="s">
        <v>348</v>
      </c>
      <c r="AC1060" s="173">
        <v>5400120</v>
      </c>
      <c r="AD1060" s="174" t="s">
        <v>2154</v>
      </c>
      <c r="AE1060" s="149">
        <v>13245725.969999999</v>
      </c>
      <c r="AF1060" s="17">
        <v>13913542.880000001</v>
      </c>
      <c r="AG1060" s="17">
        <v>16696470.049999999</v>
      </c>
      <c r="AH1060" s="151">
        <v>20528190.036043264</v>
      </c>
      <c r="AI1060" s="150">
        <v>5369346.9900000002</v>
      </c>
      <c r="AJ1060" s="266">
        <v>16108040.970000001</v>
      </c>
      <c r="AK1060" s="138">
        <v>12598899.499999998</v>
      </c>
      <c r="AL1060" s="266">
        <v>15118679.399999997</v>
      </c>
      <c r="AM1060" s="175">
        <v>16923126.606982224</v>
      </c>
      <c r="AN1060" s="150">
        <v>16203962.929061038</v>
      </c>
      <c r="AO1060" s="151">
        <v>14736681.274285715</v>
      </c>
      <c r="AP1060" s="151">
        <v>17340707.131677896</v>
      </c>
      <c r="AQ1060" s="151">
        <v>17340707.1316779</v>
      </c>
      <c r="AR1060" s="266">
        <v>1232666.1616778988</v>
      </c>
      <c r="AS1060" s="267">
        <v>7.6524896104600532E-2</v>
      </c>
      <c r="AT1060" s="266">
        <v>-3187482.9043653645</v>
      </c>
      <c r="AU1060" s="267">
        <v>-0.15527345074109322</v>
      </c>
      <c r="AV1060" s="266">
        <v>644237.08167790063</v>
      </c>
      <c r="AW1060" s="267">
        <v>3.8585226682564595E-2</v>
      </c>
      <c r="AX1060" s="266">
        <v>1232666.1616778951</v>
      </c>
      <c r="AY1060" s="267">
        <v>7.6524896104600296E-2</v>
      </c>
      <c r="AZ1060" s="266">
        <v>-3187482.9043653682</v>
      </c>
      <c r="BA1060" s="267">
        <v>-0.15527345074109342</v>
      </c>
      <c r="BB1060" s="266">
        <v>3.7252902984619141E-9</v>
      </c>
      <c r="BC1060" s="267">
        <v>2.1482920334065138E-16</v>
      </c>
      <c r="BE1060" s="149">
        <v>1431921.6172537699</v>
      </c>
      <c r="BF1060" s="149">
        <v>1394507.8784553572</v>
      </c>
      <c r="BG1060" s="149">
        <v>1369608.3184555739</v>
      </c>
      <c r="BH1060" s="149">
        <v>1336516.8951985969</v>
      </c>
      <c r="BI1060" s="149">
        <v>1328062.1114256822</v>
      </c>
      <c r="BJ1060" s="149">
        <v>1520478.0135902793</v>
      </c>
      <c r="BK1060" s="149">
        <v>1452857.9265100632</v>
      </c>
      <c r="BL1060" s="149">
        <v>1496102.0689328157</v>
      </c>
      <c r="BM1060" s="149">
        <v>1475782.9305595551</v>
      </c>
      <c r="BN1060" s="149">
        <v>1420958.7114326945</v>
      </c>
      <c r="BO1060" s="149">
        <v>1574999.9232154065</v>
      </c>
      <c r="BP1060" s="149">
        <v>1538910.7366481058</v>
      </c>
      <c r="BQ1060" s="268">
        <v>17340707.1316779</v>
      </c>
    </row>
    <row r="1061" spans="11:69" x14ac:dyDescent="0.25">
      <c r="K1061" s="145" t="s">
        <v>316</v>
      </c>
      <c r="N1061" s="37" t="s">
        <v>2155</v>
      </c>
      <c r="V1061" s="37" t="s">
        <v>382</v>
      </c>
      <c r="W1061" s="37" t="s">
        <v>388</v>
      </c>
      <c r="X1061" s="37">
        <v>171</v>
      </c>
      <c r="AB1061" s="206" t="s">
        <v>348</v>
      </c>
      <c r="AC1061" s="173">
        <v>5400121</v>
      </c>
      <c r="AD1061" s="174" t="s">
        <v>2156</v>
      </c>
      <c r="AE1061" s="149">
        <v>22840675.329999998</v>
      </c>
      <c r="AF1061" s="17">
        <v>16937537.780000001</v>
      </c>
      <c r="AG1061" s="17">
        <v>16637009.15</v>
      </c>
      <c r="AH1061" s="151">
        <v>18983175.905267559</v>
      </c>
      <c r="AI1061" s="150">
        <v>5322583.4899999993</v>
      </c>
      <c r="AJ1061" s="266">
        <v>15967750.469999999</v>
      </c>
      <c r="AK1061" s="138">
        <v>14676109.32</v>
      </c>
      <c r="AL1061" s="266">
        <v>17611331.184</v>
      </c>
      <c r="AM1061" s="175">
        <v>15636035.612552647</v>
      </c>
      <c r="AN1061" s="150">
        <v>18023249.612714913</v>
      </c>
      <c r="AO1061" s="151">
        <v>16625375.828571433</v>
      </c>
      <c r="AP1061" s="151">
        <v>17037861.207984447</v>
      </c>
      <c r="AQ1061" s="151">
        <v>17231606.970903248</v>
      </c>
      <c r="AR1061" s="266">
        <v>1263856.5009032488</v>
      </c>
      <c r="AS1061" s="267">
        <v>7.9150566842697473E-2</v>
      </c>
      <c r="AT1061" s="266">
        <v>-1751568.9343643114</v>
      </c>
      <c r="AU1061" s="267">
        <v>-9.2269541361531399E-2</v>
      </c>
      <c r="AV1061" s="266">
        <v>594597.82090324722</v>
      </c>
      <c r="AW1061" s="267">
        <v>3.5739465882498912E-2</v>
      </c>
      <c r="AX1061" s="266">
        <v>1070110.7379844487</v>
      </c>
      <c r="AY1061" s="267">
        <v>6.701700029662655E-2</v>
      </c>
      <c r="AZ1061" s="266">
        <v>-1945314.6972831115</v>
      </c>
      <c r="BA1061" s="267">
        <v>-0.10247572413546011</v>
      </c>
      <c r="BB1061" s="266">
        <v>193745.76291880012</v>
      </c>
      <c r="BC1061" s="267">
        <v>1.1371483812064691E-2</v>
      </c>
      <c r="BE1061" s="149">
        <v>1405242.0566655495</v>
      </c>
      <c r="BF1061" s="149">
        <v>1370501.1984368747</v>
      </c>
      <c r="BG1061" s="149">
        <v>1345733.7582958778</v>
      </c>
      <c r="BH1061" s="149">
        <v>1330835.874363855</v>
      </c>
      <c r="BI1061" s="149">
        <v>1323974.1201029855</v>
      </c>
      <c r="BJ1061" s="149">
        <v>1517402.8075775185</v>
      </c>
      <c r="BK1061" s="149">
        <v>1448295.4428023456</v>
      </c>
      <c r="BL1061" s="149">
        <v>1492792.5053696854</v>
      </c>
      <c r="BM1061" s="149">
        <v>1472278.0127830089</v>
      </c>
      <c r="BN1061" s="149">
        <v>1416089.5392249282</v>
      </c>
      <c r="BO1061" s="149">
        <v>1572448.9069873209</v>
      </c>
      <c r="BP1061" s="149">
        <v>1536012.7482932953</v>
      </c>
      <c r="BQ1061" s="268">
        <v>17231606.970903248</v>
      </c>
    </row>
    <row r="1062" spans="11:69" x14ac:dyDescent="0.25">
      <c r="K1062" s="145" t="s">
        <v>316</v>
      </c>
      <c r="N1062" s="37" t="s">
        <v>2157</v>
      </c>
      <c r="V1062" s="37" t="s">
        <v>382</v>
      </c>
      <c r="W1062" s="37" t="s">
        <v>388</v>
      </c>
      <c r="X1062" s="37">
        <v>171</v>
      </c>
      <c r="AB1062" s="206" t="s">
        <v>348</v>
      </c>
      <c r="AC1062" s="173">
        <v>5400310</v>
      </c>
      <c r="AD1062" s="174" t="s">
        <v>2158</v>
      </c>
      <c r="AE1062" s="149">
        <v>-445691.49</v>
      </c>
      <c r="AF1062" s="17">
        <v>-711462.97</v>
      </c>
      <c r="AG1062" s="17">
        <v>-772075.08000000007</v>
      </c>
      <c r="AH1062" s="151">
        <v>-722089.662460224</v>
      </c>
      <c r="AI1062" s="150">
        <v>-214256.99000000002</v>
      </c>
      <c r="AJ1062" s="266">
        <v>-642770.97000000009</v>
      </c>
      <c r="AK1062" s="138">
        <v>-602968.6</v>
      </c>
      <c r="AL1062" s="266">
        <v>-723562.32000000007</v>
      </c>
      <c r="AM1062" s="175">
        <v>-601741.38538351993</v>
      </c>
      <c r="AN1062" s="150">
        <v>-723316.87707670406</v>
      </c>
      <c r="AO1062" s="151">
        <v>-700191.29142857087</v>
      </c>
      <c r="AP1062" s="151">
        <v>-675286.09152870905</v>
      </c>
      <c r="AQ1062" s="151">
        <v>-675286.09152870916</v>
      </c>
      <c r="AR1062" s="266">
        <v>-32515.121528709074</v>
      </c>
      <c r="AS1062" s="267">
        <v>-5.0585858799299957E-2</v>
      </c>
      <c r="AT1062" s="266">
        <v>46803.570931514842</v>
      </c>
      <c r="AU1062" s="267">
        <v>6.4816841127528252E-2</v>
      </c>
      <c r="AV1062" s="266">
        <v>96788.988471290912</v>
      </c>
      <c r="AW1062" s="267">
        <v>0.12536214544224236</v>
      </c>
      <c r="AX1062" s="266">
        <v>-32515.121528708958</v>
      </c>
      <c r="AY1062" s="267">
        <v>-5.0585858799299777E-2</v>
      </c>
      <c r="AZ1062" s="266">
        <v>46803.570931514958</v>
      </c>
      <c r="BA1062" s="267">
        <v>6.4816841127528418E-2</v>
      </c>
      <c r="BB1062" s="266">
        <v>-1.1641532182693481E-10</v>
      </c>
      <c r="BC1062" s="267">
        <v>-1.7239407606247959E-16</v>
      </c>
      <c r="BE1062" s="149">
        <v>-57718.172147420497</v>
      </c>
      <c r="BF1062" s="149">
        <v>-56053.998132254899</v>
      </c>
      <c r="BG1062" s="149">
        <v>-55293.664347591905</v>
      </c>
      <c r="BH1062" s="149">
        <v>-57403.252307282499</v>
      </c>
      <c r="BI1062" s="149">
        <v>-52922.157103465499</v>
      </c>
      <c r="BJ1062" s="149">
        <v>-58492.676265028</v>
      </c>
      <c r="BK1062" s="149">
        <v>-56010.799704459401</v>
      </c>
      <c r="BL1062" s="149">
        <v>-56968.027244578698</v>
      </c>
      <c r="BM1062" s="149">
        <v>-55040.227746419609</v>
      </c>
      <c r="BN1062" s="149">
        <v>-56322.623681776699</v>
      </c>
      <c r="BO1062" s="149">
        <v>-57560.0510650695</v>
      </c>
      <c r="BP1062" s="149">
        <v>-55500.441783362003</v>
      </c>
      <c r="BQ1062" s="268">
        <v>-675286.09152870916</v>
      </c>
    </row>
    <row r="1063" spans="11:69" x14ac:dyDescent="0.25">
      <c r="K1063" s="145" t="s">
        <v>316</v>
      </c>
      <c r="N1063" s="37" t="s">
        <v>2159</v>
      </c>
      <c r="V1063" s="37" t="s">
        <v>382</v>
      </c>
      <c r="W1063" s="37" t="s">
        <v>388</v>
      </c>
      <c r="X1063" s="37">
        <v>171</v>
      </c>
      <c r="AB1063" s="206" t="s">
        <v>348</v>
      </c>
      <c r="AC1063" s="173">
        <v>5400312</v>
      </c>
      <c r="AD1063" s="174" t="s">
        <v>2160</v>
      </c>
      <c r="AE1063" s="149">
        <v>23069.500000000007</v>
      </c>
      <c r="AF1063" s="17">
        <v>0</v>
      </c>
      <c r="AG1063" s="17">
        <v>0</v>
      </c>
      <c r="AH1063" s="151">
        <v>0</v>
      </c>
      <c r="AI1063" s="150">
        <v>0</v>
      </c>
      <c r="AJ1063" s="266">
        <v>0</v>
      </c>
      <c r="AK1063" s="138">
        <v>0</v>
      </c>
      <c r="AL1063" s="266">
        <v>0</v>
      </c>
      <c r="AM1063" s="175">
        <v>0</v>
      </c>
      <c r="AN1063" s="150">
        <v>0</v>
      </c>
      <c r="AO1063" s="151">
        <v>0</v>
      </c>
      <c r="AP1063" s="151">
        <v>0</v>
      </c>
      <c r="AQ1063" s="151">
        <v>0</v>
      </c>
      <c r="AR1063" s="266">
        <v>0</v>
      </c>
      <c r="AS1063" s="267">
        <v>0</v>
      </c>
      <c r="AT1063" s="266">
        <v>0</v>
      </c>
      <c r="AU1063" s="267">
        <v>0</v>
      </c>
      <c r="AV1063" s="266">
        <v>0</v>
      </c>
      <c r="AW1063" s="267">
        <v>0</v>
      </c>
      <c r="AX1063" s="266">
        <v>0</v>
      </c>
      <c r="AY1063" s="267">
        <v>0</v>
      </c>
      <c r="AZ1063" s="266">
        <v>0</v>
      </c>
      <c r="BA1063" s="267">
        <v>0</v>
      </c>
      <c r="BB1063" s="266">
        <v>0</v>
      </c>
      <c r="BC1063" s="267">
        <v>0</v>
      </c>
      <c r="BE1063" s="149">
        <v>0</v>
      </c>
      <c r="BF1063" s="149">
        <v>0</v>
      </c>
      <c r="BG1063" s="149">
        <v>0</v>
      </c>
      <c r="BH1063" s="149">
        <v>0</v>
      </c>
      <c r="BI1063" s="149">
        <v>0</v>
      </c>
      <c r="BJ1063" s="149">
        <v>0</v>
      </c>
      <c r="BK1063" s="149">
        <v>0</v>
      </c>
      <c r="BL1063" s="149">
        <v>0</v>
      </c>
      <c r="BM1063" s="149">
        <v>0</v>
      </c>
      <c r="BN1063" s="149">
        <v>0</v>
      </c>
      <c r="BO1063" s="149">
        <v>0</v>
      </c>
      <c r="BP1063" s="149">
        <v>0</v>
      </c>
      <c r="BQ1063" s="268">
        <v>0</v>
      </c>
    </row>
    <row r="1064" spans="11:69" x14ac:dyDescent="0.25">
      <c r="K1064" s="145" t="s">
        <v>316</v>
      </c>
      <c r="N1064" s="37" t="s">
        <v>2161</v>
      </c>
      <c r="V1064" s="37" t="s">
        <v>382</v>
      </c>
      <c r="W1064" s="37" t="s">
        <v>388</v>
      </c>
      <c r="X1064" s="37">
        <v>171</v>
      </c>
      <c r="AB1064" s="206" t="s">
        <v>348</v>
      </c>
      <c r="AC1064" s="173">
        <v>5400313</v>
      </c>
      <c r="AD1064" s="174" t="s">
        <v>2162</v>
      </c>
      <c r="AE1064" s="149">
        <v>-847424.34000000008</v>
      </c>
      <c r="AF1064" s="17">
        <v>-1090710.8799999999</v>
      </c>
      <c r="AG1064" s="17">
        <v>-1050730.01</v>
      </c>
      <c r="AH1064" s="151">
        <v>-1112663.4659493875</v>
      </c>
      <c r="AI1064" s="150">
        <v>-357849.18</v>
      </c>
      <c r="AJ1064" s="266">
        <v>-1073547.54</v>
      </c>
      <c r="AK1064" s="138">
        <v>-911914.22</v>
      </c>
      <c r="AL1064" s="266">
        <v>-1094297.0639999998</v>
      </c>
      <c r="AM1064" s="175">
        <v>-927219.55495782301</v>
      </c>
      <c r="AN1064" s="150">
        <v>-1097358.1309915646</v>
      </c>
      <c r="AO1064" s="151">
        <v>-1093436.28</v>
      </c>
      <c r="AP1064" s="151">
        <v>-1423947.87530557</v>
      </c>
      <c r="AQ1064" s="151">
        <v>-1470368.576040532</v>
      </c>
      <c r="AR1064" s="266">
        <v>-396821.03604053194</v>
      </c>
      <c r="AS1064" s="267">
        <v>-0.36963527115020162</v>
      </c>
      <c r="AT1064" s="266">
        <v>-357705.11009114445</v>
      </c>
      <c r="AU1064" s="267">
        <v>-0.32148544554388708</v>
      </c>
      <c r="AV1064" s="266">
        <v>-419638.56604053196</v>
      </c>
      <c r="AW1064" s="267">
        <v>-0.39937811050103345</v>
      </c>
      <c r="AX1064" s="266">
        <v>-350400.33530556993</v>
      </c>
      <c r="AY1064" s="267">
        <v>-0.32639480064904242</v>
      </c>
      <c r="AZ1064" s="266">
        <v>-311284.40935618244</v>
      </c>
      <c r="BA1064" s="267">
        <v>-0.27976510318021175</v>
      </c>
      <c r="BB1064" s="266">
        <v>-46420.700734962011</v>
      </c>
      <c r="BC1064" s="267">
        <v>-3.2600000000000302E-2</v>
      </c>
      <c r="BE1064" s="149">
        <v>-125590.80535513999</v>
      </c>
      <c r="BF1064" s="149">
        <v>-122080.11044926</v>
      </c>
      <c r="BG1064" s="149">
        <v>-120439.503788273</v>
      </c>
      <c r="BH1064" s="149">
        <v>-124961.505728212</v>
      </c>
      <c r="BI1064" s="149">
        <v>-115406.569182134</v>
      </c>
      <c r="BJ1064" s="149">
        <v>-127385.111350105</v>
      </c>
      <c r="BK1064" s="149">
        <v>-121978.895993154</v>
      </c>
      <c r="BL1064" s="149">
        <v>-124044.330128221</v>
      </c>
      <c r="BM1064" s="149">
        <v>-119818.759664465</v>
      </c>
      <c r="BN1064" s="149">
        <v>-122558.83892175301</v>
      </c>
      <c r="BO1064" s="149">
        <v>-125291.06203790101</v>
      </c>
      <c r="BP1064" s="149">
        <v>-120813.083441914</v>
      </c>
      <c r="BQ1064" s="268">
        <v>-1470368.576040532</v>
      </c>
    </row>
    <row r="1065" spans="11:69" x14ac:dyDescent="0.25">
      <c r="K1065" s="145" t="s">
        <v>316</v>
      </c>
      <c r="N1065" s="37" t="s">
        <v>2163</v>
      </c>
      <c r="V1065" s="37" t="s">
        <v>382</v>
      </c>
      <c r="W1065" s="37" t="s">
        <v>388</v>
      </c>
      <c r="X1065" s="37">
        <v>171</v>
      </c>
      <c r="AB1065" s="206" t="s">
        <v>348</v>
      </c>
      <c r="AC1065" s="173">
        <v>5400315</v>
      </c>
      <c r="AD1065" s="174" t="s">
        <v>2164</v>
      </c>
      <c r="AE1065" s="149">
        <v>-410930.75</v>
      </c>
      <c r="AF1065" s="17">
        <v>-629014.30000000016</v>
      </c>
      <c r="AG1065" s="17">
        <v>-666312.06000000006</v>
      </c>
      <c r="AH1065" s="151">
        <v>-694340.66962099331</v>
      </c>
      <c r="AI1065" s="150">
        <v>-249575.56999999998</v>
      </c>
      <c r="AJ1065" s="266">
        <v>-748726.71</v>
      </c>
      <c r="AK1065" s="138">
        <v>-579091.67999999993</v>
      </c>
      <c r="AL1065" s="266">
        <v>-694910.01599999983</v>
      </c>
      <c r="AM1065" s="175">
        <v>-578617.22468416102</v>
      </c>
      <c r="AN1065" s="150">
        <v>-694815.12493683223</v>
      </c>
      <c r="AO1065" s="151">
        <v>-755213.50285714294</v>
      </c>
      <c r="AP1065" s="151">
        <v>-787940.62352909602</v>
      </c>
      <c r="AQ1065" s="151">
        <v>-787940.62352909532</v>
      </c>
      <c r="AR1065" s="266">
        <v>-39213.913529095356</v>
      </c>
      <c r="AS1065" s="267">
        <v>-5.2374134654679751E-2</v>
      </c>
      <c r="AT1065" s="266">
        <v>-93599.953908102005</v>
      </c>
      <c r="AU1065" s="267">
        <v>-0.13480407817562184</v>
      </c>
      <c r="AV1065" s="266">
        <v>-121628.56352909526</v>
      </c>
      <c r="AW1065" s="267">
        <v>-0.1825399401131885</v>
      </c>
      <c r="AX1065" s="266">
        <v>-39213.913529096055</v>
      </c>
      <c r="AY1065" s="267">
        <v>-5.2374134654680687E-2</v>
      </c>
      <c r="AZ1065" s="266">
        <v>-93599.953908102703</v>
      </c>
      <c r="BA1065" s="267">
        <v>-0.13480407817562284</v>
      </c>
      <c r="BB1065" s="266">
        <v>6.9849193096160889E-10</v>
      </c>
      <c r="BC1065" s="267">
        <v>8.8647787676328117E-16</v>
      </c>
      <c r="BE1065" s="149">
        <v>-70020.740378671602</v>
      </c>
      <c r="BF1065" s="149">
        <v>-63189.793454494597</v>
      </c>
      <c r="BG1065" s="149">
        <v>-63683.231161031203</v>
      </c>
      <c r="BH1065" s="149">
        <v>-68401.616666378497</v>
      </c>
      <c r="BI1065" s="149">
        <v>-62117.041357788097</v>
      </c>
      <c r="BJ1065" s="149">
        <v>-65643.565718065103</v>
      </c>
      <c r="BK1065" s="149">
        <v>-67519.178476271598</v>
      </c>
      <c r="BL1065" s="149">
        <v>-65642.398853901803</v>
      </c>
      <c r="BM1065" s="149">
        <v>-65148.410979228203</v>
      </c>
      <c r="BN1065" s="149">
        <v>-67265.8748228615</v>
      </c>
      <c r="BO1065" s="149">
        <v>-64900.274617007897</v>
      </c>
      <c r="BP1065" s="149">
        <v>-64408.497043395197</v>
      </c>
      <c r="BQ1065" s="268">
        <v>-787940.62352909532</v>
      </c>
    </row>
    <row r="1066" spans="11:69" x14ac:dyDescent="0.25">
      <c r="K1066" s="145" t="s">
        <v>316</v>
      </c>
      <c r="N1066" s="37" t="s">
        <v>2165</v>
      </c>
      <c r="V1066" s="37" t="s">
        <v>382</v>
      </c>
      <c r="W1066" s="37" t="s">
        <v>388</v>
      </c>
      <c r="X1066" s="37">
        <v>171</v>
      </c>
      <c r="AB1066" s="206" t="s">
        <v>348</v>
      </c>
      <c r="AC1066" s="173">
        <v>5400316</v>
      </c>
      <c r="AD1066" s="174" t="s">
        <v>2166</v>
      </c>
      <c r="AE1066" s="149">
        <v>-897370.64999999991</v>
      </c>
      <c r="AF1066" s="17">
        <v>-1420054.6300000004</v>
      </c>
      <c r="AG1066" s="17">
        <v>-1478370.1900000002</v>
      </c>
      <c r="AH1066" s="151">
        <v>-1499761.2439924923</v>
      </c>
      <c r="AI1066" s="150">
        <v>-495690.06</v>
      </c>
      <c r="AJ1066" s="266">
        <v>-1487070.18</v>
      </c>
      <c r="AK1066" s="138">
        <v>-1262972.55</v>
      </c>
      <c r="AL1066" s="266">
        <v>-1515567.06</v>
      </c>
      <c r="AM1066" s="175">
        <v>-1249801.0366604102</v>
      </c>
      <c r="AN1066" s="150">
        <v>-1512932.7573320821</v>
      </c>
      <c r="AO1066" s="151">
        <v>-1461482.4514285701</v>
      </c>
      <c r="AP1066" s="151">
        <v>-2086822.5942657799</v>
      </c>
      <c r="AQ1066" s="151">
        <v>-2064929.455055417</v>
      </c>
      <c r="AR1066" s="266">
        <v>-577859.27505541709</v>
      </c>
      <c r="AS1066" s="267">
        <v>-0.38858910818547726</v>
      </c>
      <c r="AT1066" s="266">
        <v>-565168.2110629247</v>
      </c>
      <c r="AU1066" s="267">
        <v>-0.37683878905844953</v>
      </c>
      <c r="AV1066" s="266">
        <v>-586559.26505541685</v>
      </c>
      <c r="AW1066" s="267">
        <v>-0.39676074979259207</v>
      </c>
      <c r="AX1066" s="266">
        <v>-599752.41426578001</v>
      </c>
      <c r="AY1066" s="267">
        <v>-0.40331143905110117</v>
      </c>
      <c r="AZ1066" s="266">
        <v>-587061.35027328762</v>
      </c>
      <c r="BA1066" s="267">
        <v>-0.39143653873231199</v>
      </c>
      <c r="BB1066" s="266">
        <v>21893.139210362919</v>
      </c>
      <c r="BC1066" s="267">
        <v>1.0491135792051227E-2</v>
      </c>
      <c r="BE1066" s="149">
        <v>-183392.32596076801</v>
      </c>
      <c r="BF1066" s="149">
        <v>-168612.59417469599</v>
      </c>
      <c r="BG1066" s="149">
        <v>-171022.01624718998</v>
      </c>
      <c r="BH1066" s="149">
        <v>-177853.80865025296</v>
      </c>
      <c r="BI1066" s="149">
        <v>-161193.32663957</v>
      </c>
      <c r="BJ1066" s="149">
        <v>-172241.13592337599</v>
      </c>
      <c r="BK1066" s="149">
        <v>-174495.60493954297</v>
      </c>
      <c r="BL1066" s="149">
        <v>-172238.188755304</v>
      </c>
      <c r="BM1066" s="149">
        <v>-169861.10902308399</v>
      </c>
      <c r="BN1066" s="149">
        <v>-175211.24344282004</v>
      </c>
      <c r="BO1066" s="149">
        <v>-170589.79863898401</v>
      </c>
      <c r="BP1066" s="149">
        <v>-168218.302659829</v>
      </c>
      <c r="BQ1066" s="268">
        <v>-2064929.4550554173</v>
      </c>
    </row>
    <row r="1067" spans="11:69" x14ac:dyDescent="0.25">
      <c r="K1067" s="145" t="s">
        <v>316</v>
      </c>
      <c r="N1067" s="37" t="s">
        <v>2167</v>
      </c>
      <c r="V1067" s="37" t="s">
        <v>382</v>
      </c>
      <c r="W1067" s="37" t="s">
        <v>388</v>
      </c>
      <c r="X1067" s="37">
        <v>171</v>
      </c>
      <c r="AB1067" s="206" t="s">
        <v>348</v>
      </c>
      <c r="AC1067" s="173">
        <v>5400317</v>
      </c>
      <c r="AD1067" s="174" t="s">
        <v>2168</v>
      </c>
      <c r="AE1067" s="149">
        <v>47111.279999999992</v>
      </c>
      <c r="AF1067" s="17">
        <v>0</v>
      </c>
      <c r="AG1067" s="17">
        <v>0</v>
      </c>
      <c r="AH1067" s="151">
        <v>0</v>
      </c>
      <c r="AI1067" s="150">
        <v>0</v>
      </c>
      <c r="AJ1067" s="266">
        <v>0</v>
      </c>
      <c r="AK1067" s="138">
        <v>0</v>
      </c>
      <c r="AL1067" s="266">
        <v>0</v>
      </c>
      <c r="AM1067" s="175">
        <v>0</v>
      </c>
      <c r="AN1067" s="150">
        <v>0</v>
      </c>
      <c r="AO1067" s="151">
        <v>0</v>
      </c>
      <c r="AP1067" s="151">
        <v>0</v>
      </c>
      <c r="AQ1067" s="151">
        <v>0</v>
      </c>
      <c r="AR1067" s="266">
        <v>0</v>
      </c>
      <c r="AS1067" s="267">
        <v>0</v>
      </c>
      <c r="AT1067" s="266">
        <v>0</v>
      </c>
      <c r="AU1067" s="267">
        <v>0</v>
      </c>
      <c r="AV1067" s="266">
        <v>0</v>
      </c>
      <c r="AW1067" s="267">
        <v>0</v>
      </c>
      <c r="AX1067" s="266">
        <v>0</v>
      </c>
      <c r="AY1067" s="267">
        <v>0</v>
      </c>
      <c r="AZ1067" s="266">
        <v>0</v>
      </c>
      <c r="BA1067" s="267">
        <v>0</v>
      </c>
      <c r="BB1067" s="266">
        <v>0</v>
      </c>
      <c r="BC1067" s="267">
        <v>0</v>
      </c>
      <c r="BE1067" s="149">
        <v>0</v>
      </c>
      <c r="BF1067" s="149">
        <v>0</v>
      </c>
      <c r="BG1067" s="149">
        <v>0</v>
      </c>
      <c r="BH1067" s="149">
        <v>0</v>
      </c>
      <c r="BI1067" s="149">
        <v>0</v>
      </c>
      <c r="BJ1067" s="149">
        <v>0</v>
      </c>
      <c r="BK1067" s="149">
        <v>0</v>
      </c>
      <c r="BL1067" s="149">
        <v>0</v>
      </c>
      <c r="BM1067" s="149">
        <v>0</v>
      </c>
      <c r="BN1067" s="149">
        <v>0</v>
      </c>
      <c r="BO1067" s="149">
        <v>0</v>
      </c>
      <c r="BP1067" s="149">
        <v>0</v>
      </c>
      <c r="BQ1067" s="268">
        <v>0</v>
      </c>
    </row>
    <row r="1068" spans="11:69" x14ac:dyDescent="0.25">
      <c r="K1068" s="145" t="s">
        <v>316</v>
      </c>
      <c r="N1068" s="37" t="s">
        <v>2169</v>
      </c>
      <c r="V1068" s="37" t="s">
        <v>382</v>
      </c>
      <c r="W1068" s="37" t="s">
        <v>388</v>
      </c>
      <c r="X1068" s="37">
        <v>171</v>
      </c>
      <c r="AB1068" s="206" t="s">
        <v>348</v>
      </c>
      <c r="AC1068" s="173">
        <v>5400320</v>
      </c>
      <c r="AD1068" s="174" t="s">
        <v>2170</v>
      </c>
      <c r="AE1068" s="149">
        <v>-234876.44</v>
      </c>
      <c r="AF1068" s="17">
        <v>-372869.68</v>
      </c>
      <c r="AG1068" s="17">
        <v>-377940.67</v>
      </c>
      <c r="AH1068" s="151">
        <v>-414417.35454866855</v>
      </c>
      <c r="AI1068" s="150">
        <v>-123865.73</v>
      </c>
      <c r="AJ1068" s="266">
        <v>-371597.19</v>
      </c>
      <c r="AK1068" s="138">
        <v>-283699.86</v>
      </c>
      <c r="AL1068" s="266">
        <v>-340439.83199999994</v>
      </c>
      <c r="AM1068" s="175">
        <v>-345347.79545722378</v>
      </c>
      <c r="AN1068" s="150">
        <v>-352769.41909144475</v>
      </c>
      <c r="AO1068" s="151">
        <v>-338228.8971428572</v>
      </c>
      <c r="AP1068" s="151">
        <v>-400041.45323330612</v>
      </c>
      <c r="AQ1068" s="151">
        <v>-400041.45323330606</v>
      </c>
      <c r="AR1068" s="266">
        <v>-28444.263233306061</v>
      </c>
      <c r="AS1068" s="267">
        <v>-7.654595890056666E-2</v>
      </c>
      <c r="AT1068" s="266">
        <v>14375.901315362484</v>
      </c>
      <c r="AU1068" s="267">
        <v>3.4689428803045458E-2</v>
      </c>
      <c r="AV1068" s="266">
        <v>-22100.78323330608</v>
      </c>
      <c r="AW1068" s="267">
        <v>-5.8476858903028561E-2</v>
      </c>
      <c r="AX1068" s="266">
        <v>-28444.263233306119</v>
      </c>
      <c r="AY1068" s="267">
        <v>-7.6545958900566813E-2</v>
      </c>
      <c r="AZ1068" s="266">
        <v>14375.901315362426</v>
      </c>
      <c r="BA1068" s="267">
        <v>3.4689428803045319E-2</v>
      </c>
      <c r="BB1068" s="266">
        <v>5.8207660913467407E-11</v>
      </c>
      <c r="BC1068" s="267">
        <v>1.4550407324793017E-16</v>
      </c>
      <c r="BE1068" s="149">
        <v>-33033.716579870343</v>
      </c>
      <c r="BF1068" s="149">
        <v>-32170.600310957256</v>
      </c>
      <c r="BG1068" s="149">
        <v>-31596.179897098409</v>
      </c>
      <c r="BH1068" s="149">
        <v>-30832.777289075791</v>
      </c>
      <c r="BI1068" s="149">
        <v>-30637.729649922057</v>
      </c>
      <c r="BJ1068" s="149">
        <v>-35076.668416525572</v>
      </c>
      <c r="BK1068" s="149">
        <v>-33516.706778403204</v>
      </c>
      <c r="BL1068" s="149">
        <v>-34514.327547110122</v>
      </c>
      <c r="BM1068" s="149">
        <v>-34045.575172621364</v>
      </c>
      <c r="BN1068" s="149">
        <v>-32780.807817671615</v>
      </c>
      <c r="BO1068" s="149">
        <v>-36334.461642249706</v>
      </c>
      <c r="BP1068" s="149">
        <v>-35501.90213180062</v>
      </c>
      <c r="BQ1068" s="268">
        <v>-400041.45323330606</v>
      </c>
    </row>
    <row r="1069" spans="11:69" x14ac:dyDescent="0.25">
      <c r="K1069" s="145" t="s">
        <v>316</v>
      </c>
      <c r="N1069" s="37" t="s">
        <v>2171</v>
      </c>
      <c r="V1069" s="37" t="s">
        <v>382</v>
      </c>
      <c r="W1069" s="37" t="s">
        <v>388</v>
      </c>
      <c r="X1069" s="37">
        <v>171</v>
      </c>
      <c r="AB1069" s="206" t="s">
        <v>348</v>
      </c>
      <c r="AC1069" s="173">
        <v>5400321</v>
      </c>
      <c r="AD1069" s="174" t="s">
        <v>2172</v>
      </c>
      <c r="AE1069" s="149">
        <v>-403016.01</v>
      </c>
      <c r="AF1069" s="17">
        <v>-398902.66</v>
      </c>
      <c r="AG1069" s="17">
        <v>-363773.79000000004</v>
      </c>
      <c r="AH1069" s="151">
        <v>-428801.2146374486</v>
      </c>
      <c r="AI1069" s="150">
        <v>-101639.56999999999</v>
      </c>
      <c r="AJ1069" s="266">
        <v>-304918.70999999996</v>
      </c>
      <c r="AK1069" s="138">
        <v>-270355.39</v>
      </c>
      <c r="AL1069" s="266">
        <v>-324426.46799999999</v>
      </c>
      <c r="AM1069" s="175">
        <v>-357334.34553120716</v>
      </c>
      <c r="AN1069" s="150">
        <v>-341822.25910624146</v>
      </c>
      <c r="AO1069" s="151">
        <v>-301406.53714285704</v>
      </c>
      <c r="AP1069" s="151">
        <v>-325353.44727851689</v>
      </c>
      <c r="AQ1069" s="151">
        <v>-329053.19873744407</v>
      </c>
      <c r="AR1069" s="266">
        <v>-24134.488737444102</v>
      </c>
      <c r="AS1069" s="267">
        <v>-7.9150566842697528E-2</v>
      </c>
      <c r="AT1069" s="266">
        <v>99748.015900004539</v>
      </c>
      <c r="AU1069" s="267">
        <v>0.23262064680563341</v>
      </c>
      <c r="AV1069" s="266">
        <v>34720.591262555972</v>
      </c>
      <c r="AW1069" s="267">
        <v>9.5445554949288594E-2</v>
      </c>
      <c r="AX1069" s="266">
        <v>-20434.737278516928</v>
      </c>
      <c r="AY1069" s="267">
        <v>-6.7017000296626369E-2</v>
      </c>
      <c r="AZ1069" s="266">
        <v>103447.76735893171</v>
      </c>
      <c r="BA1069" s="267">
        <v>0.24124877408847079</v>
      </c>
      <c r="BB1069" s="266">
        <v>-3699.7514589271741</v>
      </c>
      <c r="BC1069" s="267">
        <v>-1.1371483812064926E-2</v>
      </c>
      <c r="BE1069" s="149">
        <v>-26834.374444993839</v>
      </c>
      <c r="BF1069" s="149">
        <v>-26170.966177480972</v>
      </c>
      <c r="BG1069" s="149">
        <v>-25698.009394245681</v>
      </c>
      <c r="BH1069" s="149">
        <v>-25413.520758303086</v>
      </c>
      <c r="BI1069" s="149">
        <v>-25282.489323318412</v>
      </c>
      <c r="BJ1069" s="149">
        <v>-28976.185938413848</v>
      </c>
      <c r="BK1069" s="149">
        <v>-27656.51798904709</v>
      </c>
      <c r="BL1069" s="149">
        <v>-28506.229846851602</v>
      </c>
      <c r="BM1069" s="149">
        <v>-28114.486963119398</v>
      </c>
      <c r="BN1069" s="149">
        <v>-27041.516984888076</v>
      </c>
      <c r="BO1069" s="149">
        <v>-30027.341243859246</v>
      </c>
      <c r="BP1069" s="149">
        <v>-29331.55967292282</v>
      </c>
      <c r="BQ1069" s="268">
        <v>-329053.19873744412</v>
      </c>
    </row>
    <row r="1070" spans="11:69" x14ac:dyDescent="0.25">
      <c r="K1070" s="145" t="s">
        <v>316</v>
      </c>
      <c r="N1070" s="37" t="s">
        <v>2173</v>
      </c>
      <c r="V1070" s="37" t="s">
        <v>382</v>
      </c>
      <c r="W1070" s="37" t="s">
        <v>388</v>
      </c>
      <c r="X1070" s="37">
        <v>171</v>
      </c>
      <c r="AB1070" s="206" t="s">
        <v>348</v>
      </c>
      <c r="AC1070" s="173">
        <v>5400322</v>
      </c>
      <c r="AD1070" s="174" t="s">
        <v>2174</v>
      </c>
      <c r="AE1070" s="149">
        <v>18208.109999999968</v>
      </c>
      <c r="AF1070" s="17">
        <v>0</v>
      </c>
      <c r="AG1070" s="17">
        <v>0</v>
      </c>
      <c r="AH1070" s="151">
        <v>0</v>
      </c>
      <c r="AI1070" s="150">
        <v>0</v>
      </c>
      <c r="AJ1070" s="266">
        <v>0</v>
      </c>
      <c r="AK1070" s="138">
        <v>0</v>
      </c>
      <c r="AL1070" s="266">
        <v>0</v>
      </c>
      <c r="AM1070" s="175">
        <v>0</v>
      </c>
      <c r="AN1070" s="150">
        <v>0</v>
      </c>
      <c r="AO1070" s="151">
        <v>0</v>
      </c>
      <c r="AP1070" s="151">
        <v>0</v>
      </c>
      <c r="AQ1070" s="151">
        <v>0</v>
      </c>
      <c r="AR1070" s="266">
        <v>0</v>
      </c>
      <c r="AS1070" s="267">
        <v>0</v>
      </c>
      <c r="AT1070" s="266">
        <v>0</v>
      </c>
      <c r="AU1070" s="267">
        <v>0</v>
      </c>
      <c r="AV1070" s="266">
        <v>0</v>
      </c>
      <c r="AW1070" s="267">
        <v>0</v>
      </c>
      <c r="AX1070" s="266">
        <v>0</v>
      </c>
      <c r="AY1070" s="267">
        <v>0</v>
      </c>
      <c r="AZ1070" s="266">
        <v>0</v>
      </c>
      <c r="BA1070" s="267">
        <v>0</v>
      </c>
      <c r="BB1070" s="266">
        <v>0</v>
      </c>
      <c r="BC1070" s="267">
        <v>0</v>
      </c>
      <c r="BE1070" s="149">
        <v>0</v>
      </c>
      <c r="BF1070" s="149">
        <v>0</v>
      </c>
      <c r="BG1070" s="149">
        <v>0</v>
      </c>
      <c r="BH1070" s="149">
        <v>0</v>
      </c>
      <c r="BI1070" s="149">
        <v>0</v>
      </c>
      <c r="BJ1070" s="149">
        <v>0</v>
      </c>
      <c r="BK1070" s="149">
        <v>0</v>
      </c>
      <c r="BL1070" s="149">
        <v>0</v>
      </c>
      <c r="BM1070" s="149">
        <v>0</v>
      </c>
      <c r="BN1070" s="149">
        <v>0</v>
      </c>
      <c r="BO1070" s="149">
        <v>0</v>
      </c>
      <c r="BP1070" s="149">
        <v>0</v>
      </c>
      <c r="BQ1070" s="268">
        <v>0</v>
      </c>
    </row>
    <row r="1071" spans="11:69" x14ac:dyDescent="0.25">
      <c r="K1071" s="145" t="s">
        <v>316</v>
      </c>
      <c r="N1071" s="37" t="s">
        <v>2175</v>
      </c>
      <c r="V1071" s="37" t="s">
        <v>382</v>
      </c>
      <c r="W1071" s="37" t="s">
        <v>388</v>
      </c>
      <c r="X1071" s="37">
        <v>171</v>
      </c>
      <c r="AB1071" s="206" t="s">
        <v>348</v>
      </c>
      <c r="AC1071" s="173">
        <v>5400510</v>
      </c>
      <c r="AD1071" s="174" t="s">
        <v>2176</v>
      </c>
      <c r="AE1071" s="149">
        <v>510586.42</v>
      </c>
      <c r="AF1071" s="17">
        <v>1435562.31</v>
      </c>
      <c r="AG1071" s="17">
        <v>-72245.419999999925</v>
      </c>
      <c r="AH1071" s="151">
        <v>0</v>
      </c>
      <c r="AI1071" s="150">
        <v>-80610</v>
      </c>
      <c r="AJ1071" s="266">
        <v>-241830</v>
      </c>
      <c r="AK1071" s="138">
        <v>2351978</v>
      </c>
      <c r="AL1071" s="266">
        <v>2822373.5999999996</v>
      </c>
      <c r="AM1071" s="175">
        <v>0</v>
      </c>
      <c r="AN1071" s="150">
        <v>2351978</v>
      </c>
      <c r="AO1071" s="151">
        <v>4052028</v>
      </c>
      <c r="AP1071" s="151">
        <v>-241002.824934531</v>
      </c>
      <c r="AQ1071" s="151">
        <v>-241002.82493453118</v>
      </c>
      <c r="AR1071" s="266">
        <v>827.17506546882214</v>
      </c>
      <c r="AS1071" s="267">
        <v>3.4204816005823186E-3</v>
      </c>
      <c r="AT1071" s="266">
        <v>-241002.82493453118</v>
      </c>
      <c r="AU1071" s="267">
        <v>0</v>
      </c>
      <c r="AV1071" s="266">
        <v>-168757.40493453125</v>
      </c>
      <c r="AW1071" s="267">
        <v>-2.3358907033073022</v>
      </c>
      <c r="AX1071" s="266">
        <v>827.17506546899676</v>
      </c>
      <c r="AY1071" s="267">
        <v>3.4204816005830407E-3</v>
      </c>
      <c r="AZ1071" s="266">
        <v>-241002.824934531</v>
      </c>
      <c r="BA1071" s="267">
        <v>0</v>
      </c>
      <c r="BB1071" s="266">
        <v>-1.7462298274040222E-10</v>
      </c>
      <c r="BC1071" s="267">
        <v>-7.2456819868330998E-16</v>
      </c>
      <c r="BE1071" s="149">
        <v>-20599.0360412962</v>
      </c>
      <c r="BF1071" s="149">
        <v>-20005.109046695099</v>
      </c>
      <c r="BG1071" s="149">
        <v>-19733.753554118499</v>
      </c>
      <c r="BH1071" s="149">
        <v>-20486.644312733599</v>
      </c>
      <c r="BI1071" s="149">
        <v>-18887.386433046398</v>
      </c>
      <c r="BJ1071" s="149">
        <v>-20875.448783404201</v>
      </c>
      <c r="BK1071" s="149">
        <v>-19989.691961607699</v>
      </c>
      <c r="BL1071" s="149">
        <v>-20331.316858326099</v>
      </c>
      <c r="BM1071" s="149">
        <v>-19643.304576136299</v>
      </c>
      <c r="BN1071" s="149">
        <v>-20100.978807817799</v>
      </c>
      <c r="BO1071" s="149">
        <v>-20542.604214835701</v>
      </c>
      <c r="BP1071" s="149">
        <v>-19807.550344513598</v>
      </c>
      <c r="BQ1071" s="268">
        <v>-241002.82493453118</v>
      </c>
    </row>
    <row r="1072" spans="11:69" x14ac:dyDescent="0.25">
      <c r="K1072" s="145" t="s">
        <v>316</v>
      </c>
      <c r="N1072" s="37" t="s">
        <v>2177</v>
      </c>
      <c r="V1072" s="37" t="s">
        <v>382</v>
      </c>
      <c r="W1072" s="37" t="s">
        <v>388</v>
      </c>
      <c r="X1072" s="37">
        <v>171</v>
      </c>
      <c r="AB1072" s="206" t="s">
        <v>348</v>
      </c>
      <c r="AC1072" s="173">
        <v>5400511</v>
      </c>
      <c r="AD1072" s="174" t="s">
        <v>2178</v>
      </c>
      <c r="AE1072" s="149">
        <v>-3216299.49</v>
      </c>
      <c r="AF1072" s="17">
        <v>-518954.25999999966</v>
      </c>
      <c r="AG1072" s="17">
        <v>2132105.4</v>
      </c>
      <c r="AH1072" s="151">
        <v>5692377</v>
      </c>
      <c r="AI1072" s="150">
        <v>-797980</v>
      </c>
      <c r="AJ1072" s="266">
        <v>-2393940</v>
      </c>
      <c r="AK1072" s="138">
        <v>-3118306</v>
      </c>
      <c r="AL1072" s="266">
        <v>-3741967.1999999997</v>
      </c>
      <c r="AM1072" s="175">
        <v>4743647.5</v>
      </c>
      <c r="AN1072" s="150">
        <v>-2169576.5</v>
      </c>
      <c r="AO1072" s="151">
        <v>-4602394.2857142901</v>
      </c>
      <c r="AP1072" s="151">
        <v>-2387388.3411022201</v>
      </c>
      <c r="AQ1072" s="151">
        <v>3510620.1469537527</v>
      </c>
      <c r="AR1072" s="266">
        <v>5904560.1469537523</v>
      </c>
      <c r="AS1072" s="267">
        <v>2.4664612091170839</v>
      </c>
      <c r="AT1072" s="266">
        <v>-2181756.8530462473</v>
      </c>
      <c r="AU1072" s="267">
        <v>-0.38327694266318751</v>
      </c>
      <c r="AV1072" s="266">
        <v>1378514.7469537528</v>
      </c>
      <c r="AW1072" s="267">
        <v>0.64655093831372168</v>
      </c>
      <c r="AX1072" s="266">
        <v>6551.658897779882</v>
      </c>
      <c r="AY1072" s="267">
        <v>2.7367682138148331E-3</v>
      </c>
      <c r="AZ1072" s="266">
        <v>-8079765.3411022201</v>
      </c>
      <c r="BA1072" s="267">
        <v>-1.419400953433376</v>
      </c>
      <c r="BB1072" s="266">
        <v>5898008.4880559724</v>
      </c>
      <c r="BC1072" s="267">
        <v>2.4704855873313654</v>
      </c>
      <c r="BE1072" s="149">
        <v>287421.13660083007</v>
      </c>
      <c r="BF1072" s="149">
        <v>293307.16110553005</v>
      </c>
      <c r="BG1072" s="149">
        <v>296057.79916096799</v>
      </c>
      <c r="BH1072" s="149">
        <v>288476.21917684405</v>
      </c>
      <c r="BI1072" s="149">
        <v>304496.00789641606</v>
      </c>
      <c r="BJ1072" s="149">
        <v>284412.80652987899</v>
      </c>
      <c r="BK1072" s="149">
        <v>293476.85707309406</v>
      </c>
      <c r="BL1072" s="149">
        <v>290013.95407019102</v>
      </c>
      <c r="BM1072" s="149">
        <v>297098.53759647405</v>
      </c>
      <c r="BN1072" s="149">
        <v>292504.525845066</v>
      </c>
      <c r="BO1072" s="149">
        <v>287923.68568518199</v>
      </c>
      <c r="BP1072" s="149">
        <v>295431.456213278</v>
      </c>
      <c r="BQ1072" s="268">
        <v>3510620.1469537523</v>
      </c>
    </row>
    <row r="1073" spans="2:69" x14ac:dyDescent="0.25">
      <c r="K1073" s="145" t="s">
        <v>316</v>
      </c>
      <c r="N1073" s="37" t="s">
        <v>2179</v>
      </c>
      <c r="V1073" s="37" t="s">
        <v>382</v>
      </c>
      <c r="W1073" s="37" t="s">
        <v>388</v>
      </c>
      <c r="X1073" s="37">
        <v>171</v>
      </c>
      <c r="AB1073" s="206" t="s">
        <v>348</v>
      </c>
      <c r="AC1073" s="173">
        <v>5400512</v>
      </c>
      <c r="AD1073" s="174" t="s">
        <v>2180</v>
      </c>
      <c r="AE1073" s="149">
        <v>314092.59999999998</v>
      </c>
      <c r="AF1073" s="17">
        <v>0</v>
      </c>
      <c r="AG1073" s="17">
        <v>0</v>
      </c>
      <c r="AH1073" s="151">
        <v>0</v>
      </c>
      <c r="AI1073" s="150">
        <v>113127</v>
      </c>
      <c r="AJ1073" s="266">
        <v>339381</v>
      </c>
      <c r="AK1073" s="138">
        <v>113127</v>
      </c>
      <c r="AL1073" s="266">
        <v>135752.40000000002</v>
      </c>
      <c r="AM1073" s="175">
        <v>0</v>
      </c>
      <c r="AN1073" s="150">
        <v>113127</v>
      </c>
      <c r="AO1073" s="151">
        <v>193932</v>
      </c>
      <c r="AP1073" s="151">
        <v>0</v>
      </c>
      <c r="AQ1073" s="151">
        <v>0</v>
      </c>
      <c r="AR1073" s="266">
        <v>-339381</v>
      </c>
      <c r="AS1073" s="267">
        <v>-1</v>
      </c>
      <c r="AT1073" s="266">
        <v>0</v>
      </c>
      <c r="AU1073" s="267">
        <v>0</v>
      </c>
      <c r="AV1073" s="266">
        <v>0</v>
      </c>
      <c r="AW1073" s="267">
        <v>0</v>
      </c>
      <c r="AX1073" s="266">
        <v>-339381</v>
      </c>
      <c r="AY1073" s="267">
        <v>-1</v>
      </c>
      <c r="AZ1073" s="266">
        <v>0</v>
      </c>
      <c r="BA1073" s="267">
        <v>0</v>
      </c>
      <c r="BB1073" s="266">
        <v>0</v>
      </c>
      <c r="BC1073" s="267">
        <v>0</v>
      </c>
      <c r="BE1073" s="149">
        <v>0</v>
      </c>
      <c r="BF1073" s="149">
        <v>0</v>
      </c>
      <c r="BG1073" s="149">
        <v>0</v>
      </c>
      <c r="BH1073" s="149">
        <v>0</v>
      </c>
      <c r="BI1073" s="149">
        <v>0</v>
      </c>
      <c r="BJ1073" s="149">
        <v>0</v>
      </c>
      <c r="BK1073" s="149">
        <v>0</v>
      </c>
      <c r="BL1073" s="149">
        <v>0</v>
      </c>
      <c r="BM1073" s="149">
        <v>0</v>
      </c>
      <c r="BN1073" s="149">
        <v>0</v>
      </c>
      <c r="BO1073" s="149">
        <v>0</v>
      </c>
      <c r="BP1073" s="149">
        <v>0</v>
      </c>
      <c r="BQ1073" s="268">
        <v>0</v>
      </c>
    </row>
    <row r="1074" spans="2:69" x14ac:dyDescent="0.25">
      <c r="K1074" s="145" t="s">
        <v>316</v>
      </c>
      <c r="N1074" s="37" t="s">
        <v>2181</v>
      </c>
      <c r="V1074" s="37" t="s">
        <v>382</v>
      </c>
      <c r="W1074" s="37" t="s">
        <v>388</v>
      </c>
      <c r="X1074" s="37">
        <v>171</v>
      </c>
      <c r="AB1074" s="206" t="s">
        <v>348</v>
      </c>
      <c r="AC1074" s="173">
        <v>5400513</v>
      </c>
      <c r="AD1074" s="174" t="s">
        <v>2182</v>
      </c>
      <c r="AE1074" s="149">
        <v>237654.67</v>
      </c>
      <c r="AF1074" s="17">
        <v>6980</v>
      </c>
      <c r="AG1074" s="17">
        <v>311204.99999999994</v>
      </c>
      <c r="AH1074" s="151">
        <v>0</v>
      </c>
      <c r="AI1074" s="150">
        <v>62241</v>
      </c>
      <c r="AJ1074" s="266">
        <v>186723</v>
      </c>
      <c r="AK1074" s="138">
        <v>-311204.99999999994</v>
      </c>
      <c r="AL1074" s="266">
        <v>-373445.99999999988</v>
      </c>
      <c r="AM1074" s="175">
        <v>0</v>
      </c>
      <c r="AN1074" s="150">
        <v>-311204.99999999994</v>
      </c>
      <c r="AO1074" s="151">
        <v>-10892.5714285714</v>
      </c>
      <c r="AP1074" s="151">
        <v>0</v>
      </c>
      <c r="AQ1074" s="151">
        <v>0</v>
      </c>
      <c r="AR1074" s="266">
        <v>-186723</v>
      </c>
      <c r="AS1074" s="267">
        <v>-1</v>
      </c>
      <c r="AT1074" s="266">
        <v>0</v>
      </c>
      <c r="AU1074" s="267">
        <v>0</v>
      </c>
      <c r="AV1074" s="266">
        <v>-311204.99999999994</v>
      </c>
      <c r="AW1074" s="267">
        <v>-1</v>
      </c>
      <c r="AX1074" s="266">
        <v>-186723</v>
      </c>
      <c r="AY1074" s="267">
        <v>-1</v>
      </c>
      <c r="AZ1074" s="266">
        <v>0</v>
      </c>
      <c r="BA1074" s="267">
        <v>0</v>
      </c>
      <c r="BB1074" s="266">
        <v>0</v>
      </c>
      <c r="BC1074" s="267">
        <v>0</v>
      </c>
      <c r="BE1074" s="149">
        <v>0</v>
      </c>
      <c r="BF1074" s="149">
        <v>0</v>
      </c>
      <c r="BG1074" s="149">
        <v>0</v>
      </c>
      <c r="BH1074" s="149">
        <v>0</v>
      </c>
      <c r="BI1074" s="149">
        <v>0</v>
      </c>
      <c r="BJ1074" s="149">
        <v>0</v>
      </c>
      <c r="BK1074" s="149">
        <v>0</v>
      </c>
      <c r="BL1074" s="149">
        <v>0</v>
      </c>
      <c r="BM1074" s="149">
        <v>0</v>
      </c>
      <c r="BN1074" s="149">
        <v>0</v>
      </c>
      <c r="BO1074" s="149">
        <v>0</v>
      </c>
      <c r="BP1074" s="149">
        <v>0</v>
      </c>
      <c r="BQ1074" s="268">
        <v>0</v>
      </c>
    </row>
    <row r="1075" spans="2:69" x14ac:dyDescent="0.25">
      <c r="K1075" s="145" t="s">
        <v>316</v>
      </c>
      <c r="N1075" s="37" t="s">
        <v>2183</v>
      </c>
      <c r="V1075" s="37" t="s">
        <v>382</v>
      </c>
      <c r="W1075" s="37" t="s">
        <v>388</v>
      </c>
      <c r="X1075" s="37">
        <v>171</v>
      </c>
      <c r="AB1075" s="206" t="s">
        <v>348</v>
      </c>
      <c r="AC1075" s="173">
        <v>5400515</v>
      </c>
      <c r="AD1075" s="174" t="s">
        <v>2184</v>
      </c>
      <c r="AE1075" s="149">
        <v>376439.51000000007</v>
      </c>
      <c r="AF1075" s="17">
        <v>1379619</v>
      </c>
      <c r="AG1075" s="17">
        <v>-61200.590000000084</v>
      </c>
      <c r="AH1075" s="151">
        <v>0</v>
      </c>
      <c r="AI1075" s="150">
        <v>-79127</v>
      </c>
      <c r="AJ1075" s="266">
        <v>-237381</v>
      </c>
      <c r="AK1075" s="138">
        <v>2187699.88</v>
      </c>
      <c r="AL1075" s="266">
        <v>2625239.8559999997</v>
      </c>
      <c r="AM1075" s="175">
        <v>0</v>
      </c>
      <c r="AN1075" s="150">
        <v>2187699.88</v>
      </c>
      <c r="AO1075" s="151">
        <v>3770312.3657142902</v>
      </c>
      <c r="AP1075" s="151">
        <v>-238958.55697763999</v>
      </c>
      <c r="AQ1075" s="151">
        <v>-238958.5569776402</v>
      </c>
      <c r="AR1075" s="266">
        <v>-1577.5569776401971</v>
      </c>
      <c r="AS1075" s="267">
        <v>-6.6456750019597069E-3</v>
      </c>
      <c r="AT1075" s="266">
        <v>-238958.5569776402</v>
      </c>
      <c r="AU1075" s="267">
        <v>0</v>
      </c>
      <c r="AV1075" s="266">
        <v>-177757.96697764011</v>
      </c>
      <c r="AW1075" s="267">
        <v>-2.9045139430459717</v>
      </c>
      <c r="AX1075" s="266">
        <v>-1577.5569776399934</v>
      </c>
      <c r="AY1075" s="267">
        <v>-6.6456750019588482E-3</v>
      </c>
      <c r="AZ1075" s="266">
        <v>-238958.55697763999</v>
      </c>
      <c r="BA1075" s="267">
        <v>0</v>
      </c>
      <c r="BB1075" s="266">
        <v>-2.0372681319713593E-10</v>
      </c>
      <c r="BC1075" s="267">
        <v>-8.5256127997207152E-16</v>
      </c>
      <c r="BE1075" s="149">
        <v>-21235.172524107704</v>
      </c>
      <c r="BF1075" s="149">
        <v>-19163.552948915301</v>
      </c>
      <c r="BG1075" s="149">
        <v>-19313.197679484303</v>
      </c>
      <c r="BH1075" s="149">
        <v>-20744.141278472802</v>
      </c>
      <c r="BI1075" s="149">
        <v>-18838.219687284996</v>
      </c>
      <c r="BJ1075" s="149">
        <v>-19907.707853162301</v>
      </c>
      <c r="BK1075" s="149">
        <v>-20476.5244679758</v>
      </c>
      <c r="BL1075" s="149">
        <v>-19907.353978557599</v>
      </c>
      <c r="BM1075" s="149">
        <v>-19757.542398634501</v>
      </c>
      <c r="BN1075" s="149">
        <v>-20399.705131989602</v>
      </c>
      <c r="BO1075" s="149">
        <v>-19682.290145762599</v>
      </c>
      <c r="BP1075" s="149">
        <v>-19533.148883292699</v>
      </c>
      <c r="BQ1075" s="268">
        <v>-238958.5569776402</v>
      </c>
    </row>
    <row r="1076" spans="2:69" x14ac:dyDescent="0.25">
      <c r="K1076" s="145" t="s">
        <v>316</v>
      </c>
      <c r="N1076" s="37" t="s">
        <v>2185</v>
      </c>
      <c r="V1076" s="37" t="s">
        <v>382</v>
      </c>
      <c r="W1076" s="37" t="s">
        <v>388</v>
      </c>
      <c r="X1076" s="37">
        <v>171</v>
      </c>
      <c r="AB1076" s="206" t="s">
        <v>348</v>
      </c>
      <c r="AC1076" s="173">
        <v>5400516</v>
      </c>
      <c r="AD1076" s="174" t="s">
        <v>2186</v>
      </c>
      <c r="AE1076" s="149">
        <v>-3864403.38</v>
      </c>
      <c r="AF1076" s="17">
        <v>-513233.33000000007</v>
      </c>
      <c r="AG1076" s="17">
        <v>2996002.7199999997</v>
      </c>
      <c r="AH1076" s="151">
        <v>0</v>
      </c>
      <c r="AI1076" s="150">
        <v>-1157406</v>
      </c>
      <c r="AJ1076" s="266">
        <v>-3472218</v>
      </c>
      <c r="AK1076" s="138">
        <v>-4591545</v>
      </c>
      <c r="AL1076" s="266">
        <v>-5509854</v>
      </c>
      <c r="AM1076" s="175">
        <v>0</v>
      </c>
      <c r="AN1076" s="150">
        <v>-4591545</v>
      </c>
      <c r="AO1076" s="151">
        <v>-6439193.1428571399</v>
      </c>
      <c r="AP1076" s="151">
        <v>-3621802.1075428901</v>
      </c>
      <c r="AQ1076" s="151">
        <v>-3583805.2898207195</v>
      </c>
      <c r="AR1076" s="266">
        <v>-111587.28982071951</v>
      </c>
      <c r="AS1076" s="267">
        <v>-3.2137178547176334E-2</v>
      </c>
      <c r="AT1076" s="266">
        <v>-3583805.2898207195</v>
      </c>
      <c r="AU1076" s="267">
        <v>0</v>
      </c>
      <c r="AV1076" s="266">
        <v>-6579808.0098207192</v>
      </c>
      <c r="AW1076" s="267">
        <v>-2.1961956061978207</v>
      </c>
      <c r="AX1076" s="266">
        <v>-149584.10754289012</v>
      </c>
      <c r="AY1076" s="267">
        <v>-4.3080275357967192E-2</v>
      </c>
      <c r="AZ1076" s="266">
        <v>-3621802.1075428901</v>
      </c>
      <c r="BA1076" s="267">
        <v>0</v>
      </c>
      <c r="BB1076" s="266">
        <v>37996.817722170614</v>
      </c>
      <c r="BC1076" s="267">
        <v>1.0491135792051456E-2</v>
      </c>
      <c r="BE1076" s="149">
        <v>-318288.05883980502</v>
      </c>
      <c r="BF1076" s="149">
        <v>-292636.97384637903</v>
      </c>
      <c r="BG1076" s="149">
        <v>-296818.66613018699</v>
      </c>
      <c r="BH1076" s="149">
        <v>-308675.639593912</v>
      </c>
      <c r="BI1076" s="149">
        <v>-279760.40308805002</v>
      </c>
      <c r="BJ1076" s="149">
        <v>-298934.51930558</v>
      </c>
      <c r="BK1076" s="149">
        <v>-302847.28153873805</v>
      </c>
      <c r="BL1076" s="149">
        <v>-298929.40432380699</v>
      </c>
      <c r="BM1076" s="149">
        <v>-294803.84405451902</v>
      </c>
      <c r="BN1076" s="149">
        <v>-304089.31382578</v>
      </c>
      <c r="BO1076" s="149">
        <v>-296068.52730735799</v>
      </c>
      <c r="BP1076" s="149">
        <v>-291952.65796660399</v>
      </c>
      <c r="BQ1076" s="268">
        <v>-3583805.2898207195</v>
      </c>
    </row>
    <row r="1077" spans="2:69" x14ac:dyDescent="0.25">
      <c r="K1077" s="145" t="s">
        <v>316</v>
      </c>
      <c r="N1077" s="37" t="s">
        <v>2187</v>
      </c>
      <c r="V1077" s="37" t="s">
        <v>382</v>
      </c>
      <c r="W1077" s="37" t="s">
        <v>388</v>
      </c>
      <c r="X1077" s="37">
        <v>171</v>
      </c>
      <c r="AB1077" s="206" t="s">
        <v>348</v>
      </c>
      <c r="AC1077" s="173">
        <v>5400520</v>
      </c>
      <c r="AD1077" s="174" t="s">
        <v>2188</v>
      </c>
      <c r="AE1077" s="149">
        <v>246930.99000000002</v>
      </c>
      <c r="AF1077" s="17">
        <v>855469</v>
      </c>
      <c r="AG1077" s="17">
        <v>-11395</v>
      </c>
      <c r="AH1077" s="151">
        <v>0</v>
      </c>
      <c r="AI1077" s="150">
        <v>-44626</v>
      </c>
      <c r="AJ1077" s="266">
        <v>-133878</v>
      </c>
      <c r="AK1077" s="138">
        <v>1197139</v>
      </c>
      <c r="AL1077" s="266">
        <v>1436566.7999999998</v>
      </c>
      <c r="AM1077" s="175">
        <v>0</v>
      </c>
      <c r="AN1077" s="150">
        <v>1197139</v>
      </c>
      <c r="AO1077" s="151">
        <v>2062815.4285714279</v>
      </c>
      <c r="AP1077" s="151">
        <v>-144148.73412173308</v>
      </c>
      <c r="AQ1077" s="151">
        <v>-144148.73412173308</v>
      </c>
      <c r="AR1077" s="266">
        <v>-10270.734121733083</v>
      </c>
      <c r="AS1077" s="267">
        <v>-7.6717116492127785E-2</v>
      </c>
      <c r="AT1077" s="266">
        <v>-144148.73412173308</v>
      </c>
      <c r="AU1077" s="267">
        <v>0</v>
      </c>
      <c r="AV1077" s="266">
        <v>-132753.73412173308</v>
      </c>
      <c r="AW1077" s="267">
        <v>-11.650174122135418</v>
      </c>
      <c r="AX1077" s="266">
        <v>-10270.734121733083</v>
      </c>
      <c r="AY1077" s="267">
        <v>-7.6717116492127785E-2</v>
      </c>
      <c r="AZ1077" s="266">
        <v>-144148.73412173308</v>
      </c>
      <c r="BA1077" s="267">
        <v>0</v>
      </c>
      <c r="BB1077" s="266">
        <v>0</v>
      </c>
      <c r="BC1077" s="267">
        <v>0</v>
      </c>
      <c r="BE1077" s="149">
        <v>-11903.187506789021</v>
      </c>
      <c r="BF1077" s="149">
        <v>-11592.176943863358</v>
      </c>
      <c r="BG1077" s="149">
        <v>-11385.193455421862</v>
      </c>
      <c r="BH1077" s="149">
        <v>-11110.113163911385</v>
      </c>
      <c r="BI1077" s="149">
        <v>-11039.830771798772</v>
      </c>
      <c r="BJ1077" s="149">
        <v>-12639.333520521695</v>
      </c>
      <c r="BK1077" s="149">
        <v>-12077.225534970852</v>
      </c>
      <c r="BL1077" s="149">
        <v>-12436.702708599616</v>
      </c>
      <c r="BM1077" s="149">
        <v>-12267.795059522306</v>
      </c>
      <c r="BN1077" s="149">
        <v>-11812.055756255215</v>
      </c>
      <c r="BO1077" s="149">
        <v>-13092.559804472037</v>
      </c>
      <c r="BP1077" s="149">
        <v>-12792.559895606963</v>
      </c>
      <c r="BQ1077" s="268">
        <v>-144148.73412173308</v>
      </c>
    </row>
    <row r="1078" spans="2:69" x14ac:dyDescent="0.25">
      <c r="K1078" s="145" t="s">
        <v>316</v>
      </c>
      <c r="N1078" s="37" t="s">
        <v>2189</v>
      </c>
      <c r="V1078" s="37" t="s">
        <v>382</v>
      </c>
      <c r="W1078" s="37" t="s">
        <v>388</v>
      </c>
      <c r="X1078" s="37">
        <v>171</v>
      </c>
      <c r="AB1078" s="206" t="s">
        <v>348</v>
      </c>
      <c r="AC1078" s="173">
        <v>5400521</v>
      </c>
      <c r="AD1078" s="174" t="s">
        <v>2190</v>
      </c>
      <c r="AE1078" s="149">
        <v>-1147056.8399999999</v>
      </c>
      <c r="AF1078" s="17">
        <v>76388</v>
      </c>
      <c r="AG1078" s="17">
        <v>734034.01</v>
      </c>
      <c r="AH1078" s="151">
        <v>0</v>
      </c>
      <c r="AI1078" s="150">
        <v>-267472.65999999997</v>
      </c>
      <c r="AJ1078" s="266">
        <v>-802417.98</v>
      </c>
      <c r="AK1078" s="138">
        <v>-1039554.66</v>
      </c>
      <c r="AL1078" s="266">
        <v>-1247465.5919999999</v>
      </c>
      <c r="AM1078" s="175">
        <v>0</v>
      </c>
      <c r="AN1078" s="150">
        <v>-1039554.66</v>
      </c>
      <c r="AO1078" s="151">
        <v>-1490245.1314285712</v>
      </c>
      <c r="AP1078" s="151">
        <v>-856193.626003679</v>
      </c>
      <c r="AQ1078" s="151">
        <v>-865929.81796177221</v>
      </c>
      <c r="AR1078" s="266">
        <v>-63511.837961772224</v>
      </c>
      <c r="AS1078" s="267">
        <v>-7.9150566842697404E-2</v>
      </c>
      <c r="AT1078" s="266">
        <v>-865929.81796177221</v>
      </c>
      <c r="AU1078" s="267">
        <v>0</v>
      </c>
      <c r="AV1078" s="266">
        <v>-1599963.8279617722</v>
      </c>
      <c r="AW1078" s="267">
        <v>-2.1796862354671718</v>
      </c>
      <c r="AX1078" s="266">
        <v>-53775.646003679023</v>
      </c>
      <c r="AY1078" s="267">
        <v>-6.701700029662723E-2</v>
      </c>
      <c r="AZ1078" s="266">
        <v>-856193.626003679</v>
      </c>
      <c r="BA1078" s="267">
        <v>0</v>
      </c>
      <c r="BB1078" s="266">
        <v>-9736.1919580932008</v>
      </c>
      <c r="BC1078" s="267">
        <v>-1.1371483812063984E-2</v>
      </c>
      <c r="BE1078" s="149">
        <v>-70616.803202124182</v>
      </c>
      <c r="BF1078" s="149">
        <v>-68870.991271026316</v>
      </c>
      <c r="BG1078" s="149">
        <v>-67626.367657634531</v>
      </c>
      <c r="BH1078" s="149">
        <v>-66877.713051998784</v>
      </c>
      <c r="BI1078" s="149">
        <v>-66532.89334783268</v>
      </c>
      <c r="BJ1078" s="149">
        <v>-76253.151499973363</v>
      </c>
      <c r="BK1078" s="149">
        <v>-72780.339712852729</v>
      </c>
      <c r="BL1078" s="149">
        <v>-75016.42444678575</v>
      </c>
      <c r="BM1078" s="149">
        <v>-73985.521707351465</v>
      </c>
      <c r="BN1078" s="149">
        <v>-71161.915368032307</v>
      </c>
      <c r="BO1078" s="149">
        <v>-79019.35078260109</v>
      </c>
      <c r="BP1078" s="149">
        <v>-77188.345913559009</v>
      </c>
      <c r="BQ1078" s="268">
        <v>-865929.81796177209</v>
      </c>
    </row>
    <row r="1079" spans="2:69" x14ac:dyDescent="0.25">
      <c r="K1079" s="145" t="s">
        <v>316</v>
      </c>
      <c r="N1079" s="37" t="s">
        <v>2191</v>
      </c>
      <c r="V1079" s="37" t="s">
        <v>382</v>
      </c>
      <c r="W1079" s="37" t="s">
        <v>388</v>
      </c>
      <c r="X1079" s="37">
        <v>171</v>
      </c>
      <c r="AB1079" s="206" t="s">
        <v>348</v>
      </c>
      <c r="AC1079" s="173">
        <v>5400523</v>
      </c>
      <c r="AD1079" s="174" t="s">
        <v>2192</v>
      </c>
      <c r="AE1079" s="149">
        <v>-18249.490000000002</v>
      </c>
      <c r="AF1079" s="17">
        <v>4777</v>
      </c>
      <c r="AG1079" s="17">
        <v>0</v>
      </c>
      <c r="AH1079" s="151">
        <v>0</v>
      </c>
      <c r="AI1079" s="150">
        <v>0</v>
      </c>
      <c r="AJ1079" s="266">
        <v>0</v>
      </c>
      <c r="AK1079" s="138">
        <v>0</v>
      </c>
      <c r="AL1079" s="266">
        <v>0</v>
      </c>
      <c r="AM1079" s="175">
        <v>0</v>
      </c>
      <c r="AN1079" s="150">
        <v>0</v>
      </c>
      <c r="AO1079" s="151">
        <v>0</v>
      </c>
      <c r="AP1079" s="151">
        <v>0</v>
      </c>
      <c r="AQ1079" s="151">
        <v>0</v>
      </c>
      <c r="AR1079" s="266">
        <v>0</v>
      </c>
      <c r="AS1079" s="267">
        <v>0</v>
      </c>
      <c r="AT1079" s="266">
        <v>0</v>
      </c>
      <c r="AU1079" s="267">
        <v>0</v>
      </c>
      <c r="AV1079" s="266">
        <v>0</v>
      </c>
      <c r="AW1079" s="267">
        <v>0</v>
      </c>
      <c r="AX1079" s="266">
        <v>0</v>
      </c>
      <c r="AY1079" s="267">
        <v>0</v>
      </c>
      <c r="AZ1079" s="266">
        <v>0</v>
      </c>
      <c r="BA1079" s="267">
        <v>0</v>
      </c>
      <c r="BB1079" s="266">
        <v>0</v>
      </c>
      <c r="BC1079" s="267">
        <v>0</v>
      </c>
      <c r="BE1079" s="149">
        <v>0</v>
      </c>
      <c r="BF1079" s="149">
        <v>0</v>
      </c>
      <c r="BG1079" s="149">
        <v>0</v>
      </c>
      <c r="BH1079" s="149">
        <v>0</v>
      </c>
      <c r="BI1079" s="149">
        <v>0</v>
      </c>
      <c r="BJ1079" s="149">
        <v>0</v>
      </c>
      <c r="BK1079" s="149">
        <v>0</v>
      </c>
      <c r="BL1079" s="149">
        <v>0</v>
      </c>
      <c r="BM1079" s="149">
        <v>0</v>
      </c>
      <c r="BN1079" s="149">
        <v>0</v>
      </c>
      <c r="BO1079" s="149">
        <v>0</v>
      </c>
      <c r="BP1079" s="149">
        <v>0</v>
      </c>
      <c r="BQ1079" s="268">
        <v>0</v>
      </c>
    </row>
    <row r="1080" spans="2:69" ht="18.75" hidden="1" x14ac:dyDescent="0.3">
      <c r="B1080" s="137" t="s">
        <v>306</v>
      </c>
      <c r="C1080" s="137" t="s">
        <v>306</v>
      </c>
      <c r="J1080" s="137" t="s">
        <v>306</v>
      </c>
      <c r="K1080" s="145" t="s">
        <v>309</v>
      </c>
      <c r="N1080" s="37" t="s">
        <v>311</v>
      </c>
      <c r="AC1080" s="152"/>
      <c r="AD1080" s="163"/>
      <c r="AE1080" s="17"/>
      <c r="AI1080" s="180"/>
      <c r="AS1080" s="37"/>
      <c r="AU1080" s="37"/>
      <c r="AW1080" s="37"/>
      <c r="AY1080" s="37"/>
      <c r="BA1080" s="37"/>
      <c r="BB1080" s="37"/>
      <c r="BC1080" s="37"/>
      <c r="BE1080" s="17"/>
      <c r="BF1080" s="17"/>
      <c r="BG1080" s="17"/>
      <c r="BH1080" s="17"/>
      <c r="BI1080" s="17"/>
      <c r="BJ1080" s="17"/>
      <c r="BK1080" s="17"/>
      <c r="BL1080" s="17"/>
      <c r="BM1080" s="17"/>
      <c r="BN1080" s="17"/>
      <c r="BO1080" s="17"/>
      <c r="BP1080" s="17"/>
      <c r="BQ1080" s="278"/>
    </row>
    <row r="1081" spans="2:69" ht="17.25" x14ac:dyDescent="0.3">
      <c r="K1081" s="145" t="s">
        <v>313</v>
      </c>
      <c r="V1081" s="37" t="s">
        <v>382</v>
      </c>
      <c r="W1081" s="37" t="s">
        <v>388</v>
      </c>
      <c r="AB1081" s="206" t="s">
        <v>348</v>
      </c>
      <c r="AC1081" s="164" t="s">
        <v>2193</v>
      </c>
      <c r="AD1081" s="148"/>
      <c r="AE1081" s="165">
        <v>170998520.10999998</v>
      </c>
      <c r="AF1081" s="165">
        <v>185071892.25999999</v>
      </c>
      <c r="AG1081" s="165">
        <v>215831227.96000004</v>
      </c>
      <c r="AH1081" s="167">
        <v>217396141.51072127</v>
      </c>
      <c r="AI1081" s="166">
        <v>71536511.530000001</v>
      </c>
      <c r="AJ1081" s="167">
        <v>214609534.59</v>
      </c>
      <c r="AK1081" s="166">
        <v>187139840.18999997</v>
      </c>
      <c r="AL1081" s="167">
        <v>224567808.22799999</v>
      </c>
      <c r="AM1081" s="166">
        <v>180840146.51520067</v>
      </c>
      <c r="AN1081" s="166">
        <v>223695835.18552056</v>
      </c>
      <c r="AO1081" s="167">
        <v>226270303.28571433</v>
      </c>
      <c r="AP1081" s="167">
        <v>218454774.97957784</v>
      </c>
      <c r="AQ1081" s="167">
        <v>225537470.7918283</v>
      </c>
      <c r="AR1081" s="167">
        <v>10927936.201828301</v>
      </c>
      <c r="AS1081" s="279">
        <v>5.0920087137347074E-2</v>
      </c>
      <c r="AT1081" s="167">
        <v>8141329.2811070383</v>
      </c>
      <c r="AU1081" s="279">
        <v>3.7449281411029711E-2</v>
      </c>
      <c r="AV1081" s="167">
        <v>9706242.8318282664</v>
      </c>
      <c r="AW1081" s="279">
        <v>4.4971447939068029E-2</v>
      </c>
      <c r="AX1081" s="167">
        <v>3845240.3895778358</v>
      </c>
      <c r="AY1081" s="279">
        <v>1.7917379099320827E-2</v>
      </c>
      <c r="AZ1081" s="167">
        <v>1058633.4688565731</v>
      </c>
      <c r="BA1081" s="279">
        <v>4.8696056033927576E-3</v>
      </c>
      <c r="BB1081" s="167">
        <v>7082695.8122504652</v>
      </c>
      <c r="BC1081" s="279">
        <v>3.2421794455683509E-2</v>
      </c>
      <c r="BE1081" s="165">
        <v>19507554.033165768</v>
      </c>
      <c r="BF1081" s="165">
        <v>18435282.407227438</v>
      </c>
      <c r="BG1081" s="165">
        <v>18405975.283872131</v>
      </c>
      <c r="BH1081" s="165">
        <v>19044279.016234607</v>
      </c>
      <c r="BI1081" s="165">
        <v>17648269.768047616</v>
      </c>
      <c r="BJ1081" s="165">
        <v>19212936.630284645</v>
      </c>
      <c r="BK1081" s="165">
        <v>18945384.121367946</v>
      </c>
      <c r="BL1081" s="165">
        <v>18984633.565193612</v>
      </c>
      <c r="BM1081" s="165">
        <v>18609806.719190769</v>
      </c>
      <c r="BN1081" s="165">
        <v>18933868.075512182</v>
      </c>
      <c r="BO1081" s="165">
        <v>19114229.381656345</v>
      </c>
      <c r="BP1081" s="165">
        <v>18695251.790075295</v>
      </c>
      <c r="BQ1081" s="280">
        <v>225537470.79182827</v>
      </c>
    </row>
    <row r="1082" spans="2:69" ht="18.75" x14ac:dyDescent="0.3">
      <c r="K1082" s="145" t="s">
        <v>313</v>
      </c>
      <c r="AC1082" s="152"/>
      <c r="AD1082" s="168"/>
      <c r="AE1082" s="169"/>
      <c r="AI1082" s="281"/>
      <c r="AS1082" s="37"/>
      <c r="AU1082" s="37"/>
      <c r="AW1082" s="37"/>
      <c r="AY1082" s="37"/>
      <c r="BA1082" s="37"/>
      <c r="BB1082" s="37"/>
      <c r="BC1082" s="37"/>
      <c r="BE1082" s="169"/>
      <c r="BF1082" s="169"/>
      <c r="BG1082" s="169"/>
      <c r="BH1082" s="169"/>
      <c r="BI1082" s="169"/>
      <c r="BJ1082" s="169"/>
      <c r="BK1082" s="169"/>
      <c r="BL1082" s="169"/>
      <c r="BM1082" s="169"/>
      <c r="BN1082" s="169"/>
      <c r="BO1082" s="169"/>
      <c r="BP1082" s="169"/>
      <c r="BQ1082" s="282"/>
    </row>
    <row r="1083" spans="2:69" hidden="1" x14ac:dyDescent="0.25">
      <c r="B1083" s="137" t="s">
        <v>306</v>
      </c>
      <c r="C1083" s="137" t="s">
        <v>306</v>
      </c>
      <c r="J1083" s="137" t="s">
        <v>306</v>
      </c>
      <c r="K1083" s="145" t="s">
        <v>307</v>
      </c>
      <c r="M1083" s="37" t="s">
        <v>311</v>
      </c>
      <c r="AE1083" s="17"/>
      <c r="AI1083" s="272"/>
      <c r="AS1083" s="37"/>
      <c r="AU1083" s="37"/>
      <c r="AW1083" s="37"/>
      <c r="AY1083" s="37"/>
      <c r="BA1083" s="37"/>
      <c r="BB1083" s="37"/>
      <c r="BC1083" s="37"/>
      <c r="BE1083" s="17"/>
      <c r="BF1083" s="17"/>
      <c r="BG1083" s="17"/>
      <c r="BH1083" s="17"/>
      <c r="BI1083" s="17"/>
      <c r="BJ1083" s="17"/>
      <c r="BK1083" s="17"/>
      <c r="BL1083" s="17"/>
      <c r="BM1083" s="17"/>
      <c r="BN1083" s="17"/>
      <c r="BO1083" s="17"/>
      <c r="BP1083" s="17"/>
      <c r="BQ1083" s="273"/>
    </row>
    <row r="1084" spans="2:69" ht="18.75" x14ac:dyDescent="0.3">
      <c r="K1084" s="145" t="s">
        <v>309</v>
      </c>
      <c r="V1084" s="37" t="s">
        <v>382</v>
      </c>
      <c r="AB1084" s="206" t="s">
        <v>348</v>
      </c>
      <c r="AC1084" s="157" t="s">
        <v>2194</v>
      </c>
      <c r="AD1084" s="158"/>
      <c r="AE1084" s="159">
        <v>174137868.79999998</v>
      </c>
      <c r="AF1084" s="159">
        <v>188414129.26999998</v>
      </c>
      <c r="AG1084" s="159">
        <v>218073447.75000003</v>
      </c>
      <c r="AH1084" s="159">
        <v>219085284.95660251</v>
      </c>
      <c r="AI1084" s="160">
        <v>72254577.459999993</v>
      </c>
      <c r="AJ1084" s="159">
        <v>216763732.38</v>
      </c>
      <c r="AK1084" s="160">
        <v>189019756.29999998</v>
      </c>
      <c r="AL1084" s="159">
        <v>226823707.56</v>
      </c>
      <c r="AM1084" s="160">
        <v>182247766.05343509</v>
      </c>
      <c r="AN1084" s="160">
        <v>225857275.20316741</v>
      </c>
      <c r="AO1084" s="159">
        <v>228465427.01142859</v>
      </c>
      <c r="AP1084" s="159">
        <v>219289244.25957784</v>
      </c>
      <c r="AQ1084" s="159">
        <v>226371940.07182828</v>
      </c>
      <c r="AR1084" s="159">
        <v>9608207.6918282807</v>
      </c>
      <c r="AS1084" s="274">
        <v>4.4325716236443595E-2</v>
      </c>
      <c r="AT1084" s="159">
        <v>7286655.1152257621</v>
      </c>
      <c r="AU1084" s="274">
        <v>3.3259445592930342E-2</v>
      </c>
      <c r="AV1084" s="159">
        <v>8298492.3218282461</v>
      </c>
      <c r="AW1084" s="274">
        <v>3.8053657643555304E-2</v>
      </c>
      <c r="AX1084" s="159">
        <v>2525511.8795778453</v>
      </c>
      <c r="AY1084" s="274">
        <v>1.1650989083129781E-2</v>
      </c>
      <c r="AZ1084" s="159">
        <v>203959.30297532678</v>
      </c>
      <c r="BA1084" s="274">
        <v>9.309584759000498E-4</v>
      </c>
      <c r="BB1084" s="159">
        <v>7082695.8122504354</v>
      </c>
      <c r="BC1084" s="274">
        <v>3.2298418630448113E-2</v>
      </c>
      <c r="BE1084" s="159">
        <v>19577093.139832433</v>
      </c>
      <c r="BF1084" s="159">
        <v>18504821.513894103</v>
      </c>
      <c r="BG1084" s="159">
        <v>18475514.390538793</v>
      </c>
      <c r="BH1084" s="159">
        <v>19113818.122901276</v>
      </c>
      <c r="BI1084" s="159">
        <v>17717808.874714281</v>
      </c>
      <c r="BJ1084" s="159">
        <v>19282475.736951314</v>
      </c>
      <c r="BK1084" s="159">
        <v>19014923.228034616</v>
      </c>
      <c r="BL1084" s="159">
        <v>19054172.671860281</v>
      </c>
      <c r="BM1084" s="159">
        <v>18679345.825857431</v>
      </c>
      <c r="BN1084" s="159">
        <v>19003407.182178844</v>
      </c>
      <c r="BO1084" s="159">
        <v>19183768.488323014</v>
      </c>
      <c r="BP1084" s="159">
        <v>18764790.89674196</v>
      </c>
      <c r="BQ1084" s="275">
        <v>226371940.07182828</v>
      </c>
    </row>
    <row r="1085" spans="2:69" x14ac:dyDescent="0.25">
      <c r="L1085" s="37" t="s">
        <v>311</v>
      </c>
      <c r="AC1085" s="213"/>
      <c r="AD1085" s="148"/>
      <c r="AE1085" s="214"/>
      <c r="AF1085" s="216"/>
      <c r="AG1085" s="216"/>
      <c r="AI1085" s="323"/>
      <c r="AJ1085" s="216"/>
      <c r="AK1085" s="215"/>
      <c r="AL1085" s="216"/>
      <c r="AM1085" s="215"/>
      <c r="AN1085" s="215"/>
      <c r="AO1085" s="216"/>
      <c r="AP1085" s="216"/>
      <c r="AQ1085" s="216"/>
      <c r="AR1085" s="216"/>
      <c r="AS1085" s="324"/>
      <c r="AT1085" s="216"/>
      <c r="AU1085" s="324"/>
      <c r="AV1085" s="216"/>
      <c r="AW1085" s="324"/>
      <c r="AX1085" s="216"/>
      <c r="AY1085" s="324"/>
      <c r="AZ1085" s="216"/>
      <c r="BA1085" s="324"/>
      <c r="BB1085" s="216"/>
      <c r="BC1085" s="324"/>
      <c r="BE1085" s="376"/>
      <c r="BF1085" s="376"/>
      <c r="BG1085" s="376"/>
      <c r="BH1085" s="376"/>
      <c r="BI1085" s="376"/>
      <c r="BJ1085" s="376"/>
      <c r="BK1085" s="376"/>
      <c r="BL1085" s="376"/>
      <c r="BM1085" s="376"/>
      <c r="BN1085" s="376"/>
      <c r="BO1085" s="376"/>
      <c r="BP1085" s="376"/>
      <c r="BQ1085" s="376"/>
    </row>
    <row r="1086" spans="2:69" ht="17.25" x14ac:dyDescent="0.3">
      <c r="AB1086" s="37" t="s">
        <v>348</v>
      </c>
      <c r="AC1086" s="208" t="s">
        <v>390</v>
      </c>
      <c r="AD1086" s="148"/>
      <c r="AE1086" s="209">
        <v>1307716231.8700006</v>
      </c>
      <c r="AF1086" s="211">
        <v>1497464148.150001</v>
      </c>
      <c r="AG1086" s="211">
        <v>1739015783.2999983</v>
      </c>
      <c r="AH1086" s="211">
        <v>1833658418.9560885</v>
      </c>
      <c r="AI1086" s="210">
        <v>605009435.05000007</v>
      </c>
      <c r="AJ1086" s="211">
        <v>1815028305.1500001</v>
      </c>
      <c r="AK1086" s="211">
        <v>1531422331.879997</v>
      </c>
      <c r="AL1086" s="211">
        <v>1837706798.2559962</v>
      </c>
      <c r="AM1086" s="210">
        <v>1481842952.3413227</v>
      </c>
      <c r="AN1086" s="210">
        <v>5649713395.484293</v>
      </c>
      <c r="AO1086" s="211">
        <v>1875040307.6228573</v>
      </c>
      <c r="AP1086" s="211">
        <v>1914390682.7964616</v>
      </c>
      <c r="AQ1086" s="211">
        <v>2004174791.2906299</v>
      </c>
      <c r="AR1086" s="211">
        <v>189146486.14062977</v>
      </c>
      <c r="AS1086" s="321">
        <v>0.10421131483401194</v>
      </c>
      <c r="AT1086" s="211">
        <v>170516372.33454132</v>
      </c>
      <c r="AU1086" s="321">
        <v>9.2992440997608047E-2</v>
      </c>
      <c r="AV1086" s="211">
        <v>265159007.99063158</v>
      </c>
      <c r="AW1086" s="321">
        <v>0.15247648154604984</v>
      </c>
      <c r="AX1086" s="211">
        <v>99362377.646461487</v>
      </c>
      <c r="AY1086" s="321">
        <v>5.4744257907454422E-2</v>
      </c>
      <c r="AZ1086" s="211">
        <v>80732263.840373039</v>
      </c>
      <c r="BA1086" s="321">
        <v>4.4027973261418198E-2</v>
      </c>
      <c r="BB1086" s="211">
        <v>89784108.494168282</v>
      </c>
      <c r="BC1086" s="321">
        <v>4.689957452311428E-2</v>
      </c>
      <c r="BE1086" s="211">
        <v>162446561.87348485</v>
      </c>
      <c r="BF1086" s="211">
        <v>153309747.93666908</v>
      </c>
      <c r="BG1086" s="211">
        <v>152825879.00420472</v>
      </c>
      <c r="BH1086" s="211">
        <v>166089870.32086664</v>
      </c>
      <c r="BI1086" s="211">
        <v>153549706.42047897</v>
      </c>
      <c r="BJ1086" s="211">
        <v>166619154.56275561</v>
      </c>
      <c r="BK1086" s="211">
        <v>164942069.3470847</v>
      </c>
      <c r="BL1086" s="211">
        <v>164714179.48132545</v>
      </c>
      <c r="BM1086" s="211">
        <v>161821954.84579822</v>
      </c>
      <c r="BN1086" s="211">
        <v>186429457.83057493</v>
      </c>
      <c r="BO1086" s="211">
        <v>187368291.53366587</v>
      </c>
      <c r="BP1086" s="211">
        <v>184057918.13372329</v>
      </c>
      <c r="BQ1086" s="211">
        <v>2004174791.2906303</v>
      </c>
    </row>
    <row r="1087" spans="2:69" x14ac:dyDescent="0.25">
      <c r="AC1087" s="213" t="s">
        <v>391</v>
      </c>
      <c r="AD1087" s="148"/>
      <c r="AE1087" s="214">
        <v>0.42406709644147605</v>
      </c>
      <c r="AF1087" s="216">
        <v>0.41789464238283852</v>
      </c>
      <c r="AG1087" s="216">
        <v>0.40716773569795517</v>
      </c>
      <c r="AH1087" s="216">
        <v>0.41039623177643786</v>
      </c>
      <c r="AI1087" s="323">
        <v>0.39621276334688621</v>
      </c>
      <c r="AJ1087" s="216">
        <v>0.39621276334688621</v>
      </c>
      <c r="AK1087" s="215">
        <v>0.39318968788673181</v>
      </c>
      <c r="AL1087" s="216">
        <v>0.39318968788673181</v>
      </c>
      <c r="AM1087" s="215">
        <v>0.39857700493407078</v>
      </c>
      <c r="AN1087" s="215">
        <v>0.40542851530476776</v>
      </c>
      <c r="AO1087" s="216">
        <v>0.407349908417657</v>
      </c>
      <c r="AP1087" s="216">
        <v>0.40669710315489699</v>
      </c>
      <c r="AQ1087" s="216">
        <v>0.39456520030877312</v>
      </c>
      <c r="AR1087" s="216"/>
      <c r="AS1087" s="324"/>
      <c r="AT1087" s="216"/>
      <c r="AU1087" s="324"/>
      <c r="AV1087" s="216"/>
      <c r="AW1087" s="324"/>
      <c r="AX1087" s="216"/>
      <c r="AY1087" s="324"/>
      <c r="AZ1087" s="216"/>
      <c r="BA1087" s="324"/>
      <c r="BB1087" s="216"/>
      <c r="BC1087" s="324"/>
      <c r="BE1087" s="216">
        <v>0.37012198956210446</v>
      </c>
      <c r="BF1087" s="216">
        <v>0.37079878341151756</v>
      </c>
      <c r="BG1087" s="216">
        <v>0.37047699123625655</v>
      </c>
      <c r="BH1087" s="216">
        <v>0.38678352995048459</v>
      </c>
      <c r="BI1087" s="216">
        <v>0.38613612796433394</v>
      </c>
      <c r="BJ1087" s="216">
        <v>0.38484147928789797</v>
      </c>
      <c r="BK1087" s="216">
        <v>0.38525858330965168</v>
      </c>
      <c r="BL1087" s="216">
        <v>0.38485630219260147</v>
      </c>
      <c r="BM1087" s="216">
        <v>0.3852068423672298</v>
      </c>
      <c r="BN1087" s="216">
        <v>0.43730318495921522</v>
      </c>
      <c r="BO1087" s="216">
        <v>0.43522590986919019</v>
      </c>
      <c r="BP1087" s="216">
        <v>0.4366535019642957</v>
      </c>
      <c r="BQ1087" s="216">
        <v>0.39456520030877323</v>
      </c>
    </row>
    <row r="1088" spans="2:69" x14ac:dyDescent="0.25">
      <c r="B1088" s="137" t="s">
        <v>308</v>
      </c>
      <c r="C1088" s="137" t="s">
        <v>308</v>
      </c>
      <c r="D1088" s="137" t="s">
        <v>308</v>
      </c>
      <c r="E1088" s="137" t="s">
        <v>308</v>
      </c>
      <c r="F1088" s="137" t="s">
        <v>308</v>
      </c>
      <c r="G1088" s="137" t="s">
        <v>308</v>
      </c>
      <c r="H1088" s="137" t="s">
        <v>308</v>
      </c>
      <c r="I1088" s="137" t="s">
        <v>308</v>
      </c>
      <c r="J1088" s="137" t="s">
        <v>308</v>
      </c>
      <c r="L1088" s="37" t="s">
        <v>2195</v>
      </c>
      <c r="AC1088" s="194"/>
      <c r="AD1088" s="220"/>
      <c r="AE1088" s="194"/>
      <c r="AF1088" s="195"/>
      <c r="AG1088" s="195"/>
      <c r="AH1088" s="195"/>
      <c r="AI1088" s="358"/>
      <c r="AJ1088" s="195"/>
      <c r="AK1088" s="358"/>
      <c r="AL1088" s="195"/>
      <c r="AM1088" s="358"/>
      <c r="AN1088" s="358"/>
      <c r="AO1088" s="195"/>
      <c r="AP1088" s="195"/>
      <c r="AQ1088" s="195"/>
      <c r="AR1088" s="195"/>
      <c r="AS1088" s="359"/>
      <c r="AT1088" s="195"/>
      <c r="AU1088" s="359"/>
      <c r="AV1088" s="195"/>
      <c r="AW1088" s="359"/>
      <c r="AX1088" s="195"/>
      <c r="AY1088" s="359"/>
      <c r="AZ1088" s="195"/>
      <c r="BA1088" s="359"/>
      <c r="BB1088" s="195"/>
      <c r="BC1088" s="359"/>
    </row>
    <row r="1089" spans="2:96" ht="21" x14ac:dyDescent="0.35">
      <c r="K1089" s="145" t="s">
        <v>309</v>
      </c>
      <c r="L1089" s="37" t="s">
        <v>392</v>
      </c>
      <c r="M1089" s="37" t="s">
        <v>2196</v>
      </c>
      <c r="V1089" s="37" t="s">
        <v>392</v>
      </c>
      <c r="AC1089" s="269" t="s">
        <v>393</v>
      </c>
      <c r="AD1089" s="154"/>
      <c r="AE1089" s="155"/>
      <c r="AF1089" s="154"/>
      <c r="AG1089" s="154"/>
      <c r="AH1089" s="154"/>
      <c r="AI1089" s="270"/>
      <c r="AJ1089" s="154"/>
      <c r="AK1089" s="156"/>
      <c r="AL1089" s="154"/>
      <c r="AM1089" s="156"/>
      <c r="AN1089" s="156"/>
      <c r="AO1089" s="154"/>
      <c r="AP1089" s="154"/>
      <c r="AQ1089" s="154"/>
      <c r="AR1089" s="154"/>
      <c r="AS1089" s="154"/>
      <c r="AT1089" s="154"/>
      <c r="AU1089" s="154"/>
      <c r="AV1089" s="154"/>
      <c r="AW1089" s="154"/>
      <c r="AX1089" s="154"/>
      <c r="AY1089" s="154"/>
      <c r="AZ1089" s="154"/>
      <c r="BA1089" s="154"/>
      <c r="BB1089" s="154"/>
      <c r="BC1089" s="154"/>
      <c r="BD1089" s="271"/>
      <c r="BE1089" s="155"/>
      <c r="BF1089" s="155"/>
      <c r="BG1089" s="155"/>
      <c r="BH1089" s="155"/>
      <c r="BI1089" s="155"/>
      <c r="BJ1089" s="155"/>
      <c r="BK1089" s="155"/>
      <c r="BL1089" s="155"/>
      <c r="BM1089" s="155"/>
      <c r="BN1089" s="155"/>
      <c r="BO1089" s="155"/>
      <c r="BP1089" s="155"/>
      <c r="BQ1089" s="155"/>
      <c r="BR1089" s="271"/>
      <c r="BS1089" s="37">
        <v>301030442.55000001</v>
      </c>
      <c r="BT1089" s="37">
        <v>328165497.13000005</v>
      </c>
      <c r="BU1089" s="37">
        <v>328946447.28999996</v>
      </c>
      <c r="BV1089" s="37">
        <v>345178640.97671366</v>
      </c>
      <c r="BW1089" s="37">
        <v>137586070.34999999</v>
      </c>
      <c r="BY1089" s="37">
        <v>330354630.87</v>
      </c>
      <c r="CA1089" s="37">
        <v>287932435.01701403</v>
      </c>
      <c r="CC1089" s="37">
        <v>392543840.98600048</v>
      </c>
      <c r="CD1089" s="37">
        <v>387431424.99962968</v>
      </c>
      <c r="CE1089" s="37">
        <v>396304241.36855662</v>
      </c>
      <c r="CG1089" s="37">
        <v>35502524.715643324</v>
      </c>
      <c r="CH1089" s="37">
        <v>31424388.987120964</v>
      </c>
      <c r="CI1089" s="37">
        <v>31424388.987120964</v>
      </c>
      <c r="CJ1089" s="37">
        <v>34143709.938863285</v>
      </c>
      <c r="CK1089" s="37">
        <v>31424388.987120967</v>
      </c>
      <c r="CL1089" s="37">
        <v>32784049.462992124</v>
      </c>
      <c r="CM1089" s="37">
        <v>34147579.938863285</v>
      </c>
      <c r="CN1089" s="37">
        <v>32790679.984992124</v>
      </c>
      <c r="CO1089" s="37">
        <v>32803499.972492125</v>
      </c>
      <c r="CP1089" s="37">
        <v>34222660.448363289</v>
      </c>
      <c r="CQ1089" s="37">
        <v>32828999.972492125</v>
      </c>
      <c r="CR1089" s="37">
        <v>32807369.972492125</v>
      </c>
    </row>
    <row r="1090" spans="2:96" ht="18.75" x14ac:dyDescent="0.3">
      <c r="K1090" s="145" t="s">
        <v>313</v>
      </c>
      <c r="M1090" s="37" t="s">
        <v>395</v>
      </c>
      <c r="N1090" s="37" t="s">
        <v>2197</v>
      </c>
      <c r="V1090" s="37" t="s">
        <v>392</v>
      </c>
      <c r="W1090" s="37" t="s">
        <v>396</v>
      </c>
      <c r="X1090" s="37">
        <v>180</v>
      </c>
      <c r="AB1090" s="206" t="s">
        <v>348</v>
      </c>
      <c r="AC1090" s="276" t="s">
        <v>397</v>
      </c>
      <c r="AD1090" s="148"/>
      <c r="AE1090" s="38"/>
      <c r="AI1090" s="180"/>
      <c r="AS1090" s="37"/>
      <c r="AU1090" s="37"/>
      <c r="AW1090" s="37"/>
      <c r="AY1090" s="37"/>
      <c r="BA1090" s="37"/>
      <c r="BB1090" s="37"/>
      <c r="BC1090" s="37"/>
      <c r="BE1090" s="38"/>
      <c r="BF1090" s="38"/>
      <c r="BG1090" s="38"/>
      <c r="BH1090" s="38"/>
      <c r="BI1090" s="38"/>
      <c r="BJ1090" s="38"/>
      <c r="BK1090" s="38"/>
      <c r="BL1090" s="38"/>
      <c r="BM1090" s="38"/>
      <c r="BN1090" s="38"/>
      <c r="BO1090" s="38"/>
      <c r="BP1090" s="38"/>
      <c r="BQ1090" s="277"/>
      <c r="BS1090" s="37">
        <v>7703072.3600000003</v>
      </c>
      <c r="BT1090" s="37">
        <v>4016693.38</v>
      </c>
      <c r="BU1090" s="37">
        <v>3330617.73</v>
      </c>
      <c r="BV1090" s="37">
        <v>1413275.879999999</v>
      </c>
      <c r="BW1090" s="37">
        <v>923693.51</v>
      </c>
      <c r="BX1090" s="37">
        <v>2771080.5300000003</v>
      </c>
      <c r="BY1090" s="37">
        <v>1999021.72</v>
      </c>
      <c r="BZ1090" s="37">
        <v>2398826.0639999998</v>
      </c>
      <c r="CA1090" s="37">
        <v>1177729.8999999992</v>
      </c>
      <c r="CB1090" s="37">
        <v>2234567.6999999997</v>
      </c>
      <c r="CC1090" s="37">
        <v>2212458.1714285715</v>
      </c>
      <c r="CD1090" s="37">
        <v>1150373</v>
      </c>
      <c r="CE1090" s="37">
        <v>1150373.0000000005</v>
      </c>
      <c r="CG1090" s="37">
        <v>95864.416666666701</v>
      </c>
      <c r="CH1090" s="37">
        <v>95864.416666666701</v>
      </c>
      <c r="CI1090" s="37">
        <v>95864.416666666701</v>
      </c>
      <c r="CJ1090" s="37">
        <v>95864.416666666701</v>
      </c>
      <c r="CK1090" s="37">
        <v>95864.416666666701</v>
      </c>
      <c r="CL1090" s="37">
        <v>95864.416666666701</v>
      </c>
      <c r="CM1090" s="37">
        <v>95864.416666666701</v>
      </c>
      <c r="CN1090" s="37">
        <v>95864.416666666701</v>
      </c>
      <c r="CO1090" s="37">
        <v>95864.416666666701</v>
      </c>
      <c r="CP1090" s="37">
        <v>95864.416666666701</v>
      </c>
      <c r="CQ1090" s="37">
        <v>95864.416666666701</v>
      </c>
      <c r="CR1090" s="37">
        <v>95864.416666666701</v>
      </c>
    </row>
    <row r="1091" spans="2:96" x14ac:dyDescent="0.25">
      <c r="K1091" s="145" t="s">
        <v>316</v>
      </c>
      <c r="N1091" s="37" t="s">
        <v>2198</v>
      </c>
      <c r="V1091" s="37" t="s">
        <v>392</v>
      </c>
      <c r="W1091" s="37" t="s">
        <v>396</v>
      </c>
      <c r="X1091" s="37">
        <v>180</v>
      </c>
      <c r="AB1091" s="206" t="s">
        <v>348</v>
      </c>
      <c r="AC1091" s="173">
        <v>3400005</v>
      </c>
      <c r="AD1091" s="174" t="s">
        <v>2199</v>
      </c>
      <c r="AE1091" s="149">
        <v>2024001.06</v>
      </c>
      <c r="AF1091" s="17">
        <v>489875.23</v>
      </c>
      <c r="AG1091" s="17">
        <v>0</v>
      </c>
      <c r="AH1091" s="151">
        <v>0</v>
      </c>
      <c r="AI1091" s="150">
        <v>0</v>
      </c>
      <c r="AJ1091" s="266">
        <v>0</v>
      </c>
      <c r="AK1091" s="138">
        <v>0</v>
      </c>
      <c r="AL1091" s="266">
        <v>0</v>
      </c>
      <c r="AM1091" s="175">
        <v>0</v>
      </c>
      <c r="AN1091" s="150">
        <v>0</v>
      </c>
      <c r="AO1091" s="151">
        <v>0</v>
      </c>
      <c r="AP1091" s="151">
        <v>0</v>
      </c>
      <c r="AQ1091" s="151">
        <v>0</v>
      </c>
      <c r="AR1091" s="266">
        <v>0</v>
      </c>
      <c r="AS1091" s="267">
        <v>0</v>
      </c>
      <c r="AT1091" s="266">
        <v>0</v>
      </c>
      <c r="AU1091" s="267">
        <v>0</v>
      </c>
      <c r="AV1091" s="266">
        <v>0</v>
      </c>
      <c r="AW1091" s="267">
        <v>0</v>
      </c>
      <c r="AX1091" s="266">
        <v>0</v>
      </c>
      <c r="AY1091" s="267">
        <v>0</v>
      </c>
      <c r="AZ1091" s="266">
        <v>0</v>
      </c>
      <c r="BA1091" s="267">
        <v>0</v>
      </c>
      <c r="BB1091" s="266">
        <v>0</v>
      </c>
      <c r="BC1091" s="267">
        <v>0</v>
      </c>
      <c r="BE1091" s="149">
        <v>0</v>
      </c>
      <c r="BF1091" s="149">
        <v>0</v>
      </c>
      <c r="BG1091" s="149">
        <v>0</v>
      </c>
      <c r="BH1091" s="149">
        <v>0</v>
      </c>
      <c r="BI1091" s="149">
        <v>0</v>
      </c>
      <c r="BJ1091" s="149">
        <v>0</v>
      </c>
      <c r="BK1091" s="149">
        <v>0</v>
      </c>
      <c r="BL1091" s="149">
        <v>0</v>
      </c>
      <c r="BM1091" s="149">
        <v>0</v>
      </c>
      <c r="BN1091" s="149">
        <v>0</v>
      </c>
      <c r="BO1091" s="149">
        <v>0</v>
      </c>
      <c r="BP1091" s="149">
        <v>0</v>
      </c>
      <c r="BQ1091" s="268">
        <v>0</v>
      </c>
    </row>
    <row r="1092" spans="2:96" x14ac:dyDescent="0.25">
      <c r="K1092" s="145" t="s">
        <v>316</v>
      </c>
      <c r="N1092" s="37" t="s">
        <v>2200</v>
      </c>
      <c r="V1092" s="37" t="s">
        <v>392</v>
      </c>
      <c r="W1092" s="37" t="s">
        <v>396</v>
      </c>
      <c r="X1092" s="37">
        <v>180</v>
      </c>
      <c r="AB1092" s="206" t="s">
        <v>348</v>
      </c>
      <c r="AC1092" s="173">
        <v>3400105</v>
      </c>
      <c r="AD1092" s="174" t="s">
        <v>2201</v>
      </c>
      <c r="AE1092" s="149">
        <v>0</v>
      </c>
      <c r="AF1092" s="17">
        <v>0</v>
      </c>
      <c r="AG1092" s="17">
        <v>0</v>
      </c>
      <c r="AH1092" s="151">
        <v>0</v>
      </c>
      <c r="AI1092" s="150">
        <v>0</v>
      </c>
      <c r="AJ1092" s="266">
        <v>0</v>
      </c>
      <c r="AK1092" s="138">
        <v>0</v>
      </c>
      <c r="AL1092" s="266">
        <v>0</v>
      </c>
      <c r="AM1092" s="175">
        <v>0</v>
      </c>
      <c r="AN1092" s="150">
        <v>0</v>
      </c>
      <c r="AO1092" s="151">
        <v>0</v>
      </c>
      <c r="AP1092" s="151">
        <v>1150373</v>
      </c>
      <c r="AQ1092" s="151">
        <v>1150373.0000000005</v>
      </c>
      <c r="AR1092" s="266">
        <v>1150373.0000000005</v>
      </c>
      <c r="AS1092" s="267">
        <v>0</v>
      </c>
      <c r="AT1092" s="266">
        <v>1150373.0000000005</v>
      </c>
      <c r="AU1092" s="267">
        <v>0</v>
      </c>
      <c r="AV1092" s="266">
        <v>1150373.0000000005</v>
      </c>
      <c r="AW1092" s="267">
        <v>0</v>
      </c>
      <c r="AX1092" s="266">
        <v>1150373</v>
      </c>
      <c r="AY1092" s="267">
        <v>0</v>
      </c>
      <c r="AZ1092" s="266">
        <v>1150373</v>
      </c>
      <c r="BA1092" s="267">
        <v>0</v>
      </c>
      <c r="BB1092" s="266">
        <v>4.6566128730773926E-10</v>
      </c>
      <c r="BC1092" s="267">
        <v>4.0479156526425714E-16</v>
      </c>
      <c r="BE1092" s="149">
        <v>95864.416666666701</v>
      </c>
      <c r="BF1092" s="149">
        <v>95864.416666666701</v>
      </c>
      <c r="BG1092" s="149">
        <v>95864.416666666701</v>
      </c>
      <c r="BH1092" s="149">
        <v>95864.416666666701</v>
      </c>
      <c r="BI1092" s="149">
        <v>95864.416666666701</v>
      </c>
      <c r="BJ1092" s="149">
        <v>95864.416666666701</v>
      </c>
      <c r="BK1092" s="149">
        <v>95864.416666666701</v>
      </c>
      <c r="BL1092" s="149">
        <v>95864.416666666701</v>
      </c>
      <c r="BM1092" s="149">
        <v>95864.416666666701</v>
      </c>
      <c r="BN1092" s="149">
        <v>95864.416666666701</v>
      </c>
      <c r="BO1092" s="149">
        <v>95864.416666666701</v>
      </c>
      <c r="BP1092" s="149">
        <v>95864.416666666701</v>
      </c>
      <c r="BQ1092" s="268">
        <v>1150373.0000000007</v>
      </c>
    </row>
    <row r="1093" spans="2:96" x14ac:dyDescent="0.25">
      <c r="K1093" s="145" t="s">
        <v>316</v>
      </c>
      <c r="N1093" s="37" t="s">
        <v>2202</v>
      </c>
      <c r="V1093" s="37" t="s">
        <v>392</v>
      </c>
      <c r="W1093" s="37" t="s">
        <v>396</v>
      </c>
      <c r="X1093" s="37">
        <v>180</v>
      </c>
      <c r="AB1093" s="206" t="s">
        <v>348</v>
      </c>
      <c r="AC1093" s="173">
        <v>3400400</v>
      </c>
      <c r="AD1093" s="174" t="s">
        <v>2203</v>
      </c>
      <c r="AE1093" s="149">
        <v>5679071.2999999998</v>
      </c>
      <c r="AF1093" s="17">
        <v>3526818.1500000004</v>
      </c>
      <c r="AG1093" s="17">
        <v>3330617.73</v>
      </c>
      <c r="AH1093" s="151">
        <v>1413275.879999999</v>
      </c>
      <c r="AI1093" s="150">
        <v>923693.51</v>
      </c>
      <c r="AJ1093" s="266">
        <v>2771080.5300000003</v>
      </c>
      <c r="AK1093" s="138">
        <v>1999021.72</v>
      </c>
      <c r="AL1093" s="266">
        <v>2398826.0639999998</v>
      </c>
      <c r="AM1093" s="175">
        <v>1177729.8999999992</v>
      </c>
      <c r="AN1093" s="150">
        <v>2234567.6999999997</v>
      </c>
      <c r="AO1093" s="151">
        <v>2212458.1714285715</v>
      </c>
      <c r="AP1093" s="151">
        <v>0</v>
      </c>
      <c r="AQ1093" s="151">
        <v>0</v>
      </c>
      <c r="AR1093" s="266">
        <v>-2771080.5300000003</v>
      </c>
      <c r="AS1093" s="267">
        <v>-1</v>
      </c>
      <c r="AT1093" s="266">
        <v>-1413275.879999999</v>
      </c>
      <c r="AU1093" s="267">
        <v>-1</v>
      </c>
      <c r="AV1093" s="266">
        <v>-3330617.73</v>
      </c>
      <c r="AW1093" s="267">
        <v>-1</v>
      </c>
      <c r="AX1093" s="266">
        <v>-2771080.5300000003</v>
      </c>
      <c r="AY1093" s="267">
        <v>-1</v>
      </c>
      <c r="AZ1093" s="266">
        <v>-1413275.879999999</v>
      </c>
      <c r="BA1093" s="267">
        <v>-1</v>
      </c>
      <c r="BB1093" s="266">
        <v>0</v>
      </c>
      <c r="BC1093" s="267">
        <v>0</v>
      </c>
      <c r="BE1093" s="149">
        <v>0</v>
      </c>
      <c r="BF1093" s="149">
        <v>0</v>
      </c>
      <c r="BG1093" s="149">
        <v>0</v>
      </c>
      <c r="BH1093" s="149">
        <v>0</v>
      </c>
      <c r="BI1093" s="149">
        <v>0</v>
      </c>
      <c r="BJ1093" s="149">
        <v>0</v>
      </c>
      <c r="BK1093" s="149">
        <v>0</v>
      </c>
      <c r="BL1093" s="149">
        <v>0</v>
      </c>
      <c r="BM1093" s="149">
        <v>0</v>
      </c>
      <c r="BN1093" s="149">
        <v>0</v>
      </c>
      <c r="BO1093" s="149">
        <v>0</v>
      </c>
      <c r="BP1093" s="149">
        <v>0</v>
      </c>
      <c r="BQ1093" s="268">
        <v>0</v>
      </c>
    </row>
    <row r="1094" spans="2:96" ht="18.75" hidden="1" x14ac:dyDescent="0.3">
      <c r="B1094" s="137" t="s">
        <v>306</v>
      </c>
      <c r="C1094" s="137" t="s">
        <v>306</v>
      </c>
      <c r="J1094" s="137" t="s">
        <v>306</v>
      </c>
      <c r="K1094" s="145" t="s">
        <v>309</v>
      </c>
      <c r="N1094" s="37" t="s">
        <v>311</v>
      </c>
      <c r="AC1094" s="152"/>
      <c r="AD1094" s="163"/>
      <c r="AE1094" s="17"/>
      <c r="AI1094" s="180"/>
      <c r="AS1094" s="37"/>
      <c r="AU1094" s="37"/>
      <c r="AW1094" s="37"/>
      <c r="AY1094" s="37"/>
      <c r="BA1094" s="37"/>
      <c r="BB1094" s="37"/>
      <c r="BC1094" s="37"/>
      <c r="BE1094" s="17"/>
      <c r="BF1094" s="17"/>
      <c r="BG1094" s="17"/>
      <c r="BH1094" s="17"/>
      <c r="BI1094" s="17"/>
      <c r="BJ1094" s="17"/>
      <c r="BK1094" s="17"/>
      <c r="BL1094" s="17"/>
      <c r="BM1094" s="17"/>
      <c r="BN1094" s="17"/>
      <c r="BO1094" s="17"/>
      <c r="BP1094" s="17"/>
      <c r="BQ1094" s="278"/>
    </row>
    <row r="1095" spans="2:96" ht="17.25" x14ac:dyDescent="0.3">
      <c r="K1095" s="145" t="s">
        <v>313</v>
      </c>
      <c r="V1095" s="37" t="s">
        <v>392</v>
      </c>
      <c r="W1095" s="37" t="s">
        <v>396</v>
      </c>
      <c r="AB1095" s="206" t="s">
        <v>348</v>
      </c>
      <c r="AC1095" s="164" t="s">
        <v>2204</v>
      </c>
      <c r="AD1095" s="148"/>
      <c r="AE1095" s="165">
        <v>7703072.3599999994</v>
      </c>
      <c r="AF1095" s="165">
        <v>4016693.3800000004</v>
      </c>
      <c r="AG1095" s="165">
        <v>3330617.73</v>
      </c>
      <c r="AH1095" s="167">
        <v>1413275.879999999</v>
      </c>
      <c r="AI1095" s="166">
        <v>923693.51</v>
      </c>
      <c r="AJ1095" s="167">
        <v>2771080.5300000003</v>
      </c>
      <c r="AK1095" s="166">
        <v>1999021.72</v>
      </c>
      <c r="AL1095" s="167">
        <v>2398826.0639999998</v>
      </c>
      <c r="AM1095" s="166">
        <v>1177729.8999999992</v>
      </c>
      <c r="AN1095" s="166">
        <v>2234567.6999999997</v>
      </c>
      <c r="AO1095" s="167">
        <v>2212458.1714285715</v>
      </c>
      <c r="AP1095" s="167">
        <v>1150373</v>
      </c>
      <c r="AQ1095" s="167">
        <v>1150373.0000000005</v>
      </c>
      <c r="AR1095" s="167">
        <v>-1620707.5299999998</v>
      </c>
      <c r="AS1095" s="279">
        <v>-0.58486482527449302</v>
      </c>
      <c r="AT1095" s="167">
        <v>-262902.87999999849</v>
      </c>
      <c r="AU1095" s="279">
        <v>-0.18602375072020524</v>
      </c>
      <c r="AV1095" s="167">
        <v>-2180244.7299999995</v>
      </c>
      <c r="AW1095" s="279">
        <v>-0.65460671465289999</v>
      </c>
      <c r="AX1095" s="167">
        <v>-1620707.5300000003</v>
      </c>
      <c r="AY1095" s="279">
        <v>-0.58486482527449324</v>
      </c>
      <c r="AZ1095" s="167">
        <v>-262902.87999999896</v>
      </c>
      <c r="BA1095" s="279">
        <v>-0.18602375072020555</v>
      </c>
      <c r="BB1095" s="167">
        <v>4.6566128730773926E-10</v>
      </c>
      <c r="BC1095" s="279">
        <v>4.0479156526425714E-16</v>
      </c>
      <c r="BE1095" s="165">
        <v>95864.416666666701</v>
      </c>
      <c r="BF1095" s="165">
        <v>95864.416666666701</v>
      </c>
      <c r="BG1095" s="165">
        <v>95864.416666666701</v>
      </c>
      <c r="BH1095" s="165">
        <v>95864.416666666701</v>
      </c>
      <c r="BI1095" s="165">
        <v>95864.416666666701</v>
      </c>
      <c r="BJ1095" s="165">
        <v>95864.416666666701</v>
      </c>
      <c r="BK1095" s="165">
        <v>95864.416666666701</v>
      </c>
      <c r="BL1095" s="165">
        <v>95864.416666666701</v>
      </c>
      <c r="BM1095" s="165">
        <v>95864.416666666701</v>
      </c>
      <c r="BN1095" s="165">
        <v>95864.416666666701</v>
      </c>
      <c r="BO1095" s="165">
        <v>95864.416666666701</v>
      </c>
      <c r="BP1095" s="165">
        <v>95864.416666666701</v>
      </c>
      <c r="BQ1095" s="280">
        <v>1150373.0000000007</v>
      </c>
    </row>
    <row r="1096" spans="2:96" ht="18.75" x14ac:dyDescent="0.3">
      <c r="K1096" s="145" t="s">
        <v>313</v>
      </c>
      <c r="AC1096" s="152"/>
      <c r="AD1096" s="168"/>
      <c r="AE1096" s="169"/>
      <c r="AI1096" s="281"/>
      <c r="AS1096" s="37"/>
      <c r="AU1096" s="37"/>
      <c r="AW1096" s="37"/>
      <c r="AY1096" s="37"/>
      <c r="BA1096" s="37"/>
      <c r="BB1096" s="37"/>
      <c r="BC1096" s="37"/>
      <c r="BE1096" s="169"/>
      <c r="BF1096" s="169"/>
      <c r="BG1096" s="169"/>
      <c r="BH1096" s="169"/>
      <c r="BI1096" s="169"/>
      <c r="BJ1096" s="169"/>
      <c r="BK1096" s="169"/>
      <c r="BL1096" s="169"/>
      <c r="BM1096" s="169"/>
      <c r="BN1096" s="169"/>
      <c r="BO1096" s="169"/>
      <c r="BP1096" s="169"/>
      <c r="BQ1096" s="282"/>
    </row>
    <row r="1097" spans="2:96" ht="18.75" x14ac:dyDescent="0.3">
      <c r="K1097" s="145" t="s">
        <v>313</v>
      </c>
      <c r="M1097" s="37" t="s">
        <v>398</v>
      </c>
      <c r="N1097" s="37" t="s">
        <v>2205</v>
      </c>
      <c r="V1097" s="37" t="s">
        <v>392</v>
      </c>
      <c r="W1097" s="37" t="s">
        <v>399</v>
      </c>
      <c r="X1097" s="37">
        <v>181</v>
      </c>
      <c r="AB1097" s="206" t="s">
        <v>348</v>
      </c>
      <c r="AC1097" s="276" t="s">
        <v>400</v>
      </c>
      <c r="AD1097" s="148"/>
      <c r="AE1097" s="38"/>
      <c r="AI1097" s="180"/>
      <c r="AS1097" s="37"/>
      <c r="AU1097" s="37"/>
      <c r="AW1097" s="37"/>
      <c r="AY1097" s="37"/>
      <c r="BA1097" s="37"/>
      <c r="BB1097" s="37"/>
      <c r="BC1097" s="37"/>
      <c r="BE1097" s="38"/>
      <c r="BF1097" s="38"/>
      <c r="BG1097" s="38"/>
      <c r="BH1097" s="38"/>
      <c r="BI1097" s="38"/>
      <c r="BJ1097" s="38"/>
      <c r="BK1097" s="38"/>
      <c r="BL1097" s="38"/>
      <c r="BM1097" s="38"/>
      <c r="BN1097" s="38"/>
      <c r="BO1097" s="38"/>
      <c r="BP1097" s="38"/>
      <c r="BQ1097" s="277"/>
      <c r="BS1097" s="37">
        <v>121217145.2</v>
      </c>
      <c r="BT1097" s="37">
        <v>171931384.26000002</v>
      </c>
      <c r="BU1097" s="37">
        <v>223134709.76999998</v>
      </c>
      <c r="BV1097" s="37">
        <v>239718996.73039103</v>
      </c>
      <c r="BW1097" s="37">
        <v>86400174.560000017</v>
      </c>
      <c r="BX1097" s="37">
        <v>259200523.68000007</v>
      </c>
      <c r="BY1097" s="37">
        <v>228494992.43000001</v>
      </c>
      <c r="BZ1097" s="37">
        <v>274193990.91600001</v>
      </c>
      <c r="CA1097" s="37">
        <v>200131784.27761349</v>
      </c>
      <c r="CB1097" s="37">
        <v>268082204.88277754</v>
      </c>
      <c r="CC1097" s="37">
        <v>275521264.32571459</v>
      </c>
      <c r="CD1097" s="37">
        <v>281836366.27565348</v>
      </c>
      <c r="CE1097" s="37">
        <v>289619507.72999972</v>
      </c>
      <c r="CG1097" s="37">
        <v>26577451.394136291</v>
      </c>
      <c r="CH1097" s="37">
        <v>22580223.271913137</v>
      </c>
      <c r="CI1097" s="37">
        <v>22580223.271913137</v>
      </c>
      <c r="CJ1097" s="37">
        <v>25245605.152789313</v>
      </c>
      <c r="CK1097" s="37">
        <v>22580223.271913137</v>
      </c>
      <c r="CL1097" s="37">
        <v>23912914.212351225</v>
      </c>
      <c r="CM1097" s="37">
        <v>25245605.152789313</v>
      </c>
      <c r="CN1097" s="37">
        <v>23912914.212351225</v>
      </c>
      <c r="CO1097" s="37">
        <v>23912914.212351225</v>
      </c>
      <c r="CP1097" s="37">
        <v>25245605.152789313</v>
      </c>
      <c r="CQ1097" s="37">
        <v>23912914.212351225</v>
      </c>
      <c r="CR1097" s="37">
        <v>23912914.212351225</v>
      </c>
    </row>
    <row r="1098" spans="2:96" x14ac:dyDescent="0.25">
      <c r="K1098" s="145" t="s">
        <v>316</v>
      </c>
      <c r="N1098" s="37" t="s">
        <v>2206</v>
      </c>
      <c r="V1098" s="37" t="s">
        <v>392</v>
      </c>
      <c r="W1098" s="37" t="s">
        <v>399</v>
      </c>
      <c r="X1098" s="37">
        <v>181</v>
      </c>
      <c r="AB1098" s="206" t="s">
        <v>348</v>
      </c>
      <c r="AC1098" s="173">
        <v>3050010</v>
      </c>
      <c r="AD1098" s="174" t="s">
        <v>2207</v>
      </c>
      <c r="AE1098" s="149">
        <v>21096483.640000004</v>
      </c>
      <c r="AF1098" s="17">
        <v>25051857.050000001</v>
      </c>
      <c r="AG1098" s="17">
        <v>27409720.350000001</v>
      </c>
      <c r="AH1098" s="151">
        <v>24123278.651516233</v>
      </c>
      <c r="AI1098" s="150">
        <v>9937591.0700000003</v>
      </c>
      <c r="AJ1098" s="266">
        <v>29812773.210000001</v>
      </c>
      <c r="AK1098" s="138">
        <v>25759627.040000003</v>
      </c>
      <c r="AL1098" s="266">
        <v>30911552.448000006</v>
      </c>
      <c r="AM1098" s="175">
        <v>20134390.055591356</v>
      </c>
      <c r="AN1098" s="150">
        <v>29748515.635924879</v>
      </c>
      <c r="AO1098" s="151">
        <v>38096775.485714324</v>
      </c>
      <c r="AP1098" s="151">
        <v>27483343.490000002</v>
      </c>
      <c r="AQ1098" s="151">
        <v>27483343.490000002</v>
      </c>
      <c r="AR1098" s="266">
        <v>-2329429.7199999988</v>
      </c>
      <c r="AS1098" s="267">
        <v>-7.8135291326022829E-2</v>
      </c>
      <c r="AT1098" s="266">
        <v>3360064.8384837694</v>
      </c>
      <c r="AU1098" s="267">
        <v>0.13928723732056122</v>
      </c>
      <c r="AV1098" s="266">
        <v>73623.140000000596</v>
      </c>
      <c r="AW1098" s="267">
        <v>2.6860230261342519E-3</v>
      </c>
      <c r="AX1098" s="266">
        <v>-2329429.7199999988</v>
      </c>
      <c r="AY1098" s="267">
        <v>-7.8135291326022829E-2</v>
      </c>
      <c r="AZ1098" s="266">
        <v>3360064.8384837694</v>
      </c>
      <c r="BA1098" s="267">
        <v>0.13928723732056122</v>
      </c>
      <c r="BB1098" s="266">
        <v>0</v>
      </c>
      <c r="BC1098" s="267">
        <v>0</v>
      </c>
      <c r="BE1098" s="149">
        <v>2487866.3704879857</v>
      </c>
      <c r="BF1098" s="149">
        <v>2164118.6178711713</v>
      </c>
      <c r="BG1098" s="149">
        <v>2164118.6178711713</v>
      </c>
      <c r="BH1098" s="149">
        <v>2380513.5856764731</v>
      </c>
      <c r="BI1098" s="149">
        <v>2164118.6178711713</v>
      </c>
      <c r="BJ1098" s="149">
        <v>2272316.1017738157</v>
      </c>
      <c r="BK1098" s="149">
        <v>2380513.5856764731</v>
      </c>
      <c r="BL1098" s="149">
        <v>2272316.1017738157</v>
      </c>
      <c r="BM1098" s="149">
        <v>2272316.1017738157</v>
      </c>
      <c r="BN1098" s="149">
        <v>2380513.5856764731</v>
      </c>
      <c r="BO1098" s="149">
        <v>2272316.1017738157</v>
      </c>
      <c r="BP1098" s="149">
        <v>2272316.1017738157</v>
      </c>
      <c r="BQ1098" s="268">
        <v>27483343.489999998</v>
      </c>
    </row>
    <row r="1099" spans="2:96" x14ac:dyDescent="0.25">
      <c r="K1099" s="145" t="s">
        <v>316</v>
      </c>
      <c r="N1099" s="37" t="s">
        <v>2208</v>
      </c>
      <c r="V1099" s="37" t="s">
        <v>392</v>
      </c>
      <c r="W1099" s="37" t="s">
        <v>399</v>
      </c>
      <c r="X1099" s="37">
        <v>181</v>
      </c>
      <c r="AB1099" s="206" t="s">
        <v>348</v>
      </c>
      <c r="AC1099" s="173">
        <v>3050016</v>
      </c>
      <c r="AD1099" s="174" t="s">
        <v>2209</v>
      </c>
      <c r="AE1099" s="149">
        <v>-1338179.2500000002</v>
      </c>
      <c r="AF1099" s="17">
        <v>-3243180.8000000007</v>
      </c>
      <c r="AG1099" s="17">
        <v>-6199512.8999999994</v>
      </c>
      <c r="AH1099" s="151">
        <v>-7915740.3917606082</v>
      </c>
      <c r="AI1099" s="150">
        <v>-3155144.11</v>
      </c>
      <c r="AJ1099" s="266">
        <v>-9465432.3300000001</v>
      </c>
      <c r="AK1099" s="138">
        <v>-7713047.4499999993</v>
      </c>
      <c r="AL1099" s="266">
        <v>-9255656.9399999976</v>
      </c>
      <c r="AM1099" s="175">
        <v>-6606838.4379471885</v>
      </c>
      <c r="AN1099" s="150">
        <v>-9021949.403813418</v>
      </c>
      <c r="AO1099" s="151">
        <v>-7667186.7257142914</v>
      </c>
      <c r="AP1099" s="151">
        <v>-6704557</v>
      </c>
      <c r="AQ1099" s="151">
        <v>-6704556.9999999963</v>
      </c>
      <c r="AR1099" s="266">
        <v>2760875.3300000038</v>
      </c>
      <c r="AS1099" s="267">
        <v>0.29167979166145536</v>
      </c>
      <c r="AT1099" s="266">
        <v>1211183.3917606119</v>
      </c>
      <c r="AU1099" s="267">
        <v>0.153009488919232</v>
      </c>
      <c r="AV1099" s="266">
        <v>-505044.09999999683</v>
      </c>
      <c r="AW1099" s="267">
        <v>-8.1465126074662553E-2</v>
      </c>
      <c r="AX1099" s="266">
        <v>2760875.33</v>
      </c>
      <c r="AY1099" s="267">
        <v>0.29167979166145497</v>
      </c>
      <c r="AZ1099" s="266">
        <v>1211183.3917606082</v>
      </c>
      <c r="BA1099" s="267">
        <v>0.15300948891923152</v>
      </c>
      <c r="BB1099" s="266">
        <v>3.7252902984619141E-9</v>
      </c>
      <c r="BC1099" s="267">
        <v>5.5563556226935117E-16</v>
      </c>
      <c r="BE1099" s="149">
        <v>-558713.08333333302</v>
      </c>
      <c r="BF1099" s="149">
        <v>-558713.08333333302</v>
      </c>
      <c r="BG1099" s="149">
        <v>-558713.08333333302</v>
      </c>
      <c r="BH1099" s="149">
        <v>-558713.08333333302</v>
      </c>
      <c r="BI1099" s="149">
        <v>-558713.08333333302</v>
      </c>
      <c r="BJ1099" s="149">
        <v>-558713.08333333302</v>
      </c>
      <c r="BK1099" s="149">
        <v>-558713.08333333302</v>
      </c>
      <c r="BL1099" s="149">
        <v>-558713.08333333302</v>
      </c>
      <c r="BM1099" s="149">
        <v>-558713.08333333302</v>
      </c>
      <c r="BN1099" s="149">
        <v>-558713.08333333302</v>
      </c>
      <c r="BO1099" s="149">
        <v>-558713.08333333302</v>
      </c>
      <c r="BP1099" s="149">
        <v>-558713.08333333302</v>
      </c>
      <c r="BQ1099" s="268">
        <v>-6704556.9999999963</v>
      </c>
    </row>
    <row r="1100" spans="2:96" x14ac:dyDescent="0.25">
      <c r="K1100" s="145" t="s">
        <v>316</v>
      </c>
      <c r="N1100" s="37" t="s">
        <v>2210</v>
      </c>
      <c r="V1100" s="37" t="s">
        <v>392</v>
      </c>
      <c r="W1100" s="37" t="s">
        <v>399</v>
      </c>
      <c r="X1100" s="37">
        <v>181</v>
      </c>
      <c r="AB1100" s="206" t="s">
        <v>348</v>
      </c>
      <c r="AC1100" s="173">
        <v>3050017</v>
      </c>
      <c r="AD1100" s="174" t="s">
        <v>2211</v>
      </c>
      <c r="AE1100" s="149">
        <v>-213302.67</v>
      </c>
      <c r="AF1100" s="17">
        <v>-144430.15</v>
      </c>
      <c r="AG1100" s="17">
        <v>-154685.57999999999</v>
      </c>
      <c r="AH1100" s="151">
        <v>-172802.90658776811</v>
      </c>
      <c r="AI1100" s="150">
        <v>-104582.82999999999</v>
      </c>
      <c r="AJ1100" s="266">
        <v>-313748.49</v>
      </c>
      <c r="AK1100" s="138">
        <v>-1303849.2299999997</v>
      </c>
      <c r="AL1100" s="266">
        <v>-1564619.0759999999</v>
      </c>
      <c r="AM1100" s="175">
        <v>-144229.19762448029</v>
      </c>
      <c r="AN1100" s="150">
        <v>-1332422.9389632875</v>
      </c>
      <c r="AO1100" s="151">
        <v>-1314990.7028571442</v>
      </c>
      <c r="AP1100" s="151">
        <v>-201667</v>
      </c>
      <c r="AQ1100" s="151">
        <v>-201666.99999999965</v>
      </c>
      <c r="AR1100" s="266">
        <v>112081.49000000034</v>
      </c>
      <c r="AS1100" s="267">
        <v>0.35723355991291095</v>
      </c>
      <c r="AT1100" s="266">
        <v>-28864.093412231538</v>
      </c>
      <c r="AU1100" s="267">
        <v>-0.16703476800357644</v>
      </c>
      <c r="AV1100" s="266">
        <v>-46981.419999999664</v>
      </c>
      <c r="AW1100" s="267">
        <v>-0.30372204054185054</v>
      </c>
      <c r="AX1100" s="266">
        <v>112081.48999999999</v>
      </c>
      <c r="AY1100" s="267">
        <v>0.35723355991290984</v>
      </c>
      <c r="AZ1100" s="266">
        <v>-28864.093412231887</v>
      </c>
      <c r="BA1100" s="267">
        <v>-0.16703476800357847</v>
      </c>
      <c r="BB1100" s="266">
        <v>3.4924596548080444E-10</v>
      </c>
      <c r="BC1100" s="267">
        <v>1.7317953134662808E-15</v>
      </c>
      <c r="BE1100" s="149">
        <v>-16805.583333333299</v>
      </c>
      <c r="BF1100" s="149">
        <v>-16805.583333333299</v>
      </c>
      <c r="BG1100" s="149">
        <v>-16805.583333333299</v>
      </c>
      <c r="BH1100" s="149">
        <v>-16805.583333333299</v>
      </c>
      <c r="BI1100" s="149">
        <v>-16805.583333333299</v>
      </c>
      <c r="BJ1100" s="149">
        <v>-16805.583333333299</v>
      </c>
      <c r="BK1100" s="149">
        <v>-16805.583333333299</v>
      </c>
      <c r="BL1100" s="149">
        <v>-16805.583333333299</v>
      </c>
      <c r="BM1100" s="149">
        <v>-16805.583333333299</v>
      </c>
      <c r="BN1100" s="149">
        <v>-16805.583333333299</v>
      </c>
      <c r="BO1100" s="149">
        <v>-16805.583333333299</v>
      </c>
      <c r="BP1100" s="149">
        <v>-16805.583333333299</v>
      </c>
      <c r="BQ1100" s="268">
        <v>-201666.99999999965</v>
      </c>
    </row>
    <row r="1101" spans="2:96" x14ac:dyDescent="0.25">
      <c r="K1101" s="145" t="s">
        <v>316</v>
      </c>
      <c r="N1101" s="37" t="s">
        <v>2212</v>
      </c>
      <c r="V1101" s="37" t="s">
        <v>392</v>
      </c>
      <c r="W1101" s="37" t="s">
        <v>399</v>
      </c>
      <c r="X1101" s="37">
        <v>181</v>
      </c>
      <c r="AB1101" s="206" t="s">
        <v>348</v>
      </c>
      <c r="AC1101" s="173">
        <v>3050018</v>
      </c>
      <c r="AD1101" s="174" t="s">
        <v>2213</v>
      </c>
      <c r="AE1101" s="149">
        <v>-611406.69999999995</v>
      </c>
      <c r="AF1101" s="17">
        <v>-1516353.0600000003</v>
      </c>
      <c r="AG1101" s="17">
        <v>-1309027.7699999996</v>
      </c>
      <c r="AH1101" s="151">
        <v>-1170630.8064950462</v>
      </c>
      <c r="AI1101" s="150">
        <v>-556629.32999999996</v>
      </c>
      <c r="AJ1101" s="266">
        <v>-1669887.9899999998</v>
      </c>
      <c r="AK1101" s="138">
        <v>-4081821.6100000003</v>
      </c>
      <c r="AL1101" s="266">
        <v>-4898185.932</v>
      </c>
      <c r="AM1101" s="175">
        <v>-977061.93307690811</v>
      </c>
      <c r="AN1101" s="150">
        <v>-4275390.4834181387</v>
      </c>
      <c r="AO1101" s="151">
        <v>-2751006.5314285671</v>
      </c>
      <c r="AP1101" s="151">
        <v>-1772562</v>
      </c>
      <c r="AQ1101" s="151">
        <v>-1772562</v>
      </c>
      <c r="AR1101" s="266">
        <v>-102674.01000000024</v>
      </c>
      <c r="AS1101" s="267">
        <v>-6.1485567064890535E-2</v>
      </c>
      <c r="AT1101" s="266">
        <v>-601931.19350495376</v>
      </c>
      <c r="AU1101" s="267">
        <v>-0.51419387749343404</v>
      </c>
      <c r="AV1101" s="266">
        <v>-463534.23000000045</v>
      </c>
      <c r="AW1101" s="267">
        <v>-0.35410572687850661</v>
      </c>
      <c r="AX1101" s="266">
        <v>-102674.01000000024</v>
      </c>
      <c r="AY1101" s="267">
        <v>-6.1485567064890535E-2</v>
      </c>
      <c r="AZ1101" s="266">
        <v>-601931.19350495376</v>
      </c>
      <c r="BA1101" s="267">
        <v>-0.51419387749343404</v>
      </c>
      <c r="BB1101" s="266">
        <v>0</v>
      </c>
      <c r="BC1101" s="267">
        <v>0</v>
      </c>
      <c r="BE1101" s="149">
        <v>-147713.50000000003</v>
      </c>
      <c r="BF1101" s="149">
        <v>-147713.50000000003</v>
      </c>
      <c r="BG1101" s="149">
        <v>-147713.50000000003</v>
      </c>
      <c r="BH1101" s="149">
        <v>-147713.50000000003</v>
      </c>
      <c r="BI1101" s="149">
        <v>-147713.50000000003</v>
      </c>
      <c r="BJ1101" s="149">
        <v>-147713.50000000003</v>
      </c>
      <c r="BK1101" s="149">
        <v>-147713.50000000003</v>
      </c>
      <c r="BL1101" s="149">
        <v>-147713.50000000003</v>
      </c>
      <c r="BM1101" s="149">
        <v>-147713.50000000003</v>
      </c>
      <c r="BN1101" s="149">
        <v>-147713.50000000003</v>
      </c>
      <c r="BO1101" s="149">
        <v>-147713.50000000003</v>
      </c>
      <c r="BP1101" s="149">
        <v>-147713.50000000003</v>
      </c>
      <c r="BQ1101" s="268">
        <v>-1772562.0000000002</v>
      </c>
    </row>
    <row r="1102" spans="2:96" x14ac:dyDescent="0.25">
      <c r="K1102" s="145" t="s">
        <v>316</v>
      </c>
      <c r="N1102" s="37" t="s">
        <v>2214</v>
      </c>
      <c r="V1102" s="37" t="s">
        <v>392</v>
      </c>
      <c r="W1102" s="37" t="s">
        <v>399</v>
      </c>
      <c r="X1102" s="37">
        <v>181</v>
      </c>
      <c r="AB1102" s="206" t="s">
        <v>348</v>
      </c>
      <c r="AC1102" s="173">
        <v>3050019</v>
      </c>
      <c r="AD1102" s="174" t="s">
        <v>2215</v>
      </c>
      <c r="AE1102" s="149">
        <v>0</v>
      </c>
      <c r="AF1102" s="17">
        <v>0</v>
      </c>
      <c r="AG1102" s="17">
        <v>-83601.83</v>
      </c>
      <c r="AH1102" s="151">
        <v>0</v>
      </c>
      <c r="AI1102" s="150">
        <v>-76384.41</v>
      </c>
      <c r="AJ1102" s="266">
        <v>-229153.23</v>
      </c>
      <c r="AK1102" s="138">
        <v>-178760.89</v>
      </c>
      <c r="AL1102" s="266">
        <v>-214513.068</v>
      </c>
      <c r="AM1102" s="175">
        <v>0</v>
      </c>
      <c r="AN1102" s="150">
        <v>-178760.89</v>
      </c>
      <c r="AO1102" s="151">
        <v>-145224.97714285701</v>
      </c>
      <c r="AP1102" s="151">
        <v>-159986</v>
      </c>
      <c r="AQ1102" s="151">
        <v>-159986.00000000041</v>
      </c>
      <c r="AR1102" s="266">
        <v>69167.229999999603</v>
      </c>
      <c r="AS1102" s="267">
        <v>0.30183833760492751</v>
      </c>
      <c r="AT1102" s="266">
        <v>-159986.00000000041</v>
      </c>
      <c r="AU1102" s="267">
        <v>0</v>
      </c>
      <c r="AV1102" s="266">
        <v>-76384.170000000406</v>
      </c>
      <c r="AW1102" s="267">
        <v>-0.91366624390878048</v>
      </c>
      <c r="AX1102" s="266">
        <v>69167.23000000001</v>
      </c>
      <c r="AY1102" s="267">
        <v>0.30183833760492929</v>
      </c>
      <c r="AZ1102" s="266">
        <v>-159986</v>
      </c>
      <c r="BA1102" s="267">
        <v>0</v>
      </c>
      <c r="BB1102" s="266">
        <v>-4.0745362639427185E-10</v>
      </c>
      <c r="BC1102" s="267">
        <v>-2.5468080106651324E-15</v>
      </c>
      <c r="BE1102" s="149">
        <v>-13332.166666666701</v>
      </c>
      <c r="BF1102" s="149">
        <v>-13332.166666666701</v>
      </c>
      <c r="BG1102" s="149">
        <v>-13332.166666666701</v>
      </c>
      <c r="BH1102" s="149">
        <v>-13332.166666666701</v>
      </c>
      <c r="BI1102" s="149">
        <v>-13332.166666666701</v>
      </c>
      <c r="BJ1102" s="149">
        <v>-13332.166666666701</v>
      </c>
      <c r="BK1102" s="149">
        <v>-13332.166666666701</v>
      </c>
      <c r="BL1102" s="149">
        <v>-13332.166666666701</v>
      </c>
      <c r="BM1102" s="149">
        <v>-13332.166666666701</v>
      </c>
      <c r="BN1102" s="149">
        <v>-13332.166666666701</v>
      </c>
      <c r="BO1102" s="149">
        <v>-13332.166666666701</v>
      </c>
      <c r="BP1102" s="149">
        <v>-13332.166666666701</v>
      </c>
      <c r="BQ1102" s="268">
        <v>-159986.00000000041</v>
      </c>
    </row>
    <row r="1103" spans="2:96" x14ac:dyDescent="0.25">
      <c r="K1103" s="145" t="s">
        <v>316</v>
      </c>
      <c r="N1103" s="37" t="s">
        <v>2216</v>
      </c>
      <c r="V1103" s="37" t="s">
        <v>392</v>
      </c>
      <c r="W1103" s="37" t="s">
        <v>399</v>
      </c>
      <c r="X1103" s="37">
        <v>181</v>
      </c>
      <c r="AB1103" s="206" t="s">
        <v>348</v>
      </c>
      <c r="AC1103" s="173">
        <v>3050020</v>
      </c>
      <c r="AD1103" s="174" t="s">
        <v>2217</v>
      </c>
      <c r="AE1103" s="149">
        <v>-1052.45</v>
      </c>
      <c r="AF1103" s="17">
        <v>-1397.4699999999998</v>
      </c>
      <c r="AG1103" s="17">
        <v>-1639.37</v>
      </c>
      <c r="AH1103" s="151">
        <v>-1316.90188698579</v>
      </c>
      <c r="AI1103" s="150">
        <v>-501.66</v>
      </c>
      <c r="AJ1103" s="266">
        <v>-1504.98</v>
      </c>
      <c r="AK1103" s="138">
        <v>-1283.99</v>
      </c>
      <c r="AL1103" s="266">
        <v>-1540.788</v>
      </c>
      <c r="AM1103" s="175">
        <v>-1099.1464568543402</v>
      </c>
      <c r="AN1103" s="150">
        <v>-1501.7454301314499</v>
      </c>
      <c r="AO1103" s="151">
        <v>-1623.20571428571</v>
      </c>
      <c r="AP1103" s="151">
        <v>-1670.04</v>
      </c>
      <c r="AQ1103" s="151">
        <v>-1670.0399999999981</v>
      </c>
      <c r="AR1103" s="266">
        <v>-165.05999999999813</v>
      </c>
      <c r="AS1103" s="267">
        <v>-0.10967587609137538</v>
      </c>
      <c r="AT1103" s="266">
        <v>-353.1381130142081</v>
      </c>
      <c r="AU1103" s="267">
        <v>-0.26815825575471941</v>
      </c>
      <c r="AV1103" s="266">
        <v>-30.669999999998254</v>
      </c>
      <c r="AW1103" s="267">
        <v>-1.8708406278020371E-2</v>
      </c>
      <c r="AX1103" s="266">
        <v>-165.05999999999995</v>
      </c>
      <c r="AY1103" s="267">
        <v>-0.10967587609137659</v>
      </c>
      <c r="AZ1103" s="266">
        <v>-353.13811301420992</v>
      </c>
      <c r="BA1103" s="267">
        <v>-0.2681582557547208</v>
      </c>
      <c r="BB1103" s="266">
        <v>1.8189894035458565E-12</v>
      </c>
      <c r="BC1103" s="267">
        <v>1.08918912334187E-15</v>
      </c>
      <c r="BE1103" s="149">
        <v>-151.224094488189</v>
      </c>
      <c r="BF1103" s="149">
        <v>-131.499212598425</v>
      </c>
      <c r="BG1103" s="149">
        <v>-131.499212598425</v>
      </c>
      <c r="BH1103" s="149">
        <v>-144.64913385826799</v>
      </c>
      <c r="BI1103" s="149">
        <v>-131.499212598425</v>
      </c>
      <c r="BJ1103" s="149">
        <v>-138.07417322834601</v>
      </c>
      <c r="BK1103" s="149">
        <v>-144.64913385826799</v>
      </c>
      <c r="BL1103" s="149">
        <v>-138.07417322834601</v>
      </c>
      <c r="BM1103" s="149">
        <v>-138.07417322834601</v>
      </c>
      <c r="BN1103" s="149">
        <v>-144.64913385826799</v>
      </c>
      <c r="BO1103" s="149">
        <v>-138.07417322834601</v>
      </c>
      <c r="BP1103" s="149">
        <v>-138.07417322834601</v>
      </c>
      <c r="BQ1103" s="268">
        <v>-1670.0399999999981</v>
      </c>
    </row>
    <row r="1104" spans="2:96" x14ac:dyDescent="0.25">
      <c r="K1104" s="145" t="s">
        <v>316</v>
      </c>
      <c r="N1104" s="37" t="s">
        <v>2218</v>
      </c>
      <c r="V1104" s="37" t="s">
        <v>392</v>
      </c>
      <c r="W1104" s="37" t="s">
        <v>399</v>
      </c>
      <c r="X1104" s="37">
        <v>181</v>
      </c>
      <c r="AB1104" s="206" t="s">
        <v>348</v>
      </c>
      <c r="AC1104" s="173">
        <v>3050021</v>
      </c>
      <c r="AD1104" s="174" t="s">
        <v>2219</v>
      </c>
      <c r="AE1104" s="149">
        <v>0</v>
      </c>
      <c r="AF1104" s="17">
        <v>0</v>
      </c>
      <c r="AG1104" s="17">
        <v>0</v>
      </c>
      <c r="AH1104" s="151">
        <v>0</v>
      </c>
      <c r="AI1104" s="150">
        <v>0</v>
      </c>
      <c r="AJ1104" s="266">
        <v>0</v>
      </c>
      <c r="AK1104" s="138">
        <v>-342320.96</v>
      </c>
      <c r="AL1104" s="266">
        <v>-410785.15200000006</v>
      </c>
      <c r="AM1104" s="175">
        <v>0</v>
      </c>
      <c r="AN1104" s="150">
        <v>-342320.96</v>
      </c>
      <c r="AO1104" s="151">
        <v>0</v>
      </c>
      <c r="AP1104" s="151">
        <v>0</v>
      </c>
      <c r="AQ1104" s="151">
        <v>0</v>
      </c>
      <c r="AR1104" s="266">
        <v>0</v>
      </c>
      <c r="AS1104" s="267">
        <v>0</v>
      </c>
      <c r="AT1104" s="266">
        <v>0</v>
      </c>
      <c r="AU1104" s="267">
        <v>0</v>
      </c>
      <c r="AV1104" s="266">
        <v>0</v>
      </c>
      <c r="AW1104" s="267">
        <v>0</v>
      </c>
      <c r="AX1104" s="266">
        <v>0</v>
      </c>
      <c r="AY1104" s="267">
        <v>0</v>
      </c>
      <c r="AZ1104" s="266">
        <v>0</v>
      </c>
      <c r="BA1104" s="267">
        <v>0</v>
      </c>
      <c r="BB1104" s="266">
        <v>0</v>
      </c>
      <c r="BC1104" s="267">
        <v>0</v>
      </c>
      <c r="BE1104" s="149">
        <v>0</v>
      </c>
      <c r="BF1104" s="149">
        <v>0</v>
      </c>
      <c r="BG1104" s="149">
        <v>0</v>
      </c>
      <c r="BH1104" s="149">
        <v>0</v>
      </c>
      <c r="BI1104" s="149">
        <v>0</v>
      </c>
      <c r="BJ1104" s="149">
        <v>0</v>
      </c>
      <c r="BK1104" s="149">
        <v>0</v>
      </c>
      <c r="BL1104" s="149">
        <v>0</v>
      </c>
      <c r="BM1104" s="149">
        <v>0</v>
      </c>
      <c r="BN1104" s="149">
        <v>0</v>
      </c>
      <c r="BO1104" s="149">
        <v>0</v>
      </c>
      <c r="BP1104" s="149">
        <v>0</v>
      </c>
      <c r="BQ1104" s="268">
        <v>0</v>
      </c>
    </row>
    <row r="1105" spans="2:96" x14ac:dyDescent="0.25">
      <c r="K1105" s="145" t="s">
        <v>316</v>
      </c>
      <c r="N1105" s="37" t="s">
        <v>2220</v>
      </c>
      <c r="V1105" s="37" t="s">
        <v>392</v>
      </c>
      <c r="W1105" s="37" t="s">
        <v>399</v>
      </c>
      <c r="X1105" s="37">
        <v>181</v>
      </c>
      <c r="AB1105" s="206" t="s">
        <v>348</v>
      </c>
      <c r="AC1105" s="173">
        <v>3050100</v>
      </c>
      <c r="AD1105" s="174" t="s">
        <v>2221</v>
      </c>
      <c r="AE1105" s="149">
        <v>119084668.7</v>
      </c>
      <c r="AF1105" s="17">
        <v>170554772.75000003</v>
      </c>
      <c r="AG1105" s="17">
        <v>231029263.62</v>
      </c>
      <c r="AH1105" s="151">
        <v>251453156.00000009</v>
      </c>
      <c r="AI1105" s="150">
        <v>87332783.909999996</v>
      </c>
      <c r="AJ1105" s="266">
        <v>261998351.72999999</v>
      </c>
      <c r="AK1105" s="138">
        <v>231597055.55000001</v>
      </c>
      <c r="AL1105" s="266">
        <v>277916466.65999997</v>
      </c>
      <c r="AM1105" s="175">
        <v>209874287.68510628</v>
      </c>
      <c r="AN1105" s="150">
        <v>273175923.86489379</v>
      </c>
      <c r="AO1105" s="151">
        <v>269650029.874286</v>
      </c>
      <c r="AP1105" s="151">
        <v>271556189.54565352</v>
      </c>
      <c r="AQ1105" s="151">
        <v>279339330.99999976</v>
      </c>
      <c r="AR1105" s="266">
        <v>17340979.269999772</v>
      </c>
      <c r="AS1105" s="267">
        <v>6.6187360170381376E-2</v>
      </c>
      <c r="AT1105" s="266">
        <v>27886174.999999672</v>
      </c>
      <c r="AU1105" s="267">
        <v>0.11090007953608529</v>
      </c>
      <c r="AV1105" s="266">
        <v>48310067.379999757</v>
      </c>
      <c r="AW1105" s="267">
        <v>0.20910800053217846</v>
      </c>
      <c r="AX1105" s="266">
        <v>9557837.8156535327</v>
      </c>
      <c r="AY1105" s="267">
        <v>3.6480526509202145E-2</v>
      </c>
      <c r="AZ1105" s="266">
        <v>20103033.545653433</v>
      </c>
      <c r="BA1105" s="267">
        <v>7.9947429833226766E-2</v>
      </c>
      <c r="BB1105" s="266">
        <v>7783141.4543462396</v>
      </c>
      <c r="BC1105" s="267">
        <v>2.8661255953577713E-2</v>
      </c>
      <c r="BE1105" s="149">
        <v>25294506.350393701</v>
      </c>
      <c r="BF1105" s="149">
        <v>21995222.913385801</v>
      </c>
      <c r="BG1105" s="149">
        <v>21995222.913385801</v>
      </c>
      <c r="BH1105" s="149">
        <v>24194745.204724401</v>
      </c>
      <c r="BI1105" s="149">
        <v>21995222.913385801</v>
      </c>
      <c r="BJ1105" s="149">
        <v>23094984.059055101</v>
      </c>
      <c r="BK1105" s="149">
        <v>24194745.204724401</v>
      </c>
      <c r="BL1105" s="149">
        <v>23094984.059055101</v>
      </c>
      <c r="BM1105" s="149">
        <v>23094984.059055101</v>
      </c>
      <c r="BN1105" s="149">
        <v>24194745.204724401</v>
      </c>
      <c r="BO1105" s="149">
        <v>23094984.059055101</v>
      </c>
      <c r="BP1105" s="149">
        <v>23094984.059055101</v>
      </c>
      <c r="BQ1105" s="268">
        <v>279339330.99999976</v>
      </c>
    </row>
    <row r="1106" spans="2:96" x14ac:dyDescent="0.25">
      <c r="K1106" s="145" t="s">
        <v>316</v>
      </c>
      <c r="N1106" s="37" t="s">
        <v>2222</v>
      </c>
      <c r="V1106" s="37" t="s">
        <v>392</v>
      </c>
      <c r="W1106" s="37" t="s">
        <v>399</v>
      </c>
      <c r="X1106" s="37">
        <v>181</v>
      </c>
      <c r="AB1106" s="206" t="s">
        <v>348</v>
      </c>
      <c r="AC1106" s="173">
        <v>3050150</v>
      </c>
      <c r="AD1106" s="174" t="s">
        <v>2223</v>
      </c>
      <c r="AE1106" s="149">
        <v>8425345.2400000002</v>
      </c>
      <c r="AF1106" s="17">
        <v>14201913.07</v>
      </c>
      <c r="AG1106" s="17">
        <v>22444777.129999999</v>
      </c>
      <c r="AH1106" s="151">
        <v>21711588.000000007</v>
      </c>
      <c r="AI1106" s="150">
        <v>9467593.6500000004</v>
      </c>
      <c r="AJ1106" s="266">
        <v>28402780.950000003</v>
      </c>
      <c r="AK1106" s="138">
        <v>23934588.299999997</v>
      </c>
      <c r="AL1106" s="266">
        <v>28721505.959999993</v>
      </c>
      <c r="AM1106" s="175">
        <v>18121482.897638999</v>
      </c>
      <c r="AN1106" s="150">
        <v>27524693.402361006</v>
      </c>
      <c r="AO1106" s="151">
        <v>27946019.8628571</v>
      </c>
      <c r="AP1106" s="151">
        <v>30146339.000000004</v>
      </c>
      <c r="AQ1106" s="151">
        <v>30146339.000000004</v>
      </c>
      <c r="AR1106" s="266">
        <v>1743558.0500000007</v>
      </c>
      <c r="AS1106" s="267">
        <v>6.138687803385677E-2</v>
      </c>
      <c r="AT1106" s="266">
        <v>8434750.9999999963</v>
      </c>
      <c r="AU1106" s="267">
        <v>0.38849074512651921</v>
      </c>
      <c r="AV1106" s="266">
        <v>7701561.8700000048</v>
      </c>
      <c r="AW1106" s="267">
        <v>0.34313380905466828</v>
      </c>
      <c r="AX1106" s="266">
        <v>1743558.0500000007</v>
      </c>
      <c r="AY1106" s="267">
        <v>6.138687803385677E-2</v>
      </c>
      <c r="AZ1106" s="266">
        <v>8434750.9999999963</v>
      </c>
      <c r="BA1106" s="267">
        <v>0.38849074512651921</v>
      </c>
      <c r="BB1106" s="266">
        <v>0</v>
      </c>
      <c r="BC1106" s="267">
        <v>0</v>
      </c>
      <c r="BE1106" s="149">
        <v>2729786.6023622202</v>
      </c>
      <c r="BF1106" s="149">
        <v>2373727.4803149598</v>
      </c>
      <c r="BG1106" s="149">
        <v>2373727.4803149598</v>
      </c>
      <c r="BH1106" s="149">
        <v>2611100.2283464498</v>
      </c>
      <c r="BI1106" s="149">
        <v>2373727.4803149598</v>
      </c>
      <c r="BJ1106" s="149">
        <v>2492413.8543307106</v>
      </c>
      <c r="BK1106" s="149">
        <v>2611100.2283464498</v>
      </c>
      <c r="BL1106" s="149">
        <v>2492413.8543307106</v>
      </c>
      <c r="BM1106" s="149">
        <v>2492413.8543307106</v>
      </c>
      <c r="BN1106" s="149">
        <v>2611100.2283464498</v>
      </c>
      <c r="BO1106" s="149">
        <v>2492413.8543307106</v>
      </c>
      <c r="BP1106" s="149">
        <v>2492413.8543307106</v>
      </c>
      <c r="BQ1106" s="268">
        <v>30146339</v>
      </c>
    </row>
    <row r="1107" spans="2:96" x14ac:dyDescent="0.25">
      <c r="K1107" s="145" t="s">
        <v>316</v>
      </c>
      <c r="N1107" s="37" t="s">
        <v>2224</v>
      </c>
      <c r="V1107" s="37" t="s">
        <v>392</v>
      </c>
      <c r="W1107" s="37" t="s">
        <v>399</v>
      </c>
      <c r="X1107" s="37">
        <v>181</v>
      </c>
      <c r="AB1107" s="206" t="s">
        <v>348</v>
      </c>
      <c r="AC1107" s="173">
        <v>3050200</v>
      </c>
      <c r="AD1107" s="174" t="s">
        <v>2225</v>
      </c>
      <c r="AE1107" s="149">
        <v>1431374.3</v>
      </c>
      <c r="AF1107" s="17">
        <v>1093839.0899999999</v>
      </c>
      <c r="AG1107" s="17">
        <v>1659216.1999999997</v>
      </c>
      <c r="AH1107" s="151">
        <v>2216482.9999999977</v>
      </c>
      <c r="AI1107" s="150">
        <v>519216.81</v>
      </c>
      <c r="AJ1107" s="266">
        <v>1557650.43</v>
      </c>
      <c r="AK1107" s="138">
        <v>1375726.5999999996</v>
      </c>
      <c r="AL1107" s="266">
        <v>1650871.9199999997</v>
      </c>
      <c r="AM1107" s="175">
        <v>1849977.9370079709</v>
      </c>
      <c r="AN1107" s="150">
        <v>1742231.6629920264</v>
      </c>
      <c r="AO1107" s="151">
        <v>1564703.31428571</v>
      </c>
      <c r="AP1107" s="151">
        <v>1537338</v>
      </c>
      <c r="AQ1107" s="151">
        <v>1537338.0000000019</v>
      </c>
      <c r="AR1107" s="266">
        <v>-20312.429999998072</v>
      </c>
      <c r="AS1107" s="267">
        <v>-1.3040429103209038E-2</v>
      </c>
      <c r="AT1107" s="266">
        <v>-679144.99999999581</v>
      </c>
      <c r="AU1107" s="267">
        <v>-0.30640659098219863</v>
      </c>
      <c r="AV1107" s="266">
        <v>-121878.19999999786</v>
      </c>
      <c r="AW1107" s="267">
        <v>-7.3455285694533287E-2</v>
      </c>
      <c r="AX1107" s="266">
        <v>-20312.429999999935</v>
      </c>
      <c r="AY1107" s="267">
        <v>-1.3040429103210235E-2</v>
      </c>
      <c r="AZ1107" s="266">
        <v>-679144.99999999767</v>
      </c>
      <c r="BA1107" s="267">
        <v>-0.30640659098219947</v>
      </c>
      <c r="BB1107" s="266">
        <v>1.862645149230957E-9</v>
      </c>
      <c r="BC1107" s="267">
        <v>1.2116041815338963E-15</v>
      </c>
      <c r="BE1107" s="149">
        <v>139207.77165354299</v>
      </c>
      <c r="BF1107" s="149">
        <v>121050.236220473</v>
      </c>
      <c r="BG1107" s="149">
        <v>121050.236220473</v>
      </c>
      <c r="BH1107" s="149">
        <v>133155.25984252</v>
      </c>
      <c r="BI1107" s="149">
        <v>121050.236220473</v>
      </c>
      <c r="BJ1107" s="149">
        <v>127102.748031496</v>
      </c>
      <c r="BK1107" s="149">
        <v>133155.25984252</v>
      </c>
      <c r="BL1107" s="149">
        <v>127102.748031496</v>
      </c>
      <c r="BM1107" s="149">
        <v>127102.748031496</v>
      </c>
      <c r="BN1107" s="149">
        <v>133155.25984252</v>
      </c>
      <c r="BO1107" s="149">
        <v>127102.748031496</v>
      </c>
      <c r="BP1107" s="149">
        <v>127102.748031496</v>
      </c>
      <c r="BQ1107" s="268">
        <v>1537338.0000000019</v>
      </c>
    </row>
    <row r="1108" spans="2:96" x14ac:dyDescent="0.25">
      <c r="K1108" s="145" t="s">
        <v>316</v>
      </c>
      <c r="N1108" s="37" t="s">
        <v>2226</v>
      </c>
      <c r="V1108" s="37" t="s">
        <v>392</v>
      </c>
      <c r="W1108" s="37" t="s">
        <v>399</v>
      </c>
      <c r="X1108" s="37">
        <v>181</v>
      </c>
      <c r="AB1108" s="206" t="s">
        <v>348</v>
      </c>
      <c r="AC1108" s="173">
        <v>3055100</v>
      </c>
      <c r="AD1108" s="174" t="s">
        <v>2227</v>
      </c>
      <c r="AE1108" s="149">
        <v>-3674203.7900000005</v>
      </c>
      <c r="AF1108" s="17">
        <v>-6632346.8900000006</v>
      </c>
      <c r="AG1108" s="17">
        <v>-11287329.899999999</v>
      </c>
      <c r="AH1108" s="151">
        <v>-11387318.31788096</v>
      </c>
      <c r="AI1108" s="150">
        <v>-4296592.3</v>
      </c>
      <c r="AJ1108" s="266">
        <v>-12889776.899999999</v>
      </c>
      <c r="AK1108" s="138">
        <v>-6197797.8099999996</v>
      </c>
      <c r="AL1108" s="266">
        <v>-7437357.3719999995</v>
      </c>
      <c r="AM1108" s="175">
        <v>-9504375.9188640788</v>
      </c>
      <c r="AN1108" s="150">
        <v>-8080740.209016881</v>
      </c>
      <c r="AO1108" s="151">
        <v>-9494851.3028571438</v>
      </c>
      <c r="AP1108" s="151">
        <v>0</v>
      </c>
      <c r="AQ1108" s="151">
        <v>0</v>
      </c>
      <c r="AR1108" s="266">
        <v>12889776.899999999</v>
      </c>
      <c r="AS1108" s="267">
        <v>1</v>
      </c>
      <c r="AT1108" s="266">
        <v>11387318.31788096</v>
      </c>
      <c r="AU1108" s="267">
        <v>1</v>
      </c>
      <c r="AV1108" s="266">
        <v>11287329.899999999</v>
      </c>
      <c r="AW1108" s="267">
        <v>1</v>
      </c>
      <c r="AX1108" s="266">
        <v>12889776.899999999</v>
      </c>
      <c r="AY1108" s="267">
        <v>1</v>
      </c>
      <c r="AZ1108" s="266">
        <v>11387318.31788096</v>
      </c>
      <c r="BA1108" s="267">
        <v>1</v>
      </c>
      <c r="BB1108" s="266">
        <v>0</v>
      </c>
      <c r="BC1108" s="267">
        <v>0</v>
      </c>
      <c r="BE1108" s="149">
        <v>0</v>
      </c>
      <c r="BF1108" s="149">
        <v>0</v>
      </c>
      <c r="BG1108" s="149">
        <v>0</v>
      </c>
      <c r="BH1108" s="149">
        <v>0</v>
      </c>
      <c r="BI1108" s="149">
        <v>0</v>
      </c>
      <c r="BJ1108" s="149">
        <v>0</v>
      </c>
      <c r="BK1108" s="149">
        <v>0</v>
      </c>
      <c r="BL1108" s="149">
        <v>0</v>
      </c>
      <c r="BM1108" s="149">
        <v>0</v>
      </c>
      <c r="BN1108" s="149">
        <v>0</v>
      </c>
      <c r="BO1108" s="149">
        <v>0</v>
      </c>
      <c r="BP1108" s="149">
        <v>0</v>
      </c>
      <c r="BQ1108" s="268">
        <v>0</v>
      </c>
    </row>
    <row r="1109" spans="2:96" x14ac:dyDescent="0.25">
      <c r="K1109" s="145" t="s">
        <v>316</v>
      </c>
      <c r="N1109" s="37" t="s">
        <v>2228</v>
      </c>
      <c r="V1109" s="37" t="s">
        <v>392</v>
      </c>
      <c r="W1109" s="37" t="s">
        <v>399</v>
      </c>
      <c r="X1109" s="37">
        <v>181</v>
      </c>
      <c r="AB1109" s="206" t="s">
        <v>348</v>
      </c>
      <c r="AC1109" s="173">
        <v>3055990</v>
      </c>
      <c r="AD1109" s="174" t="s">
        <v>2229</v>
      </c>
      <c r="AE1109" s="149">
        <v>-8012140.5</v>
      </c>
      <c r="AF1109" s="17">
        <v>-9901112.0099999998</v>
      </c>
      <c r="AG1109" s="17">
        <v>-8946930.4299999997</v>
      </c>
      <c r="AH1109" s="151">
        <v>-10139939.300000004</v>
      </c>
      <c r="AI1109" s="150">
        <v>-3415444.75</v>
      </c>
      <c r="AJ1109" s="266">
        <v>-10246334.25</v>
      </c>
      <c r="AK1109" s="138">
        <v>-8488568.1400000006</v>
      </c>
      <c r="AL1109" s="266">
        <v>-10186281.767999999</v>
      </c>
      <c r="AM1109" s="175">
        <v>-8449949.4166666716</v>
      </c>
      <c r="AN1109" s="150">
        <v>-10178558.023333333</v>
      </c>
      <c r="AO1109" s="151">
        <v>-10399939.08</v>
      </c>
      <c r="AP1109" s="151">
        <v>-10246333.880000001</v>
      </c>
      <c r="AQ1109" s="151">
        <v>-10246333.880000003</v>
      </c>
      <c r="AR1109" s="266">
        <v>0.36999999731779099</v>
      </c>
      <c r="AS1109" s="267">
        <v>3.6110475052850336E-8</v>
      </c>
      <c r="AT1109" s="266">
        <v>-106394.57999999821</v>
      </c>
      <c r="AU1109" s="267">
        <v>-1.0492624941058392E-2</v>
      </c>
      <c r="AV1109" s="266">
        <v>-1299403.450000003</v>
      </c>
      <c r="AW1109" s="267">
        <v>-0.14523455392510556</v>
      </c>
      <c r="AX1109" s="266">
        <v>0.36999999918043613</v>
      </c>
      <c r="AY1109" s="267">
        <v>3.6110475234636828E-8</v>
      </c>
      <c r="AZ1109" s="266">
        <v>-106394.57999999635</v>
      </c>
      <c r="BA1109" s="267">
        <v>-1.0492624941058208E-2</v>
      </c>
      <c r="BB1109" s="266">
        <v>-1.862645149230957E-9</v>
      </c>
      <c r="BC1109" s="267">
        <v>-1.8178649759468476E-16</v>
      </c>
      <c r="BE1109" s="149">
        <v>-853861.15666666697</v>
      </c>
      <c r="BF1109" s="149">
        <v>-853861.15666666697</v>
      </c>
      <c r="BG1109" s="149">
        <v>-853861.15666666697</v>
      </c>
      <c r="BH1109" s="149">
        <v>-853861.15666666697</v>
      </c>
      <c r="BI1109" s="149">
        <v>-853861.15666666697</v>
      </c>
      <c r="BJ1109" s="149">
        <v>-853861.15666666697</v>
      </c>
      <c r="BK1109" s="149">
        <v>-853861.15666666697</v>
      </c>
      <c r="BL1109" s="149">
        <v>-853861.15666666697</v>
      </c>
      <c r="BM1109" s="149">
        <v>-853861.15666666697</v>
      </c>
      <c r="BN1109" s="149">
        <v>-853861.15666666697</v>
      </c>
      <c r="BO1109" s="149">
        <v>-853861.15666666697</v>
      </c>
      <c r="BP1109" s="149">
        <v>-853861.15666666697</v>
      </c>
      <c r="BQ1109" s="268">
        <v>-10246333.880000003</v>
      </c>
    </row>
    <row r="1110" spans="2:96" x14ac:dyDescent="0.25">
      <c r="K1110" s="145" t="s">
        <v>316</v>
      </c>
      <c r="N1110" s="37" t="s">
        <v>2230</v>
      </c>
      <c r="V1110" s="37" t="s">
        <v>392</v>
      </c>
      <c r="W1110" s="37" t="s">
        <v>399</v>
      </c>
      <c r="X1110" s="37">
        <v>181</v>
      </c>
      <c r="AB1110" s="206" t="s">
        <v>348</v>
      </c>
      <c r="AC1110" s="173">
        <v>3055991</v>
      </c>
      <c r="AD1110" s="174" t="s">
        <v>2231</v>
      </c>
      <c r="AE1110" s="149">
        <v>-12177273.329999998</v>
      </c>
      <c r="AF1110" s="17">
        <v>-12970923.109999999</v>
      </c>
      <c r="AG1110" s="17">
        <v>-24802231.559999995</v>
      </c>
      <c r="AH1110" s="151">
        <v>-23314709.800000034</v>
      </c>
      <c r="AI1110" s="150">
        <v>-7117726.9300000006</v>
      </c>
      <c r="AJ1110" s="266">
        <v>-21353180.790000003</v>
      </c>
      <c r="AK1110" s="138">
        <v>-19603593.009999998</v>
      </c>
      <c r="AL1110" s="266">
        <v>-23524311.611999996</v>
      </c>
      <c r="AM1110" s="175">
        <v>-19428924.833333366</v>
      </c>
      <c r="AN1110" s="150">
        <v>-23489377.976666667</v>
      </c>
      <c r="AO1110" s="151">
        <v>-22181144.862857103</v>
      </c>
      <c r="AP1110" s="151">
        <v>-23270709.800000001</v>
      </c>
      <c r="AQ1110" s="151">
        <v>-23270709.800000038</v>
      </c>
      <c r="AR1110" s="266">
        <v>-1917529.0100000352</v>
      </c>
      <c r="AS1110" s="267">
        <v>-8.9800626373099462E-2</v>
      </c>
      <c r="AT1110" s="266">
        <v>43999.999999996275</v>
      </c>
      <c r="AU1110" s="267">
        <v>1.8872205735109004E-3</v>
      </c>
      <c r="AV1110" s="266">
        <v>1531521.7599999569</v>
      </c>
      <c r="AW1110" s="267">
        <v>6.1749353331170868E-2</v>
      </c>
      <c r="AX1110" s="266">
        <v>-1917529.0099999979</v>
      </c>
      <c r="AY1110" s="267">
        <v>-8.9800626373097728E-2</v>
      </c>
      <c r="AZ1110" s="266">
        <v>44000.000000033528</v>
      </c>
      <c r="BA1110" s="267">
        <v>1.8872205735124981E-3</v>
      </c>
      <c r="BB1110" s="266">
        <v>-3.7252902984619141E-8</v>
      </c>
      <c r="BC1110" s="267">
        <v>-1.6008494500077147E-15</v>
      </c>
      <c r="BE1110" s="149">
        <v>-1939225.8166666699</v>
      </c>
      <c r="BF1110" s="149">
        <v>-1939225.8166666699</v>
      </c>
      <c r="BG1110" s="149">
        <v>-1939225.8166666699</v>
      </c>
      <c r="BH1110" s="149">
        <v>-1939225.8166666699</v>
      </c>
      <c r="BI1110" s="149">
        <v>-1939225.8166666699</v>
      </c>
      <c r="BJ1110" s="149">
        <v>-1939225.8166666699</v>
      </c>
      <c r="BK1110" s="149">
        <v>-1939225.8166666699</v>
      </c>
      <c r="BL1110" s="149">
        <v>-1939225.8166666699</v>
      </c>
      <c r="BM1110" s="149">
        <v>-1939225.8166666699</v>
      </c>
      <c r="BN1110" s="149">
        <v>-1939225.8166666699</v>
      </c>
      <c r="BO1110" s="149">
        <v>-1939225.8166666699</v>
      </c>
      <c r="BP1110" s="149">
        <v>-1939225.8166666699</v>
      </c>
      <c r="BQ1110" s="268">
        <v>-23270709.800000038</v>
      </c>
    </row>
    <row r="1111" spans="2:96" x14ac:dyDescent="0.25">
      <c r="K1111" s="145" t="s">
        <v>316</v>
      </c>
      <c r="N1111" s="37" t="s">
        <v>2232</v>
      </c>
      <c r="V1111" s="37" t="s">
        <v>392</v>
      </c>
      <c r="W1111" s="37" t="s">
        <v>399</v>
      </c>
      <c r="X1111" s="37">
        <v>181</v>
      </c>
      <c r="AB1111" s="206" t="s">
        <v>348</v>
      </c>
      <c r="AC1111" s="173">
        <v>4900100</v>
      </c>
      <c r="AD1111" s="174" t="s">
        <v>2233</v>
      </c>
      <c r="AE1111" s="149">
        <v>-7468.7699999999986</v>
      </c>
      <c r="AF1111" s="17">
        <v>-2361.59</v>
      </c>
      <c r="AG1111" s="17">
        <v>-2710.98</v>
      </c>
      <c r="AH1111" s="151">
        <v>-3503.0831805416419</v>
      </c>
      <c r="AI1111" s="150">
        <v>-105105.98</v>
      </c>
      <c r="AJ1111" s="266">
        <v>-315317.94</v>
      </c>
      <c r="AK1111" s="138">
        <v>-106650.73000000001</v>
      </c>
      <c r="AL1111" s="266">
        <v>-127980.876</v>
      </c>
      <c r="AM1111" s="175">
        <v>-2919.2359837847021</v>
      </c>
      <c r="AN1111" s="150">
        <v>-107234.57719675695</v>
      </c>
      <c r="AO1111" s="151">
        <v>-182229.08571428584</v>
      </c>
      <c r="AP1111" s="151">
        <v>-2885.33</v>
      </c>
      <c r="AQ1111" s="151">
        <v>-2885.3299999999917</v>
      </c>
      <c r="AR1111" s="266">
        <v>312432.61</v>
      </c>
      <c r="AS1111" s="267">
        <v>0.99084945816911019</v>
      </c>
      <c r="AT1111" s="266">
        <v>617.75318054165018</v>
      </c>
      <c r="AU1111" s="267">
        <v>0.17634556437969995</v>
      </c>
      <c r="AV1111" s="266">
        <v>-174.34999999999172</v>
      </c>
      <c r="AW1111" s="267">
        <v>-6.4312536425938857E-2</v>
      </c>
      <c r="AX1111" s="266">
        <v>312432.61</v>
      </c>
      <c r="AY1111" s="267">
        <v>0.99084945816911019</v>
      </c>
      <c r="AZ1111" s="266">
        <v>617.753180541642</v>
      </c>
      <c r="BA1111" s="267">
        <v>0.17634556437969762</v>
      </c>
      <c r="BB1111" s="266">
        <v>8.1854523159563541E-12</v>
      </c>
      <c r="BC1111" s="267">
        <v>2.8369206697176247E-15</v>
      </c>
      <c r="BE1111" s="149">
        <v>-240.44416666666601</v>
      </c>
      <c r="BF1111" s="149">
        <v>-240.44416666666601</v>
      </c>
      <c r="BG1111" s="149">
        <v>-240.44416666666601</v>
      </c>
      <c r="BH1111" s="149">
        <v>-240.44416666666601</v>
      </c>
      <c r="BI1111" s="149">
        <v>-240.44416666666601</v>
      </c>
      <c r="BJ1111" s="149">
        <v>-240.44416666666601</v>
      </c>
      <c r="BK1111" s="149">
        <v>-240.44416666666601</v>
      </c>
      <c r="BL1111" s="149">
        <v>-240.44416666666601</v>
      </c>
      <c r="BM1111" s="149">
        <v>-240.44416666666601</v>
      </c>
      <c r="BN1111" s="149">
        <v>-240.44416666666601</v>
      </c>
      <c r="BO1111" s="149">
        <v>-240.44416666666601</v>
      </c>
      <c r="BP1111" s="149">
        <v>-240.44416666666601</v>
      </c>
      <c r="BQ1111" s="268">
        <v>-2885.3299999999927</v>
      </c>
    </row>
    <row r="1112" spans="2:96" x14ac:dyDescent="0.25">
      <c r="K1112" s="145" t="s">
        <v>316</v>
      </c>
      <c r="N1112" s="37" t="s">
        <v>2234</v>
      </c>
      <c r="V1112" s="37" t="s">
        <v>392</v>
      </c>
      <c r="W1112" s="37" t="s">
        <v>399</v>
      </c>
      <c r="X1112" s="37">
        <v>181</v>
      </c>
      <c r="AB1112" s="206" t="s">
        <v>348</v>
      </c>
      <c r="AC1112" s="173">
        <v>4900150</v>
      </c>
      <c r="AD1112" s="174" t="s">
        <v>366</v>
      </c>
      <c r="AE1112" s="149">
        <v>-2785699.22</v>
      </c>
      <c r="AF1112" s="17">
        <v>-4558892.620000001</v>
      </c>
      <c r="AG1112" s="17">
        <v>-6620597.209999999</v>
      </c>
      <c r="AH1112" s="151">
        <v>-5679547.413333335</v>
      </c>
      <c r="AI1112" s="150">
        <v>-2028898.58</v>
      </c>
      <c r="AJ1112" s="266">
        <v>-6086695.7400000002</v>
      </c>
      <c r="AK1112" s="138">
        <v>-6154311.2399999993</v>
      </c>
      <c r="AL1112" s="266">
        <v>-7385173.4879999999</v>
      </c>
      <c r="AM1112" s="175">
        <v>-4732956.1777777802</v>
      </c>
      <c r="AN1112" s="150">
        <v>-7100902.475555554</v>
      </c>
      <c r="AO1112" s="151">
        <v>-7598067.73714286</v>
      </c>
      <c r="AP1112" s="151">
        <v>-6526472.71</v>
      </c>
      <c r="AQ1112" s="151">
        <v>-6526472.7099999962</v>
      </c>
      <c r="AR1112" s="266">
        <v>-439776.96999999601</v>
      </c>
      <c r="AS1112" s="267">
        <v>-7.2252169121894694E-2</v>
      </c>
      <c r="AT1112" s="266">
        <v>-846925.29666666128</v>
      </c>
      <c r="AU1112" s="267">
        <v>-0.14911844818451819</v>
      </c>
      <c r="AV1112" s="266">
        <v>94124.500000002794</v>
      </c>
      <c r="AW1112" s="267">
        <v>1.4216919866055831E-2</v>
      </c>
      <c r="AX1112" s="266">
        <v>-439776.96999999974</v>
      </c>
      <c r="AY1112" s="267">
        <v>-7.2252169121895304E-2</v>
      </c>
      <c r="AZ1112" s="266">
        <v>-846925.296666665</v>
      </c>
      <c r="BA1112" s="267">
        <v>-0.14911844818451886</v>
      </c>
      <c r="BB1112" s="266">
        <v>3.7252902984619141E-9</v>
      </c>
      <c r="BC1112" s="267">
        <v>5.7079688585136432E-16</v>
      </c>
      <c r="BE1112" s="149">
        <v>-543872.72583333298</v>
      </c>
      <c r="BF1112" s="149">
        <v>-543872.72583333298</v>
      </c>
      <c r="BG1112" s="149">
        <v>-543872.72583333298</v>
      </c>
      <c r="BH1112" s="149">
        <v>-543872.72583333298</v>
      </c>
      <c r="BI1112" s="149">
        <v>-543872.72583333298</v>
      </c>
      <c r="BJ1112" s="149">
        <v>-543872.72583333298</v>
      </c>
      <c r="BK1112" s="149">
        <v>-543872.72583333298</v>
      </c>
      <c r="BL1112" s="149">
        <v>-543872.72583333298</v>
      </c>
      <c r="BM1112" s="149">
        <v>-543872.72583333298</v>
      </c>
      <c r="BN1112" s="149">
        <v>-543872.72583333298</v>
      </c>
      <c r="BO1112" s="149">
        <v>-543872.72583333298</v>
      </c>
      <c r="BP1112" s="149">
        <v>-543872.72583333298</v>
      </c>
      <c r="BQ1112" s="268">
        <v>-6526472.7099999962</v>
      </c>
    </row>
    <row r="1113" spans="2:96" ht="18.75" hidden="1" x14ac:dyDescent="0.3">
      <c r="B1113" s="137" t="s">
        <v>306</v>
      </c>
      <c r="C1113" s="137" t="s">
        <v>306</v>
      </c>
      <c r="J1113" s="137" t="s">
        <v>306</v>
      </c>
      <c r="K1113" s="145" t="s">
        <v>309</v>
      </c>
      <c r="N1113" s="37" t="s">
        <v>311</v>
      </c>
      <c r="AC1113" s="152"/>
      <c r="AD1113" s="163"/>
      <c r="AE1113" s="17"/>
      <c r="AI1113" s="180"/>
      <c r="AS1113" s="37"/>
      <c r="AU1113" s="37"/>
      <c r="AW1113" s="37"/>
      <c r="AY1113" s="37"/>
      <c r="BA1113" s="37"/>
      <c r="BB1113" s="37"/>
      <c r="BC1113" s="37"/>
      <c r="BE1113" s="17"/>
      <c r="BF1113" s="17"/>
      <c r="BG1113" s="17"/>
      <c r="BH1113" s="17"/>
      <c r="BI1113" s="17"/>
      <c r="BJ1113" s="17"/>
      <c r="BK1113" s="17"/>
      <c r="BL1113" s="17"/>
      <c r="BM1113" s="17"/>
      <c r="BN1113" s="17"/>
      <c r="BO1113" s="17"/>
      <c r="BP1113" s="17"/>
      <c r="BQ1113" s="278"/>
    </row>
    <row r="1114" spans="2:96" ht="17.25" x14ac:dyDescent="0.3">
      <c r="K1114" s="145" t="s">
        <v>313</v>
      </c>
      <c r="V1114" s="37" t="s">
        <v>392</v>
      </c>
      <c r="W1114" s="37" t="s">
        <v>399</v>
      </c>
      <c r="AB1114" s="206" t="s">
        <v>348</v>
      </c>
      <c r="AC1114" s="164" t="s">
        <v>2235</v>
      </c>
      <c r="AD1114" s="148"/>
      <c r="AE1114" s="165">
        <v>121217145.20000005</v>
      </c>
      <c r="AF1114" s="165">
        <v>171931384.26000002</v>
      </c>
      <c r="AG1114" s="165">
        <v>223134709.77000001</v>
      </c>
      <c r="AH1114" s="167">
        <v>239718996.73039103</v>
      </c>
      <c r="AI1114" s="166">
        <v>86400174.560000002</v>
      </c>
      <c r="AJ1114" s="167">
        <v>259200523.68000001</v>
      </c>
      <c r="AK1114" s="166">
        <v>228494992.43000004</v>
      </c>
      <c r="AL1114" s="167">
        <v>274193990.91600007</v>
      </c>
      <c r="AM1114" s="166">
        <v>200131784.27761352</v>
      </c>
      <c r="AN1114" s="166">
        <v>268082204.88277754</v>
      </c>
      <c r="AO1114" s="167">
        <v>275521264.32571459</v>
      </c>
      <c r="AP1114" s="167">
        <v>281836366.27565354</v>
      </c>
      <c r="AQ1114" s="167">
        <v>289619507.72999978</v>
      </c>
      <c r="AR1114" s="167">
        <v>30418984.049999774</v>
      </c>
      <c r="AS1114" s="279">
        <v>0.11735695444641153</v>
      </c>
      <c r="AT1114" s="167">
        <v>49900510.999608755</v>
      </c>
      <c r="AU1114" s="279">
        <v>0.20816252228742321</v>
      </c>
      <c r="AV1114" s="167">
        <v>66484797.95999977</v>
      </c>
      <c r="AW1114" s="279">
        <v>0.29795811699815833</v>
      </c>
      <c r="AX1114" s="167">
        <v>22635842.595653534</v>
      </c>
      <c r="AY1114" s="279">
        <v>8.7329463205865127E-2</v>
      </c>
      <c r="AZ1114" s="167">
        <v>42117369.545262516</v>
      </c>
      <c r="BA1114" s="279">
        <v>0.17569475143695598</v>
      </c>
      <c r="BB1114" s="167">
        <v>7783141.4543462396</v>
      </c>
      <c r="BC1114" s="279">
        <v>2.7615816784743251E-2</v>
      </c>
      <c r="BE1114" s="165">
        <v>26577451.394136291</v>
      </c>
      <c r="BF1114" s="165">
        <v>22580223.271913134</v>
      </c>
      <c r="BG1114" s="165">
        <v>22580223.271913134</v>
      </c>
      <c r="BH1114" s="165">
        <v>25245605.152789313</v>
      </c>
      <c r="BI1114" s="165">
        <v>22580223.271913134</v>
      </c>
      <c r="BJ1114" s="165">
        <v>23912914.212351225</v>
      </c>
      <c r="BK1114" s="165">
        <v>25245605.152789313</v>
      </c>
      <c r="BL1114" s="165">
        <v>23912914.212351225</v>
      </c>
      <c r="BM1114" s="165">
        <v>23912914.212351225</v>
      </c>
      <c r="BN1114" s="165">
        <v>25245605.152789313</v>
      </c>
      <c r="BO1114" s="165">
        <v>23912914.212351225</v>
      </c>
      <c r="BP1114" s="165">
        <v>23912914.212351225</v>
      </c>
      <c r="BQ1114" s="280">
        <v>289619507.72999978</v>
      </c>
    </row>
    <row r="1115" spans="2:96" ht="18.75" x14ac:dyDescent="0.3">
      <c r="K1115" s="145" t="s">
        <v>313</v>
      </c>
      <c r="AC1115" s="152"/>
      <c r="AD1115" s="168"/>
      <c r="AE1115" s="169"/>
      <c r="AI1115" s="281"/>
      <c r="AS1115" s="37"/>
      <c r="AU1115" s="37"/>
      <c r="AW1115" s="37"/>
      <c r="AY1115" s="37"/>
      <c r="BA1115" s="37"/>
      <c r="BB1115" s="37"/>
      <c r="BC1115" s="37"/>
      <c r="BE1115" s="169"/>
      <c r="BF1115" s="169"/>
      <c r="BG1115" s="169"/>
      <c r="BH1115" s="169"/>
      <c r="BI1115" s="169"/>
      <c r="BJ1115" s="169"/>
      <c r="BK1115" s="169"/>
      <c r="BL1115" s="169"/>
      <c r="BM1115" s="169"/>
      <c r="BN1115" s="169"/>
      <c r="BO1115" s="169"/>
      <c r="BP1115" s="169"/>
      <c r="BQ1115" s="282"/>
    </row>
    <row r="1116" spans="2:96" ht="18.75" x14ac:dyDescent="0.3">
      <c r="K1116" s="145" t="s">
        <v>313</v>
      </c>
      <c r="M1116" s="37" t="s">
        <v>401</v>
      </c>
      <c r="N1116" s="37" t="s">
        <v>2236</v>
      </c>
      <c r="V1116" s="37" t="s">
        <v>392</v>
      </c>
      <c r="W1116" s="37" t="s">
        <v>402</v>
      </c>
      <c r="X1116" s="37">
        <v>182</v>
      </c>
      <c r="AB1116" s="206" t="s">
        <v>348</v>
      </c>
      <c r="AC1116" s="276" t="s">
        <v>403</v>
      </c>
      <c r="AD1116" s="148"/>
      <c r="AE1116" s="38"/>
      <c r="AI1116" s="180"/>
      <c r="AS1116" s="37"/>
      <c r="AU1116" s="37"/>
      <c r="AW1116" s="37"/>
      <c r="AY1116" s="37"/>
      <c r="BA1116" s="37"/>
      <c r="BB1116" s="37"/>
      <c r="BC1116" s="37"/>
      <c r="BE1116" s="38"/>
      <c r="BF1116" s="38"/>
      <c r="BG1116" s="38"/>
      <c r="BH1116" s="38"/>
      <c r="BI1116" s="38"/>
      <c r="BJ1116" s="38"/>
      <c r="BK1116" s="38"/>
      <c r="BL1116" s="38"/>
      <c r="BM1116" s="38"/>
      <c r="BN1116" s="38"/>
      <c r="BO1116" s="38"/>
      <c r="BP1116" s="38"/>
      <c r="BQ1116" s="277"/>
      <c r="BS1116" s="37">
        <v>36547699.410000011</v>
      </c>
      <c r="BT1116" s="37">
        <v>26838774.919999994</v>
      </c>
      <c r="BU1116" s="37">
        <v>24659710.039999992</v>
      </c>
      <c r="BV1116" s="37">
        <v>34783802.009999968</v>
      </c>
      <c r="BW1116" s="37">
        <v>4494424.21</v>
      </c>
      <c r="BX1116" s="37">
        <v>13483272.629999999</v>
      </c>
      <c r="BY1116" s="37">
        <v>18071745.529999997</v>
      </c>
      <c r="BZ1116" s="37">
        <v>21686094.636</v>
      </c>
      <c r="CA1116" s="37">
        <v>29032149.709131602</v>
      </c>
      <c r="CB1116" s="37">
        <v>23823397.830868363</v>
      </c>
      <c r="CC1116" s="37">
        <v>20517153.763142925</v>
      </c>
      <c r="CD1116" s="37">
        <v>22909575</v>
      </c>
      <c r="CE1116" s="37">
        <v>22909574.999999989</v>
      </c>
      <c r="CG1116" s="37">
        <v>1958575.3982939606</v>
      </c>
      <c r="CH1116" s="37">
        <v>1877666.7919947526</v>
      </c>
      <c r="CI1116" s="37">
        <v>1877666.7919947526</v>
      </c>
      <c r="CJ1116" s="37">
        <v>1931605.8628608917</v>
      </c>
      <c r="CK1116" s="37">
        <v>1877666.7919947526</v>
      </c>
      <c r="CL1116" s="37">
        <v>1904636.3274278215</v>
      </c>
      <c r="CM1116" s="37">
        <v>1931605.8628608917</v>
      </c>
      <c r="CN1116" s="37">
        <v>1904636.3274278215</v>
      </c>
      <c r="CO1116" s="37">
        <v>1904636.3274278215</v>
      </c>
      <c r="CP1116" s="37">
        <v>1931605.8628608917</v>
      </c>
      <c r="CQ1116" s="37">
        <v>1904636.3274278215</v>
      </c>
      <c r="CR1116" s="37">
        <v>1904636.3274278215</v>
      </c>
    </row>
    <row r="1117" spans="2:96" x14ac:dyDescent="0.25">
      <c r="K1117" s="145" t="s">
        <v>316</v>
      </c>
      <c r="N1117" s="37" t="s">
        <v>2237</v>
      </c>
      <c r="V1117" s="37" t="s">
        <v>392</v>
      </c>
      <c r="W1117" s="37" t="s">
        <v>402</v>
      </c>
      <c r="X1117" s="37">
        <v>182</v>
      </c>
      <c r="AB1117" s="206" t="s">
        <v>348</v>
      </c>
      <c r="AC1117" s="173">
        <v>3050012</v>
      </c>
      <c r="AD1117" s="174" t="s">
        <v>2238</v>
      </c>
      <c r="AE1117" s="149">
        <v>71984478.070000008</v>
      </c>
      <c r="AF1117" s="17">
        <v>60530113.179999985</v>
      </c>
      <c r="AG1117" s="17">
        <v>63337379.239999995</v>
      </c>
      <c r="AH1117" s="151">
        <v>72981627.469999984</v>
      </c>
      <c r="AI1117" s="150">
        <v>15616797.399999997</v>
      </c>
      <c r="AJ1117" s="266">
        <v>46850392.199999988</v>
      </c>
      <c r="AK1117" s="138">
        <v>55360360.240000002</v>
      </c>
      <c r="AL1117" s="266">
        <v>66432432.288000003</v>
      </c>
      <c r="AM1117" s="175">
        <v>60913799.305664599</v>
      </c>
      <c r="AN1117" s="150">
        <v>67428188.40433538</v>
      </c>
      <c r="AO1117" s="151">
        <v>59876802.917428657</v>
      </c>
      <c r="AP1117" s="151">
        <v>60510059.999999993</v>
      </c>
      <c r="AQ1117" s="151">
        <v>60510059.999999993</v>
      </c>
      <c r="AR1117" s="266">
        <v>13659667.800000004</v>
      </c>
      <c r="AS1117" s="267">
        <v>0.29155930523885792</v>
      </c>
      <c r="AT1117" s="266">
        <v>-12471567.469999991</v>
      </c>
      <c r="AU1117" s="267">
        <v>-0.17088639843125705</v>
      </c>
      <c r="AV1117" s="266">
        <v>-2827319.2400000021</v>
      </c>
      <c r="AW1117" s="267">
        <v>-4.4639031073367197E-2</v>
      </c>
      <c r="AX1117" s="266">
        <v>13659667.800000004</v>
      </c>
      <c r="AY1117" s="267">
        <v>0.29155930523885792</v>
      </c>
      <c r="AZ1117" s="266">
        <v>-12471567.469999991</v>
      </c>
      <c r="BA1117" s="267">
        <v>-0.17088639843125705</v>
      </c>
      <c r="BB1117" s="266">
        <v>0</v>
      </c>
      <c r="BC1117" s="267">
        <v>0</v>
      </c>
      <c r="BE1117" s="149">
        <v>5199421.1404199395</v>
      </c>
      <c r="BF1117" s="149">
        <v>4942649.2742782198</v>
      </c>
      <c r="BG1117" s="149">
        <v>4942649.2742782198</v>
      </c>
      <c r="BH1117" s="149">
        <v>5113830.5183727005</v>
      </c>
      <c r="BI1117" s="149">
        <v>4942649.2742782198</v>
      </c>
      <c r="BJ1117" s="149">
        <v>5028239.8963254606</v>
      </c>
      <c r="BK1117" s="149">
        <v>5113830.5183727005</v>
      </c>
      <c r="BL1117" s="149">
        <v>5028239.8963254606</v>
      </c>
      <c r="BM1117" s="149">
        <v>5028239.8963254606</v>
      </c>
      <c r="BN1117" s="149">
        <v>5113830.5183727005</v>
      </c>
      <c r="BO1117" s="149">
        <v>5028239.8963254606</v>
      </c>
      <c r="BP1117" s="149">
        <v>5028239.8963254606</v>
      </c>
      <c r="BQ1117" s="268">
        <v>60510060.000000007</v>
      </c>
    </row>
    <row r="1118" spans="2:96" x14ac:dyDescent="0.25">
      <c r="K1118" s="145" t="s">
        <v>316</v>
      </c>
      <c r="N1118" s="37" t="s">
        <v>2239</v>
      </c>
      <c r="V1118" s="37" t="s">
        <v>392</v>
      </c>
      <c r="W1118" s="37" t="s">
        <v>402</v>
      </c>
      <c r="X1118" s="37">
        <v>182</v>
      </c>
      <c r="AB1118" s="206" t="s">
        <v>348</v>
      </c>
      <c r="AC1118" s="173">
        <v>3050022</v>
      </c>
      <c r="AD1118" s="174" t="s">
        <v>2240</v>
      </c>
      <c r="AE1118" s="149">
        <v>-23315803.879999999</v>
      </c>
      <c r="AF1118" s="17">
        <v>-21831198.710000001</v>
      </c>
      <c r="AG1118" s="17">
        <v>-26383880.530000001</v>
      </c>
      <c r="AH1118" s="151">
        <v>-25054494.950000014</v>
      </c>
      <c r="AI1118" s="150">
        <v>-7562901.0599999987</v>
      </c>
      <c r="AJ1118" s="266">
        <v>-22688703.179999996</v>
      </c>
      <c r="AK1118" s="138">
        <v>-25776145.18</v>
      </c>
      <c r="AL1118" s="266">
        <v>-30931374.216000002</v>
      </c>
      <c r="AM1118" s="175">
        <v>-20911625.706297617</v>
      </c>
      <c r="AN1118" s="150">
        <v>-29919014.423702396</v>
      </c>
      <c r="AO1118" s="151">
        <v>-27740591.79428573</v>
      </c>
      <c r="AP1118" s="151">
        <v>-24709582</v>
      </c>
      <c r="AQ1118" s="151">
        <v>-24709582</v>
      </c>
      <c r="AR1118" s="266">
        <v>-2020878.820000004</v>
      </c>
      <c r="AS1118" s="267">
        <v>-8.9069824924211657E-2</v>
      </c>
      <c r="AT1118" s="266">
        <v>344912.95000001416</v>
      </c>
      <c r="AU1118" s="267">
        <v>1.3766509789494438E-2</v>
      </c>
      <c r="AV1118" s="266">
        <v>1674298.5300000012</v>
      </c>
      <c r="AW1118" s="267">
        <v>6.3459146128873142E-2</v>
      </c>
      <c r="AX1118" s="266">
        <v>-2020878.820000004</v>
      </c>
      <c r="AY1118" s="267">
        <v>-8.9069824924211657E-2</v>
      </c>
      <c r="AZ1118" s="266">
        <v>344912.95000001416</v>
      </c>
      <c r="BA1118" s="267">
        <v>1.3766509789494438E-2</v>
      </c>
      <c r="BB1118" s="266">
        <v>0</v>
      </c>
      <c r="BC1118" s="267">
        <v>0</v>
      </c>
      <c r="BE1118" s="149">
        <v>-2136257.3661417291</v>
      </c>
      <c r="BF1118" s="149">
        <v>-2010051.9488188999</v>
      </c>
      <c r="BG1118" s="149">
        <v>-2010051.9488188999</v>
      </c>
      <c r="BH1118" s="149">
        <v>-2094188.8937007859</v>
      </c>
      <c r="BI1118" s="149">
        <v>-2010051.9488188999</v>
      </c>
      <c r="BJ1118" s="149">
        <v>-2052120.421259843</v>
      </c>
      <c r="BK1118" s="149">
        <v>-2094188.8937007859</v>
      </c>
      <c r="BL1118" s="149">
        <v>-2052120.421259843</v>
      </c>
      <c r="BM1118" s="149">
        <v>-2052120.421259843</v>
      </c>
      <c r="BN1118" s="149">
        <v>-2094188.8937007859</v>
      </c>
      <c r="BO1118" s="149">
        <v>-2052120.421259843</v>
      </c>
      <c r="BP1118" s="149">
        <v>-2052120.421259843</v>
      </c>
      <c r="BQ1118" s="268">
        <v>-24709582</v>
      </c>
    </row>
    <row r="1119" spans="2:96" x14ac:dyDescent="0.25">
      <c r="K1119" s="145" t="s">
        <v>316</v>
      </c>
      <c r="N1119" s="37" t="s">
        <v>2241</v>
      </c>
      <c r="V1119" s="37" t="s">
        <v>392</v>
      </c>
      <c r="W1119" s="37" t="s">
        <v>402</v>
      </c>
      <c r="X1119" s="37">
        <v>182</v>
      </c>
      <c r="AB1119" s="206" t="s">
        <v>348</v>
      </c>
      <c r="AC1119" s="173">
        <v>3050023</v>
      </c>
      <c r="AD1119" s="174" t="s">
        <v>2242</v>
      </c>
      <c r="AE1119" s="149">
        <v>-10221529.809999999</v>
      </c>
      <c r="AF1119" s="17">
        <v>-9977899.4000000004</v>
      </c>
      <c r="AG1119" s="17">
        <v>-10253830.16</v>
      </c>
      <c r="AH1119" s="151">
        <v>-10863915.829999998</v>
      </c>
      <c r="AI1119" s="150">
        <v>-2706363.06</v>
      </c>
      <c r="AJ1119" s="266">
        <v>-8119089.1799999997</v>
      </c>
      <c r="AK1119" s="138">
        <v>-8124734.4900000002</v>
      </c>
      <c r="AL1119" s="266">
        <v>-9749681.3880000003</v>
      </c>
      <c r="AM1119" s="175">
        <v>-9067520.2990544196</v>
      </c>
      <c r="AN1119" s="150">
        <v>-9921130.0209455788</v>
      </c>
      <c r="AO1119" s="151">
        <v>-8519635.5428571384</v>
      </c>
      <c r="AP1119" s="151">
        <v>-8113474</v>
      </c>
      <c r="AQ1119" s="151">
        <v>-8113474</v>
      </c>
      <c r="AR1119" s="266">
        <v>5615.179999999702</v>
      </c>
      <c r="AS1119" s="267">
        <v>6.9160220752738453E-4</v>
      </c>
      <c r="AT1119" s="266">
        <v>2750441.8299999982</v>
      </c>
      <c r="AU1119" s="267">
        <v>0.25317223301793557</v>
      </c>
      <c r="AV1119" s="266">
        <v>2140356.16</v>
      </c>
      <c r="AW1119" s="267">
        <v>0.20873723541369835</v>
      </c>
      <c r="AX1119" s="266">
        <v>5615.179999999702</v>
      </c>
      <c r="AY1119" s="267">
        <v>6.9160220752738453E-4</v>
      </c>
      <c r="AZ1119" s="266">
        <v>2750441.8299999982</v>
      </c>
      <c r="BA1119" s="267">
        <v>0.25317223301793557</v>
      </c>
      <c r="BB1119" s="266">
        <v>0</v>
      </c>
      <c r="BC1119" s="267">
        <v>0</v>
      </c>
      <c r="BE1119" s="149">
        <v>-700263.1200787389</v>
      </c>
      <c r="BF1119" s="149">
        <v>-660760.83267716598</v>
      </c>
      <c r="BG1119" s="149">
        <v>-660760.83267716598</v>
      </c>
      <c r="BH1119" s="149">
        <v>-687095.69094488095</v>
      </c>
      <c r="BI1119" s="149">
        <v>-660760.83267716598</v>
      </c>
      <c r="BJ1119" s="149">
        <v>-673928.26181102404</v>
      </c>
      <c r="BK1119" s="149">
        <v>-687095.69094488095</v>
      </c>
      <c r="BL1119" s="149">
        <v>-673928.26181102404</v>
      </c>
      <c r="BM1119" s="149">
        <v>-673928.26181102404</v>
      </c>
      <c r="BN1119" s="149">
        <v>-687095.69094488095</v>
      </c>
      <c r="BO1119" s="149">
        <v>-673928.26181102404</v>
      </c>
      <c r="BP1119" s="149">
        <v>-673928.26181102404</v>
      </c>
      <c r="BQ1119" s="268">
        <v>-8113474</v>
      </c>
    </row>
    <row r="1120" spans="2:96" x14ac:dyDescent="0.25">
      <c r="K1120" s="145" t="s">
        <v>316</v>
      </c>
      <c r="N1120" s="37" t="s">
        <v>2243</v>
      </c>
      <c r="V1120" s="37" t="s">
        <v>392</v>
      </c>
      <c r="W1120" s="37" t="s">
        <v>402</v>
      </c>
      <c r="X1120" s="37">
        <v>182</v>
      </c>
      <c r="AB1120" s="206" t="s">
        <v>348</v>
      </c>
      <c r="AC1120" s="173">
        <v>3050024</v>
      </c>
      <c r="AD1120" s="174" t="s">
        <v>2244</v>
      </c>
      <c r="AE1120" s="149">
        <v>-1899444.97</v>
      </c>
      <c r="AF1120" s="17">
        <v>-1882240.1499999997</v>
      </c>
      <c r="AG1120" s="17">
        <v>-2039958.5100000002</v>
      </c>
      <c r="AH1120" s="151">
        <v>-2279414.6800000016</v>
      </c>
      <c r="AI1120" s="150">
        <v>-853109.07000000007</v>
      </c>
      <c r="AJ1120" s="266">
        <v>-2559327.21</v>
      </c>
      <c r="AK1120" s="138">
        <v>-3387735.0400000005</v>
      </c>
      <c r="AL1120" s="266">
        <v>-4065282.0480000009</v>
      </c>
      <c r="AM1120" s="175">
        <v>-1902503.5911809579</v>
      </c>
      <c r="AN1120" s="150">
        <v>-3764646.1288190442</v>
      </c>
      <c r="AO1120" s="151">
        <v>-3099421.8171428563</v>
      </c>
      <c r="AP1120" s="151">
        <v>-4777429.0000000009</v>
      </c>
      <c r="AQ1120" s="151">
        <v>-4777429.0000000009</v>
      </c>
      <c r="AR1120" s="266">
        <v>-2218101.790000001</v>
      </c>
      <c r="AS1120" s="267">
        <v>-0.86667378103638459</v>
      </c>
      <c r="AT1120" s="266">
        <v>-2498014.3199999994</v>
      </c>
      <c r="AU1120" s="267">
        <v>-1.095901654893263</v>
      </c>
      <c r="AV1120" s="266">
        <v>-2737470.4900000007</v>
      </c>
      <c r="AW1120" s="267">
        <v>-1.3419245913976949</v>
      </c>
      <c r="AX1120" s="266">
        <v>-2218101.790000001</v>
      </c>
      <c r="AY1120" s="267">
        <v>-0.86667378103638459</v>
      </c>
      <c r="AZ1120" s="266">
        <v>-2498014.3199999994</v>
      </c>
      <c r="BA1120" s="267">
        <v>-1.095901654893263</v>
      </c>
      <c r="BB1120" s="266">
        <v>0</v>
      </c>
      <c r="BC1120" s="267">
        <v>0</v>
      </c>
      <c r="BE1120" s="149">
        <v>-404325.2559055115</v>
      </c>
      <c r="BF1120" s="149">
        <v>-394169.70078740176</v>
      </c>
      <c r="BG1120" s="149">
        <v>-394169.70078740176</v>
      </c>
      <c r="BH1120" s="149">
        <v>-400940.07086614158</v>
      </c>
      <c r="BI1120" s="149">
        <v>-394169.70078740176</v>
      </c>
      <c r="BJ1120" s="149">
        <v>-397554.88582677167</v>
      </c>
      <c r="BK1120" s="149">
        <v>-400940.07086614158</v>
      </c>
      <c r="BL1120" s="149">
        <v>-397554.88582677167</v>
      </c>
      <c r="BM1120" s="149">
        <v>-397554.88582677167</v>
      </c>
      <c r="BN1120" s="149">
        <v>-400940.07086614158</v>
      </c>
      <c r="BO1120" s="149">
        <v>-397554.88582677167</v>
      </c>
      <c r="BP1120" s="149">
        <v>-397554.88582677167</v>
      </c>
      <c r="BQ1120" s="268">
        <v>-4777429</v>
      </c>
    </row>
    <row r="1121" spans="2:96" ht="18.75" hidden="1" x14ac:dyDescent="0.3">
      <c r="B1121" s="137" t="s">
        <v>306</v>
      </c>
      <c r="C1121" s="137" t="s">
        <v>306</v>
      </c>
      <c r="J1121" s="137" t="s">
        <v>306</v>
      </c>
      <c r="K1121" s="145" t="s">
        <v>309</v>
      </c>
      <c r="N1121" s="37" t="s">
        <v>311</v>
      </c>
      <c r="AC1121" s="152"/>
      <c r="AD1121" s="163"/>
      <c r="AE1121" s="17"/>
      <c r="AI1121" s="180"/>
      <c r="AS1121" s="37"/>
      <c r="AU1121" s="37"/>
      <c r="AW1121" s="37"/>
      <c r="AY1121" s="37"/>
      <c r="BA1121" s="37"/>
      <c r="BB1121" s="37"/>
      <c r="BC1121" s="37"/>
      <c r="BE1121" s="17"/>
      <c r="BF1121" s="17"/>
      <c r="BG1121" s="17"/>
      <c r="BH1121" s="17"/>
      <c r="BI1121" s="17"/>
      <c r="BJ1121" s="17"/>
      <c r="BK1121" s="17"/>
      <c r="BL1121" s="17"/>
      <c r="BM1121" s="17"/>
      <c r="BN1121" s="17"/>
      <c r="BO1121" s="17"/>
      <c r="BP1121" s="17"/>
      <c r="BQ1121" s="278"/>
    </row>
    <row r="1122" spans="2:96" ht="17.25" x14ac:dyDescent="0.3">
      <c r="K1122" s="145" t="s">
        <v>313</v>
      </c>
      <c r="V1122" s="37" t="s">
        <v>392</v>
      </c>
      <c r="W1122" s="37" t="s">
        <v>402</v>
      </c>
      <c r="AB1122" s="206" t="s">
        <v>348</v>
      </c>
      <c r="AC1122" s="164" t="s">
        <v>2245</v>
      </c>
      <c r="AD1122" s="148"/>
      <c r="AE1122" s="165">
        <v>36547699.410000011</v>
      </c>
      <c r="AF1122" s="165">
        <v>26838774.919999987</v>
      </c>
      <c r="AG1122" s="165">
        <v>24659710.039999992</v>
      </c>
      <c r="AH1122" s="167">
        <v>34783802.009999968</v>
      </c>
      <c r="AI1122" s="166">
        <v>4494424.2099999972</v>
      </c>
      <c r="AJ1122" s="167">
        <v>13483272.629999992</v>
      </c>
      <c r="AK1122" s="166">
        <v>18071745.530000001</v>
      </c>
      <c r="AL1122" s="167">
        <v>21686094.636</v>
      </c>
      <c r="AM1122" s="166">
        <v>29032149.709131598</v>
      </c>
      <c r="AN1122" s="166">
        <v>23823397.830868371</v>
      </c>
      <c r="AO1122" s="167">
        <v>20517153.763142932</v>
      </c>
      <c r="AP1122" s="167">
        <v>22909574.999999993</v>
      </c>
      <c r="AQ1122" s="167">
        <v>22909574.999999993</v>
      </c>
      <c r="AR1122" s="167">
        <v>9426302.370000001</v>
      </c>
      <c r="AS1122" s="279">
        <v>0.6991108634135812</v>
      </c>
      <c r="AT1122" s="167">
        <v>-11874227.009999976</v>
      </c>
      <c r="AU1122" s="279">
        <v>-0.34137231480866476</v>
      </c>
      <c r="AV1122" s="167">
        <v>-1750135.0399999991</v>
      </c>
      <c r="AW1122" s="279">
        <v>-7.0971436288632034E-2</v>
      </c>
      <c r="AX1122" s="167">
        <v>9426302.370000001</v>
      </c>
      <c r="AY1122" s="279">
        <v>0.6991108634135812</v>
      </c>
      <c r="AZ1122" s="167">
        <v>-11874227.009999976</v>
      </c>
      <c r="BA1122" s="279">
        <v>-0.34137231480866476</v>
      </c>
      <c r="BB1122" s="167">
        <v>0</v>
      </c>
      <c r="BC1122" s="279">
        <v>0</v>
      </c>
      <c r="BE1122" s="165">
        <v>1958575.3982939601</v>
      </c>
      <c r="BF1122" s="165">
        <v>1877666.7919947524</v>
      </c>
      <c r="BG1122" s="165">
        <v>1877666.7919947524</v>
      </c>
      <c r="BH1122" s="165">
        <v>1931605.862860892</v>
      </c>
      <c r="BI1122" s="165">
        <v>1877666.7919947524</v>
      </c>
      <c r="BJ1122" s="165">
        <v>1904636.3274278222</v>
      </c>
      <c r="BK1122" s="165">
        <v>1931605.862860892</v>
      </c>
      <c r="BL1122" s="165">
        <v>1904636.3274278222</v>
      </c>
      <c r="BM1122" s="165">
        <v>1904636.3274278222</v>
      </c>
      <c r="BN1122" s="165">
        <v>1931605.862860892</v>
      </c>
      <c r="BO1122" s="165">
        <v>1904636.3274278222</v>
      </c>
      <c r="BP1122" s="165">
        <v>1904636.3274278222</v>
      </c>
      <c r="BQ1122" s="280">
        <v>22909575.000000007</v>
      </c>
    </row>
    <row r="1123" spans="2:96" ht="18.75" x14ac:dyDescent="0.3">
      <c r="K1123" s="145" t="s">
        <v>313</v>
      </c>
      <c r="AC1123" s="152"/>
      <c r="AD1123" s="168"/>
      <c r="AE1123" s="169"/>
      <c r="AI1123" s="281"/>
      <c r="AS1123" s="37"/>
      <c r="AU1123" s="37"/>
      <c r="AW1123" s="37"/>
      <c r="AY1123" s="37"/>
      <c r="BA1123" s="37"/>
      <c r="BB1123" s="37"/>
      <c r="BC1123" s="37"/>
      <c r="BE1123" s="169"/>
      <c r="BF1123" s="169"/>
      <c r="BG1123" s="169"/>
      <c r="BH1123" s="169"/>
      <c r="BI1123" s="169"/>
      <c r="BJ1123" s="169"/>
      <c r="BK1123" s="169"/>
      <c r="BL1123" s="169"/>
      <c r="BM1123" s="169"/>
      <c r="BN1123" s="169"/>
      <c r="BO1123" s="169"/>
      <c r="BP1123" s="169"/>
      <c r="BQ1123" s="282"/>
    </row>
    <row r="1124" spans="2:96" ht="18.75" x14ac:dyDescent="0.3">
      <c r="K1124" s="145" t="s">
        <v>313</v>
      </c>
      <c r="M1124" s="37" t="s">
        <v>404</v>
      </c>
      <c r="N1124" s="37" t="s">
        <v>2246</v>
      </c>
      <c r="V1124" s="37" t="s">
        <v>392</v>
      </c>
      <c r="W1124" s="37" t="s">
        <v>405</v>
      </c>
      <c r="X1124" s="37">
        <v>183</v>
      </c>
      <c r="AB1124" s="206" t="s">
        <v>348</v>
      </c>
      <c r="AC1124" s="276" t="s">
        <v>406</v>
      </c>
      <c r="AD1124" s="148"/>
      <c r="AE1124" s="38"/>
      <c r="AI1124" s="180"/>
      <c r="AS1124" s="37"/>
      <c r="AU1124" s="37"/>
      <c r="AW1124" s="37"/>
      <c r="AY1124" s="37"/>
      <c r="BA1124" s="37"/>
      <c r="BB1124" s="37"/>
      <c r="BC1124" s="37"/>
      <c r="BE1124" s="38"/>
      <c r="BF1124" s="38"/>
      <c r="BG1124" s="38"/>
      <c r="BH1124" s="38"/>
      <c r="BI1124" s="38"/>
      <c r="BJ1124" s="38"/>
      <c r="BK1124" s="38"/>
      <c r="BL1124" s="38"/>
      <c r="BM1124" s="38"/>
      <c r="BN1124" s="38"/>
      <c r="BO1124" s="38"/>
      <c r="BP1124" s="38"/>
      <c r="BQ1124" s="277"/>
      <c r="BS1124" s="37">
        <v>4486923.51</v>
      </c>
      <c r="BT1124" s="37">
        <v>4907768.08</v>
      </c>
      <c r="BU1124" s="37">
        <v>5421706.9800000004</v>
      </c>
      <c r="BV1124" s="37">
        <v>5664067.7720283587</v>
      </c>
      <c r="BW1124" s="37">
        <v>1884140.9100000001</v>
      </c>
      <c r="BX1124" s="37">
        <v>5652422.7300000004</v>
      </c>
      <c r="BY1124" s="37">
        <v>5037647.3099999996</v>
      </c>
      <c r="BZ1124" s="37">
        <v>6045176.7719999999</v>
      </c>
      <c r="CA1124" s="37">
        <v>4720056.4766902989</v>
      </c>
      <c r="CB1124" s="37">
        <v>5981658.6053380594</v>
      </c>
      <c r="CC1124" s="37">
        <v>5884314.9771428565</v>
      </c>
      <c r="CD1124" s="37">
        <v>5884919.7880000006</v>
      </c>
      <c r="CE1124" s="37">
        <v>5884919.7879999969</v>
      </c>
      <c r="CG1124" s="37">
        <v>490409.982333333</v>
      </c>
      <c r="CH1124" s="37">
        <v>490409.982333333</v>
      </c>
      <c r="CI1124" s="37">
        <v>490409.982333333</v>
      </c>
      <c r="CJ1124" s="37">
        <v>490409.982333333</v>
      </c>
      <c r="CK1124" s="37">
        <v>490409.982333333</v>
      </c>
      <c r="CL1124" s="37">
        <v>490409.982333333</v>
      </c>
      <c r="CM1124" s="37">
        <v>490409.982333333</v>
      </c>
      <c r="CN1124" s="37">
        <v>490409.982333333</v>
      </c>
      <c r="CO1124" s="37">
        <v>490409.982333333</v>
      </c>
      <c r="CP1124" s="37">
        <v>490409.982333333</v>
      </c>
      <c r="CQ1124" s="37">
        <v>490409.982333333</v>
      </c>
      <c r="CR1124" s="37">
        <v>490409.982333333</v>
      </c>
    </row>
    <row r="1125" spans="2:96" x14ac:dyDescent="0.25">
      <c r="K1125" s="145" t="s">
        <v>316</v>
      </c>
      <c r="N1125" s="37" t="s">
        <v>2247</v>
      </c>
      <c r="V1125" s="37" t="s">
        <v>392</v>
      </c>
      <c r="W1125" s="37" t="s">
        <v>405</v>
      </c>
      <c r="X1125" s="37">
        <v>183</v>
      </c>
      <c r="AB1125" s="206" t="s">
        <v>348</v>
      </c>
      <c r="AC1125" s="173">
        <v>5000510</v>
      </c>
      <c r="AD1125" s="174" t="s">
        <v>2248</v>
      </c>
      <c r="AE1125" s="149">
        <v>2600164</v>
      </c>
      <c r="AF1125" s="17">
        <v>3104273.43</v>
      </c>
      <c r="AG1125" s="17">
        <v>3583099.1200000006</v>
      </c>
      <c r="AH1125" s="151">
        <v>3819213.5233983663</v>
      </c>
      <c r="AI1125" s="150">
        <v>1269488.58</v>
      </c>
      <c r="AJ1125" s="266">
        <v>3808465.74</v>
      </c>
      <c r="AK1125" s="138">
        <v>3436636.29</v>
      </c>
      <c r="AL1125" s="266">
        <v>4123963.5480000004</v>
      </c>
      <c r="AM1125" s="175">
        <v>3182677.9361653058</v>
      </c>
      <c r="AN1125" s="150">
        <v>4073171.8772330605</v>
      </c>
      <c r="AO1125" s="151">
        <v>3997107.4457142828</v>
      </c>
      <c r="AP1125" s="151">
        <v>4025045.6754999999</v>
      </c>
      <c r="AQ1125" s="151">
        <v>4025045.6754999962</v>
      </c>
      <c r="AR1125" s="266">
        <v>216579.93549999595</v>
      </c>
      <c r="AS1125" s="267">
        <v>5.6868027779605528E-2</v>
      </c>
      <c r="AT1125" s="266">
        <v>205832.15210162988</v>
      </c>
      <c r="AU1125" s="267">
        <v>5.3893858209445908E-2</v>
      </c>
      <c r="AV1125" s="266">
        <v>441946.55549999559</v>
      </c>
      <c r="AW1125" s="267">
        <v>0.12334198432668408</v>
      </c>
      <c r="AX1125" s="266">
        <v>216579.93549999967</v>
      </c>
      <c r="AY1125" s="267">
        <v>5.6868027779606506E-2</v>
      </c>
      <c r="AZ1125" s="266">
        <v>205832.1521016336</v>
      </c>
      <c r="BA1125" s="267">
        <v>5.3893858209446886E-2</v>
      </c>
      <c r="BB1125" s="266">
        <v>-3.7252902984619141E-9</v>
      </c>
      <c r="BC1125" s="267">
        <v>-9.2552745951116453E-16</v>
      </c>
      <c r="BE1125" s="149">
        <v>335420.47295833298</v>
      </c>
      <c r="BF1125" s="149">
        <v>335420.47295833298</v>
      </c>
      <c r="BG1125" s="149">
        <v>335420.47295833298</v>
      </c>
      <c r="BH1125" s="149">
        <v>335420.47295833298</v>
      </c>
      <c r="BI1125" s="149">
        <v>335420.47295833298</v>
      </c>
      <c r="BJ1125" s="149">
        <v>335420.47295833298</v>
      </c>
      <c r="BK1125" s="149">
        <v>335420.47295833298</v>
      </c>
      <c r="BL1125" s="149">
        <v>335420.47295833298</v>
      </c>
      <c r="BM1125" s="149">
        <v>335420.47295833298</v>
      </c>
      <c r="BN1125" s="149">
        <v>335420.47295833298</v>
      </c>
      <c r="BO1125" s="149">
        <v>335420.47295833298</v>
      </c>
      <c r="BP1125" s="149">
        <v>335420.47295833298</v>
      </c>
      <c r="BQ1125" s="268">
        <v>4025045.6754999948</v>
      </c>
    </row>
    <row r="1126" spans="2:96" x14ac:dyDescent="0.25">
      <c r="K1126" s="145" t="s">
        <v>316</v>
      </c>
      <c r="N1126" s="37" t="s">
        <v>2249</v>
      </c>
      <c r="V1126" s="37" t="s">
        <v>392</v>
      </c>
      <c r="W1126" s="37" t="s">
        <v>405</v>
      </c>
      <c r="X1126" s="37">
        <v>183</v>
      </c>
      <c r="AB1126" s="206" t="s">
        <v>348</v>
      </c>
      <c r="AC1126" s="173">
        <v>5000520</v>
      </c>
      <c r="AD1126" s="174" t="s">
        <v>2250</v>
      </c>
      <c r="AE1126" s="149">
        <v>1799332.94</v>
      </c>
      <c r="AF1126" s="17">
        <v>1740571.9500000002</v>
      </c>
      <c r="AG1126" s="17">
        <v>1824202.83</v>
      </c>
      <c r="AH1126" s="151">
        <v>1819738.2535594162</v>
      </c>
      <c r="AI1126" s="150">
        <v>611134.45000000007</v>
      </c>
      <c r="AJ1126" s="266">
        <v>1833403.35</v>
      </c>
      <c r="AK1126" s="138">
        <v>1587354.7</v>
      </c>
      <c r="AL1126" s="266">
        <v>1904825.6400000001</v>
      </c>
      <c r="AM1126" s="175">
        <v>1516448.544632847</v>
      </c>
      <c r="AN1126" s="150">
        <v>1890644.4089265692</v>
      </c>
      <c r="AO1126" s="151">
        <v>1869984.6685714312</v>
      </c>
      <c r="AP1126" s="151">
        <v>1849932.0825</v>
      </c>
      <c r="AQ1126" s="151">
        <v>1849932.0825000014</v>
      </c>
      <c r="AR1126" s="266">
        <v>16528.732500001322</v>
      </c>
      <c r="AS1126" s="267">
        <v>9.0153279691570984E-3</v>
      </c>
      <c r="AT1126" s="266">
        <v>30193.828940585256</v>
      </c>
      <c r="AU1126" s="267">
        <v>1.6592402166369803E-2</v>
      </c>
      <c r="AV1126" s="266">
        <v>25729.252500001341</v>
      </c>
      <c r="AW1126" s="267">
        <v>1.4104381419034055E-2</v>
      </c>
      <c r="AX1126" s="266">
        <v>16528.732499999925</v>
      </c>
      <c r="AY1126" s="267">
        <v>9.0153279691563368E-3</v>
      </c>
      <c r="AZ1126" s="266">
        <v>30193.828940583859</v>
      </c>
      <c r="BA1126" s="267">
        <v>1.6592402166369032E-2</v>
      </c>
      <c r="BB1126" s="266">
        <v>1.3969838619232178E-9</v>
      </c>
      <c r="BC1126" s="267">
        <v>7.5515413519145654E-16</v>
      </c>
      <c r="BE1126" s="149">
        <v>154161.00687500008</v>
      </c>
      <c r="BF1126" s="149">
        <v>154161.00687500008</v>
      </c>
      <c r="BG1126" s="149">
        <v>154161.00687500008</v>
      </c>
      <c r="BH1126" s="149">
        <v>154161.00687500008</v>
      </c>
      <c r="BI1126" s="149">
        <v>154161.00687500008</v>
      </c>
      <c r="BJ1126" s="149">
        <v>154161.00687500008</v>
      </c>
      <c r="BK1126" s="149">
        <v>154161.00687500008</v>
      </c>
      <c r="BL1126" s="149">
        <v>154161.00687500008</v>
      </c>
      <c r="BM1126" s="149">
        <v>154161.00687500008</v>
      </c>
      <c r="BN1126" s="149">
        <v>154161.00687500008</v>
      </c>
      <c r="BO1126" s="149">
        <v>154161.00687500008</v>
      </c>
      <c r="BP1126" s="149">
        <v>154161.00687500008</v>
      </c>
      <c r="BQ1126" s="268">
        <v>1849932.0825000005</v>
      </c>
    </row>
    <row r="1127" spans="2:96" x14ac:dyDescent="0.25">
      <c r="K1127" s="145" t="s">
        <v>316</v>
      </c>
      <c r="N1127" s="37" t="s">
        <v>2251</v>
      </c>
      <c r="V1127" s="37" t="s">
        <v>392</v>
      </c>
      <c r="W1127" s="37" t="s">
        <v>405</v>
      </c>
      <c r="X1127" s="37">
        <v>183</v>
      </c>
      <c r="AB1127" s="206" t="s">
        <v>348</v>
      </c>
      <c r="AC1127" s="173">
        <v>5000530</v>
      </c>
      <c r="AD1127" s="174" t="s">
        <v>2252</v>
      </c>
      <c r="AE1127" s="149">
        <v>0</v>
      </c>
      <c r="AF1127" s="17">
        <v>0</v>
      </c>
      <c r="AG1127" s="17">
        <v>0</v>
      </c>
      <c r="AH1127" s="151">
        <v>8.0475537281200001E-4</v>
      </c>
      <c r="AI1127" s="150">
        <v>0</v>
      </c>
      <c r="AJ1127" s="266">
        <v>0</v>
      </c>
      <c r="AK1127" s="138">
        <v>0</v>
      </c>
      <c r="AL1127" s="266">
        <v>0</v>
      </c>
      <c r="AM1127" s="175">
        <v>6.7062947734300004E-4</v>
      </c>
      <c r="AN1127" s="150">
        <v>1.3412589546899997E-4</v>
      </c>
      <c r="AO1127" s="151">
        <v>0</v>
      </c>
      <c r="AP1127" s="151">
        <v>0</v>
      </c>
      <c r="AQ1127" s="151">
        <v>0</v>
      </c>
      <c r="AR1127" s="266">
        <v>0</v>
      </c>
      <c r="AS1127" s="267">
        <v>0</v>
      </c>
      <c r="AT1127" s="266">
        <v>-8.0475537281200001E-4</v>
      </c>
      <c r="AU1127" s="267">
        <v>-1</v>
      </c>
      <c r="AV1127" s="266">
        <v>0</v>
      </c>
      <c r="AW1127" s="267">
        <v>0</v>
      </c>
      <c r="AX1127" s="266">
        <v>0</v>
      </c>
      <c r="AY1127" s="267">
        <v>0</v>
      </c>
      <c r="AZ1127" s="266">
        <v>-8.0475537281200001E-4</v>
      </c>
      <c r="BA1127" s="267">
        <v>-1</v>
      </c>
      <c r="BB1127" s="266">
        <v>0</v>
      </c>
      <c r="BC1127" s="267">
        <v>0</v>
      </c>
      <c r="BE1127" s="149">
        <v>0</v>
      </c>
      <c r="BF1127" s="149">
        <v>0</v>
      </c>
      <c r="BG1127" s="149">
        <v>0</v>
      </c>
      <c r="BH1127" s="149">
        <v>0</v>
      </c>
      <c r="BI1127" s="149">
        <v>0</v>
      </c>
      <c r="BJ1127" s="149">
        <v>0</v>
      </c>
      <c r="BK1127" s="149">
        <v>0</v>
      </c>
      <c r="BL1127" s="149">
        <v>0</v>
      </c>
      <c r="BM1127" s="149">
        <v>0</v>
      </c>
      <c r="BN1127" s="149">
        <v>0</v>
      </c>
      <c r="BO1127" s="149">
        <v>0</v>
      </c>
      <c r="BP1127" s="149">
        <v>0</v>
      </c>
      <c r="BQ1127" s="268">
        <v>0</v>
      </c>
    </row>
    <row r="1128" spans="2:96" x14ac:dyDescent="0.25">
      <c r="K1128" s="145" t="s">
        <v>316</v>
      </c>
      <c r="N1128" s="37" t="s">
        <v>2253</v>
      </c>
      <c r="V1128" s="37" t="s">
        <v>392</v>
      </c>
      <c r="W1128" s="37" t="s">
        <v>405</v>
      </c>
      <c r="X1128" s="37">
        <v>183</v>
      </c>
      <c r="AB1128" s="206" t="s">
        <v>348</v>
      </c>
      <c r="AC1128" s="173">
        <v>5000550</v>
      </c>
      <c r="AD1128" s="174" t="s">
        <v>2254</v>
      </c>
      <c r="AE1128" s="149">
        <v>0</v>
      </c>
      <c r="AF1128" s="17">
        <v>0</v>
      </c>
      <c r="AG1128" s="17">
        <v>0</v>
      </c>
      <c r="AH1128" s="151">
        <v>1173.869430472995</v>
      </c>
      <c r="AI1128" s="150">
        <v>0</v>
      </c>
      <c r="AJ1128" s="266">
        <v>0</v>
      </c>
      <c r="AK1128" s="138">
        <v>745</v>
      </c>
      <c r="AL1128" s="266">
        <v>894</v>
      </c>
      <c r="AM1128" s="175">
        <v>978.22452539416258</v>
      </c>
      <c r="AN1128" s="150">
        <v>940.64490507883238</v>
      </c>
      <c r="AO1128" s="151">
        <v>145.71428571428601</v>
      </c>
      <c r="AP1128" s="151">
        <v>0</v>
      </c>
      <c r="AQ1128" s="151">
        <v>0</v>
      </c>
      <c r="AR1128" s="266">
        <v>0</v>
      </c>
      <c r="AS1128" s="267">
        <v>0</v>
      </c>
      <c r="AT1128" s="266">
        <v>-1173.869430472995</v>
      </c>
      <c r="AU1128" s="267">
        <v>-1</v>
      </c>
      <c r="AV1128" s="266">
        <v>0</v>
      </c>
      <c r="AW1128" s="267">
        <v>0</v>
      </c>
      <c r="AX1128" s="266">
        <v>0</v>
      </c>
      <c r="AY1128" s="267">
        <v>0</v>
      </c>
      <c r="AZ1128" s="266">
        <v>-1173.869430472995</v>
      </c>
      <c r="BA1128" s="267">
        <v>-1</v>
      </c>
      <c r="BB1128" s="266">
        <v>0</v>
      </c>
      <c r="BC1128" s="267">
        <v>0</v>
      </c>
      <c r="BE1128" s="149">
        <v>0</v>
      </c>
      <c r="BF1128" s="149">
        <v>0</v>
      </c>
      <c r="BG1128" s="149">
        <v>0</v>
      </c>
      <c r="BH1128" s="149">
        <v>0</v>
      </c>
      <c r="BI1128" s="149">
        <v>0</v>
      </c>
      <c r="BJ1128" s="149">
        <v>0</v>
      </c>
      <c r="BK1128" s="149">
        <v>0</v>
      </c>
      <c r="BL1128" s="149">
        <v>0</v>
      </c>
      <c r="BM1128" s="149">
        <v>0</v>
      </c>
      <c r="BN1128" s="149">
        <v>0</v>
      </c>
      <c r="BO1128" s="149">
        <v>0</v>
      </c>
      <c r="BP1128" s="149">
        <v>0</v>
      </c>
      <c r="BQ1128" s="268">
        <v>0</v>
      </c>
    </row>
    <row r="1129" spans="2:96" x14ac:dyDescent="0.25">
      <c r="K1129" s="145" t="s">
        <v>316</v>
      </c>
      <c r="N1129" s="37" t="s">
        <v>2255</v>
      </c>
      <c r="V1129" s="37" t="s">
        <v>392</v>
      </c>
      <c r="W1129" s="37" t="s">
        <v>405</v>
      </c>
      <c r="X1129" s="37">
        <v>183</v>
      </c>
      <c r="AB1129" s="206" t="s">
        <v>348</v>
      </c>
      <c r="AC1129" s="173">
        <v>5000622</v>
      </c>
      <c r="AD1129" s="174" t="s">
        <v>2256</v>
      </c>
      <c r="AE1129" s="149">
        <v>87426.569999999992</v>
      </c>
      <c r="AF1129" s="17">
        <v>62922.69999999999</v>
      </c>
      <c r="AG1129" s="17">
        <v>14405.030000000002</v>
      </c>
      <c r="AH1129" s="151">
        <v>23942.124835347644</v>
      </c>
      <c r="AI1129" s="150">
        <v>3517.88</v>
      </c>
      <c r="AJ1129" s="266">
        <v>10553.64</v>
      </c>
      <c r="AK1129" s="138">
        <v>12911.32</v>
      </c>
      <c r="AL1129" s="266">
        <v>15493.584000000001</v>
      </c>
      <c r="AM1129" s="175">
        <v>19951.770696123036</v>
      </c>
      <c r="AN1129" s="150">
        <v>16901.674139224608</v>
      </c>
      <c r="AO1129" s="151">
        <v>17077.148571428599</v>
      </c>
      <c r="AP1129" s="151">
        <v>9942.0300000000007</v>
      </c>
      <c r="AQ1129" s="151">
        <v>9942.0300000000043</v>
      </c>
      <c r="AR1129" s="266">
        <v>-611.60999999999513</v>
      </c>
      <c r="AS1129" s="267">
        <v>-5.7952516856742804E-2</v>
      </c>
      <c r="AT1129" s="266">
        <v>-14000.09483534764</v>
      </c>
      <c r="AU1129" s="267">
        <v>-0.58474738276688787</v>
      </c>
      <c r="AV1129" s="266">
        <v>-4462.9999999999982</v>
      </c>
      <c r="AW1129" s="267">
        <v>-0.30982233289344052</v>
      </c>
      <c r="AX1129" s="266">
        <v>-611.60999999999876</v>
      </c>
      <c r="AY1129" s="267">
        <v>-5.7952516856743151E-2</v>
      </c>
      <c r="AZ1129" s="266">
        <v>-14000.094835347643</v>
      </c>
      <c r="BA1129" s="267">
        <v>-0.58474738276688798</v>
      </c>
      <c r="BB1129" s="266">
        <v>3.637978807091713E-12</v>
      </c>
      <c r="BC1129" s="267">
        <v>3.6591911381193909E-16</v>
      </c>
      <c r="BE1129" s="149">
        <v>828.50250000000005</v>
      </c>
      <c r="BF1129" s="149">
        <v>828.50250000000005</v>
      </c>
      <c r="BG1129" s="149">
        <v>828.50250000000005</v>
      </c>
      <c r="BH1129" s="149">
        <v>828.50250000000005</v>
      </c>
      <c r="BI1129" s="149">
        <v>828.50250000000005</v>
      </c>
      <c r="BJ1129" s="149">
        <v>828.50250000000005</v>
      </c>
      <c r="BK1129" s="149">
        <v>828.50250000000005</v>
      </c>
      <c r="BL1129" s="149">
        <v>828.50250000000005</v>
      </c>
      <c r="BM1129" s="149">
        <v>828.50250000000005</v>
      </c>
      <c r="BN1129" s="149">
        <v>828.50250000000005</v>
      </c>
      <c r="BO1129" s="149">
        <v>828.50250000000005</v>
      </c>
      <c r="BP1129" s="149">
        <v>828.50250000000005</v>
      </c>
      <c r="BQ1129" s="268">
        <v>9942.0300000000043</v>
      </c>
    </row>
    <row r="1130" spans="2:96" ht="18.75" hidden="1" x14ac:dyDescent="0.3">
      <c r="B1130" s="137" t="s">
        <v>306</v>
      </c>
      <c r="C1130" s="137" t="s">
        <v>306</v>
      </c>
      <c r="J1130" s="137" t="s">
        <v>306</v>
      </c>
      <c r="K1130" s="145" t="s">
        <v>309</v>
      </c>
      <c r="N1130" s="37" t="s">
        <v>311</v>
      </c>
      <c r="AC1130" s="152"/>
      <c r="AD1130" s="163"/>
      <c r="AE1130" s="17"/>
      <c r="AI1130" s="180"/>
      <c r="AS1130" s="37"/>
      <c r="AU1130" s="37"/>
      <c r="AW1130" s="37"/>
      <c r="AY1130" s="37"/>
      <c r="BA1130" s="37"/>
      <c r="BB1130" s="37"/>
      <c r="BC1130" s="37"/>
      <c r="BE1130" s="17"/>
      <c r="BF1130" s="17"/>
      <c r="BG1130" s="17"/>
      <c r="BH1130" s="17"/>
      <c r="BI1130" s="17"/>
      <c r="BJ1130" s="17"/>
      <c r="BK1130" s="17"/>
      <c r="BL1130" s="17"/>
      <c r="BM1130" s="17"/>
      <c r="BN1130" s="17"/>
      <c r="BO1130" s="17"/>
      <c r="BP1130" s="17"/>
      <c r="BQ1130" s="278"/>
    </row>
    <row r="1131" spans="2:96" ht="17.25" x14ac:dyDescent="0.3">
      <c r="K1131" s="145" t="s">
        <v>313</v>
      </c>
      <c r="V1131" s="37" t="s">
        <v>392</v>
      </c>
      <c r="W1131" s="37" t="s">
        <v>405</v>
      </c>
      <c r="AB1131" s="206" t="s">
        <v>348</v>
      </c>
      <c r="AC1131" s="164" t="s">
        <v>2257</v>
      </c>
      <c r="AD1131" s="148"/>
      <c r="AE1131" s="165">
        <v>4486923.51</v>
      </c>
      <c r="AF1131" s="165">
        <v>4907768.080000001</v>
      </c>
      <c r="AG1131" s="165">
        <v>5421706.9800000014</v>
      </c>
      <c r="AH1131" s="167">
        <v>5664067.7720283587</v>
      </c>
      <c r="AI1131" s="166">
        <v>1884140.9100000001</v>
      </c>
      <c r="AJ1131" s="167">
        <v>5652422.7300000004</v>
      </c>
      <c r="AK1131" s="166">
        <v>5037647.3100000005</v>
      </c>
      <c r="AL1131" s="167">
        <v>6045176.7719999999</v>
      </c>
      <c r="AM1131" s="166">
        <v>4720056.4766902998</v>
      </c>
      <c r="AN1131" s="166">
        <v>5981658.6053380594</v>
      </c>
      <c r="AO1131" s="167">
        <v>5884314.9771428574</v>
      </c>
      <c r="AP1131" s="167">
        <v>5884919.7879999997</v>
      </c>
      <c r="AQ1131" s="167">
        <v>5884919.7879999978</v>
      </c>
      <c r="AR1131" s="167">
        <v>232497.0579999974</v>
      </c>
      <c r="AS1131" s="279">
        <v>4.1132284173656872E-2</v>
      </c>
      <c r="AT1131" s="167">
        <v>220852.01597163919</v>
      </c>
      <c r="AU1131" s="279">
        <v>3.8991767906150936E-2</v>
      </c>
      <c r="AV1131" s="167">
        <v>463212.80799999647</v>
      </c>
      <c r="AW1131" s="279">
        <v>8.5436710192699564E-2</v>
      </c>
      <c r="AX1131" s="167">
        <v>232497.05799999926</v>
      </c>
      <c r="AY1131" s="279">
        <v>4.1132284173657205E-2</v>
      </c>
      <c r="AZ1131" s="167">
        <v>220852.01597164106</v>
      </c>
      <c r="BA1131" s="279">
        <v>3.8991767906151269E-2</v>
      </c>
      <c r="BB1131" s="167">
        <v>-1.862645149230957E-9</v>
      </c>
      <c r="BC1131" s="279">
        <v>-3.1651156113106177E-16</v>
      </c>
      <c r="BE1131" s="165">
        <v>490409.98233333306</v>
      </c>
      <c r="BF1131" s="165">
        <v>490409.98233333306</v>
      </c>
      <c r="BG1131" s="165">
        <v>490409.98233333306</v>
      </c>
      <c r="BH1131" s="165">
        <v>490409.98233333306</v>
      </c>
      <c r="BI1131" s="165">
        <v>490409.98233333306</v>
      </c>
      <c r="BJ1131" s="165">
        <v>490409.98233333306</v>
      </c>
      <c r="BK1131" s="165">
        <v>490409.98233333306</v>
      </c>
      <c r="BL1131" s="165">
        <v>490409.98233333306</v>
      </c>
      <c r="BM1131" s="165">
        <v>490409.98233333306</v>
      </c>
      <c r="BN1131" s="165">
        <v>490409.98233333306</v>
      </c>
      <c r="BO1131" s="165">
        <v>490409.98233333306</v>
      </c>
      <c r="BP1131" s="165">
        <v>490409.98233333306</v>
      </c>
      <c r="BQ1131" s="280">
        <v>5884919.787999996</v>
      </c>
    </row>
    <row r="1132" spans="2:96" ht="18.75" x14ac:dyDescent="0.3">
      <c r="K1132" s="145" t="s">
        <v>313</v>
      </c>
      <c r="AC1132" s="152"/>
      <c r="AD1132" s="168"/>
      <c r="AE1132" s="169"/>
      <c r="AI1132" s="281"/>
      <c r="AS1132" s="37"/>
      <c r="AU1132" s="37"/>
      <c r="AW1132" s="37"/>
      <c r="AY1132" s="37"/>
      <c r="BA1132" s="37"/>
      <c r="BB1132" s="37"/>
      <c r="BC1132" s="37"/>
      <c r="BE1132" s="169"/>
      <c r="BF1132" s="169"/>
      <c r="BG1132" s="169"/>
      <c r="BH1132" s="169"/>
      <c r="BI1132" s="169"/>
      <c r="BJ1132" s="169"/>
      <c r="BK1132" s="169"/>
      <c r="BL1132" s="169"/>
      <c r="BM1132" s="169"/>
      <c r="BN1132" s="169"/>
      <c r="BO1132" s="169"/>
      <c r="BP1132" s="169"/>
      <c r="BQ1132" s="282"/>
    </row>
    <row r="1133" spans="2:96" ht="18.75" x14ac:dyDescent="0.3">
      <c r="K1133" s="145" t="s">
        <v>313</v>
      </c>
      <c r="M1133" s="37" t="s">
        <v>407</v>
      </c>
      <c r="N1133" s="37" t="s">
        <v>2258</v>
      </c>
      <c r="V1133" s="37" t="s">
        <v>392</v>
      </c>
      <c r="W1133" s="37" t="s">
        <v>408</v>
      </c>
      <c r="X1133" s="37">
        <v>184</v>
      </c>
      <c r="AB1133" s="206" t="s">
        <v>348</v>
      </c>
      <c r="AC1133" s="276" t="s">
        <v>409</v>
      </c>
      <c r="AD1133" s="148"/>
      <c r="AE1133" s="38"/>
      <c r="AI1133" s="180"/>
      <c r="AS1133" s="37"/>
      <c r="AU1133" s="37"/>
      <c r="AW1133" s="37"/>
      <c r="AY1133" s="37"/>
      <c r="BA1133" s="37"/>
      <c r="BB1133" s="37"/>
      <c r="BC1133" s="37"/>
      <c r="BE1133" s="38"/>
      <c r="BF1133" s="38"/>
      <c r="BG1133" s="38"/>
      <c r="BH1133" s="38"/>
      <c r="BI1133" s="38"/>
      <c r="BJ1133" s="38"/>
      <c r="BK1133" s="38"/>
      <c r="BL1133" s="38"/>
      <c r="BM1133" s="38"/>
      <c r="BN1133" s="38"/>
      <c r="BO1133" s="38"/>
      <c r="BP1133" s="38"/>
      <c r="BQ1133" s="277"/>
      <c r="BS1133" s="37">
        <v>13404343.590000002</v>
      </c>
      <c r="BT1133" s="37">
        <v>13234865.310000001</v>
      </c>
      <c r="BU1133" s="37">
        <v>11178108.129999999</v>
      </c>
      <c r="BV1133" s="37">
        <v>9509327.9829275142</v>
      </c>
      <c r="BW1133" s="37">
        <v>4021778.58</v>
      </c>
      <c r="BX1133" s="37">
        <v>12065335.74</v>
      </c>
      <c r="BY1133" s="37">
        <v>10459387.52</v>
      </c>
      <c r="BZ1133" s="37">
        <v>12551265.024</v>
      </c>
      <c r="CA1133" s="37">
        <v>7924439.9857729264</v>
      </c>
      <c r="CB1133" s="37">
        <v>12044275.517154587</v>
      </c>
      <c r="CC1133" s="37">
        <v>12237097.337142853</v>
      </c>
      <c r="CD1133" s="37">
        <v>12164175.126694396</v>
      </c>
      <c r="CE1133" s="37">
        <v>12164177.041275194</v>
      </c>
      <c r="CG1133" s="37">
        <v>1013681.4201062629</v>
      </c>
      <c r="CH1133" s="37">
        <v>1013681.4201062629</v>
      </c>
      <c r="CI1133" s="37">
        <v>1013681.4201062629</v>
      </c>
      <c r="CJ1133" s="37">
        <v>1013681.420106265</v>
      </c>
      <c r="CK1133" s="37">
        <v>1013681.420106267</v>
      </c>
      <c r="CL1133" s="37">
        <v>1013681.420106267</v>
      </c>
      <c r="CM1133" s="37">
        <v>1013681.420106268</v>
      </c>
      <c r="CN1133" s="37">
        <v>1013681.420106268</v>
      </c>
      <c r="CO1133" s="37">
        <v>1013681.420106268</v>
      </c>
      <c r="CP1133" s="37">
        <v>1013681.420106268</v>
      </c>
      <c r="CQ1133" s="37">
        <v>1013681.420106268</v>
      </c>
      <c r="CR1133" s="37">
        <v>1013681.420106268</v>
      </c>
    </row>
    <row r="1134" spans="2:96" x14ac:dyDescent="0.25">
      <c r="K1134" s="145" t="s">
        <v>316</v>
      </c>
      <c r="N1134" s="37" t="s">
        <v>2259</v>
      </c>
      <c r="V1134" s="37" t="s">
        <v>392</v>
      </c>
      <c r="W1134" s="37" t="s">
        <v>408</v>
      </c>
      <c r="X1134" s="37">
        <v>184</v>
      </c>
      <c r="AB1134" s="206" t="s">
        <v>348</v>
      </c>
      <c r="AC1134" s="173">
        <v>5000700</v>
      </c>
      <c r="AD1134" s="174" t="s">
        <v>2260</v>
      </c>
      <c r="AE1134" s="149">
        <v>17692308.279999997</v>
      </c>
      <c r="AF1134" s="17">
        <v>17499287.549999997</v>
      </c>
      <c r="AG1134" s="17">
        <v>15427844.309999999</v>
      </c>
      <c r="AH1134" s="151">
        <v>13125874.762408327</v>
      </c>
      <c r="AI1134" s="150">
        <v>5332597.83</v>
      </c>
      <c r="AJ1134" s="266">
        <v>15997793.49</v>
      </c>
      <c r="AK1134" s="138">
        <v>14086666.890000001</v>
      </c>
      <c r="AL1134" s="266">
        <v>16904000.267999999</v>
      </c>
      <c r="AM1134" s="175">
        <v>10938228.968673605</v>
      </c>
      <c r="AN1134" s="150">
        <v>16274312.683734722</v>
      </c>
      <c r="AO1134" s="151">
        <v>16805639.331428569</v>
      </c>
      <c r="AP1134" s="151">
        <v>16115981.759130336</v>
      </c>
      <c r="AQ1134" s="151">
        <v>16115981.759130329</v>
      </c>
      <c r="AR1134" s="266">
        <v>118188.26913032867</v>
      </c>
      <c r="AS1134" s="267">
        <v>7.3877856470772997E-3</v>
      </c>
      <c r="AT1134" s="266">
        <v>2990106.9967220016</v>
      </c>
      <c r="AU1134" s="267">
        <v>0.22780249323157328</v>
      </c>
      <c r="AV1134" s="266">
        <v>688137.44913033023</v>
      </c>
      <c r="AW1134" s="267">
        <v>4.460360341362106E-2</v>
      </c>
      <c r="AX1134" s="266">
        <v>118188.26913033612</v>
      </c>
      <c r="AY1134" s="267">
        <v>7.3877856470777655E-3</v>
      </c>
      <c r="AZ1134" s="266">
        <v>2990106.996722009</v>
      </c>
      <c r="BA1134" s="267">
        <v>0.22780249323157387</v>
      </c>
      <c r="BB1134" s="266">
        <v>-7.4505805969238281E-9</v>
      </c>
      <c r="BC1134" s="267">
        <v>-4.6231006638505171E-16</v>
      </c>
      <c r="BE1134" s="149">
        <v>1342998.4799275273</v>
      </c>
      <c r="BF1134" s="149">
        <v>1342998.4799275273</v>
      </c>
      <c r="BG1134" s="149">
        <v>1342998.4799275273</v>
      </c>
      <c r="BH1134" s="149">
        <v>1342998.4799275273</v>
      </c>
      <c r="BI1134" s="149">
        <v>1342998.4799275273</v>
      </c>
      <c r="BJ1134" s="149">
        <v>1342998.4799275273</v>
      </c>
      <c r="BK1134" s="149">
        <v>1342998.4799275273</v>
      </c>
      <c r="BL1134" s="149">
        <v>1342998.4799275273</v>
      </c>
      <c r="BM1134" s="149">
        <v>1342998.4799275273</v>
      </c>
      <c r="BN1134" s="149">
        <v>1342998.4799275273</v>
      </c>
      <c r="BO1134" s="149">
        <v>1342998.4799275273</v>
      </c>
      <c r="BP1134" s="149">
        <v>1342998.4799275273</v>
      </c>
      <c r="BQ1134" s="268">
        <v>16115981.759130323</v>
      </c>
    </row>
    <row r="1135" spans="2:96" x14ac:dyDescent="0.25">
      <c r="K1135" s="145" t="s">
        <v>316</v>
      </c>
      <c r="N1135" s="37" t="s">
        <v>2261</v>
      </c>
      <c r="V1135" s="37" t="s">
        <v>392</v>
      </c>
      <c r="W1135" s="37" t="s">
        <v>408</v>
      </c>
      <c r="X1135" s="37">
        <v>184</v>
      </c>
      <c r="AB1135" s="206" t="s">
        <v>348</v>
      </c>
      <c r="AC1135" s="173">
        <v>5000705</v>
      </c>
      <c r="AD1135" s="174" t="s">
        <v>2262</v>
      </c>
      <c r="AE1135" s="149">
        <v>-4287964.6899999995</v>
      </c>
      <c r="AF1135" s="17">
        <v>-4264422.2399999993</v>
      </c>
      <c r="AG1135" s="17">
        <v>-4249736.18</v>
      </c>
      <c r="AH1135" s="151">
        <v>-3616546.7794808126</v>
      </c>
      <c r="AI1135" s="150">
        <v>-1310819.25</v>
      </c>
      <c r="AJ1135" s="266">
        <v>-3932457.75</v>
      </c>
      <c r="AK1135" s="138">
        <v>-3627279.3700000006</v>
      </c>
      <c r="AL1135" s="266">
        <v>-4352735.2440000009</v>
      </c>
      <c r="AM1135" s="175">
        <v>-3013788.9829006796</v>
      </c>
      <c r="AN1135" s="150">
        <v>-4230037.1665801331</v>
      </c>
      <c r="AO1135" s="151">
        <v>-4568541.9942857157</v>
      </c>
      <c r="AP1135" s="151">
        <v>-3951806.6324359402</v>
      </c>
      <c r="AQ1135" s="151">
        <v>-3951804.7178551327</v>
      </c>
      <c r="AR1135" s="266">
        <v>-19346.967855132651</v>
      </c>
      <c r="AS1135" s="267">
        <v>-4.9198158213225943E-3</v>
      </c>
      <c r="AT1135" s="266">
        <v>-335257.93837432005</v>
      </c>
      <c r="AU1135" s="267">
        <v>-9.2701120382700897E-2</v>
      </c>
      <c r="AV1135" s="266">
        <v>297931.46214486705</v>
      </c>
      <c r="AW1135" s="267">
        <v>7.0105872347319936E-2</v>
      </c>
      <c r="AX1135" s="266">
        <v>-19348.882435940206</v>
      </c>
      <c r="AY1135" s="267">
        <v>-4.9203026875343303E-3</v>
      </c>
      <c r="AZ1135" s="266">
        <v>-335259.8529551276</v>
      </c>
      <c r="BA1135" s="267">
        <v>-9.2701649777431366E-2</v>
      </c>
      <c r="BB1135" s="266">
        <v>1.9145808075554669</v>
      </c>
      <c r="BC1135" s="267">
        <v>4.8448241162429972E-7</v>
      </c>
      <c r="BE1135" s="149">
        <v>-329317.05982126435</v>
      </c>
      <c r="BF1135" s="149">
        <v>-329317.05982126435</v>
      </c>
      <c r="BG1135" s="149">
        <v>-329317.05982126435</v>
      </c>
      <c r="BH1135" s="149">
        <v>-329317.05982126232</v>
      </c>
      <c r="BI1135" s="149">
        <v>-329317.05982126034</v>
      </c>
      <c r="BJ1135" s="149">
        <v>-329317.05982126034</v>
      </c>
      <c r="BK1135" s="149">
        <v>-329317.05982125935</v>
      </c>
      <c r="BL1135" s="149">
        <v>-329317.05982125935</v>
      </c>
      <c r="BM1135" s="149">
        <v>-329317.05982125935</v>
      </c>
      <c r="BN1135" s="149">
        <v>-329317.05982125935</v>
      </c>
      <c r="BO1135" s="149">
        <v>-329317.05982125935</v>
      </c>
      <c r="BP1135" s="149">
        <v>-329317.05982125935</v>
      </c>
      <c r="BQ1135" s="268">
        <v>-3951804.7178551317</v>
      </c>
    </row>
    <row r="1136" spans="2:96" ht="18.75" hidden="1" x14ac:dyDescent="0.3">
      <c r="B1136" s="137" t="s">
        <v>306</v>
      </c>
      <c r="C1136" s="137" t="s">
        <v>306</v>
      </c>
      <c r="J1136" s="137" t="s">
        <v>306</v>
      </c>
      <c r="K1136" s="145" t="s">
        <v>309</v>
      </c>
      <c r="N1136" s="37" t="s">
        <v>311</v>
      </c>
      <c r="AC1136" s="152"/>
      <c r="AD1136" s="163"/>
      <c r="AE1136" s="17"/>
      <c r="AI1136" s="180"/>
      <c r="AS1136" s="37"/>
      <c r="AU1136" s="37"/>
      <c r="AW1136" s="37"/>
      <c r="AY1136" s="37"/>
      <c r="BA1136" s="37"/>
      <c r="BB1136" s="37"/>
      <c r="BC1136" s="37"/>
      <c r="BE1136" s="17"/>
      <c r="BF1136" s="17"/>
      <c r="BG1136" s="17"/>
      <c r="BH1136" s="17"/>
      <c r="BI1136" s="17"/>
      <c r="BJ1136" s="17"/>
      <c r="BK1136" s="17"/>
      <c r="BL1136" s="17"/>
      <c r="BM1136" s="17"/>
      <c r="BN1136" s="17"/>
      <c r="BO1136" s="17"/>
      <c r="BP1136" s="17"/>
      <c r="BQ1136" s="278"/>
    </row>
    <row r="1137" spans="11:96" ht="17.25" x14ac:dyDescent="0.3">
      <c r="K1137" s="145" t="s">
        <v>313</v>
      </c>
      <c r="V1137" s="37" t="s">
        <v>392</v>
      </c>
      <c r="W1137" s="37" t="s">
        <v>408</v>
      </c>
      <c r="AB1137" s="206" t="s">
        <v>348</v>
      </c>
      <c r="AC1137" s="164" t="s">
        <v>2263</v>
      </c>
      <c r="AD1137" s="148"/>
      <c r="AE1137" s="165">
        <v>13404343.589999998</v>
      </c>
      <c r="AF1137" s="165">
        <v>13234865.309999999</v>
      </c>
      <c r="AG1137" s="165">
        <v>11178108.129999999</v>
      </c>
      <c r="AH1137" s="167">
        <v>9509327.9829275142</v>
      </c>
      <c r="AI1137" s="166">
        <v>4021778.58</v>
      </c>
      <c r="AJ1137" s="167">
        <v>12065335.74</v>
      </c>
      <c r="AK1137" s="166">
        <v>10459387.52</v>
      </c>
      <c r="AL1137" s="167">
        <v>12551265.024</v>
      </c>
      <c r="AM1137" s="166">
        <v>7924439.9857729264</v>
      </c>
      <c r="AN1137" s="166">
        <v>12044275.517154587</v>
      </c>
      <c r="AO1137" s="167">
        <v>12237097.337142853</v>
      </c>
      <c r="AP1137" s="167">
        <v>12164175.126694396</v>
      </c>
      <c r="AQ1137" s="167">
        <v>12164177.041275196</v>
      </c>
      <c r="AR1137" s="167">
        <v>98841.301275195554</v>
      </c>
      <c r="AS1137" s="279">
        <v>8.1921716399079303E-3</v>
      </c>
      <c r="AT1137" s="167">
        <v>2654849.0583476815</v>
      </c>
      <c r="AU1137" s="279">
        <v>0.27918366714388659</v>
      </c>
      <c r="AV1137" s="167">
        <v>986068.91127519682</v>
      </c>
      <c r="AW1137" s="279">
        <v>8.821429349290047E-2</v>
      </c>
      <c r="AX1137" s="167">
        <v>98839.386694395915</v>
      </c>
      <c r="AY1137" s="279">
        <v>8.1920129554882912E-3</v>
      </c>
      <c r="AZ1137" s="167">
        <v>2654847.1437668819</v>
      </c>
      <c r="BA1137" s="279">
        <v>0.27918346580675707</v>
      </c>
      <c r="BB1137" s="167">
        <v>1.914580799639225</v>
      </c>
      <c r="BC1137" s="279">
        <v>1.5739503745203895E-7</v>
      </c>
      <c r="BE1137" s="165">
        <v>1013681.4201062629</v>
      </c>
      <c r="BF1137" s="165">
        <v>1013681.4201062629</v>
      </c>
      <c r="BG1137" s="165">
        <v>1013681.4201062629</v>
      </c>
      <c r="BH1137" s="165">
        <v>1013681.420106265</v>
      </c>
      <c r="BI1137" s="165">
        <v>1013681.4201062669</v>
      </c>
      <c r="BJ1137" s="165">
        <v>1013681.4201062669</v>
      </c>
      <c r="BK1137" s="165">
        <v>1013681.4201062679</v>
      </c>
      <c r="BL1137" s="165">
        <v>1013681.4201062679</v>
      </c>
      <c r="BM1137" s="165">
        <v>1013681.4201062679</v>
      </c>
      <c r="BN1137" s="165">
        <v>1013681.4201062679</v>
      </c>
      <c r="BO1137" s="165">
        <v>1013681.4201062679</v>
      </c>
      <c r="BP1137" s="165">
        <v>1013681.4201062679</v>
      </c>
      <c r="BQ1137" s="280">
        <v>12164177.041275192</v>
      </c>
    </row>
    <row r="1138" spans="11:96" ht="18.75" x14ac:dyDescent="0.3">
      <c r="K1138" s="145" t="s">
        <v>313</v>
      </c>
      <c r="AC1138" s="152"/>
      <c r="AD1138" s="168"/>
      <c r="AE1138" s="169"/>
      <c r="AI1138" s="281"/>
      <c r="AS1138" s="37"/>
      <c r="AU1138" s="37"/>
      <c r="AW1138" s="37"/>
      <c r="AY1138" s="37"/>
      <c r="BA1138" s="37"/>
      <c r="BB1138" s="37"/>
      <c r="BC1138" s="37"/>
      <c r="BE1138" s="169"/>
      <c r="BF1138" s="169"/>
      <c r="BG1138" s="169"/>
      <c r="BH1138" s="169"/>
      <c r="BI1138" s="169"/>
      <c r="BJ1138" s="169"/>
      <c r="BK1138" s="169"/>
      <c r="BL1138" s="169"/>
      <c r="BM1138" s="169"/>
      <c r="BN1138" s="169"/>
      <c r="BO1138" s="169"/>
      <c r="BP1138" s="169"/>
      <c r="BQ1138" s="282"/>
    </row>
    <row r="1139" spans="11:96" ht="18.75" x14ac:dyDescent="0.3">
      <c r="K1139" s="145" t="s">
        <v>313</v>
      </c>
      <c r="M1139" s="37" t="s">
        <v>410</v>
      </c>
      <c r="N1139" s="37" t="s">
        <v>2264</v>
      </c>
      <c r="V1139" s="37" t="s">
        <v>392</v>
      </c>
      <c r="W1139" s="37" t="s">
        <v>392</v>
      </c>
      <c r="X1139" s="37">
        <v>185</v>
      </c>
      <c r="AB1139" s="206" t="s">
        <v>348</v>
      </c>
      <c r="AC1139" s="276" t="s">
        <v>393</v>
      </c>
      <c r="AD1139" s="148"/>
      <c r="AE1139" s="38"/>
      <c r="AI1139" s="180"/>
      <c r="AS1139" s="37"/>
      <c r="AU1139" s="37"/>
      <c r="AW1139" s="37"/>
      <c r="AY1139" s="37"/>
      <c r="BA1139" s="37"/>
      <c r="BB1139" s="37"/>
      <c r="BC1139" s="37"/>
      <c r="BE1139" s="38"/>
      <c r="BF1139" s="38"/>
      <c r="BG1139" s="38"/>
      <c r="BH1139" s="38"/>
      <c r="BI1139" s="38"/>
      <c r="BJ1139" s="38"/>
      <c r="BK1139" s="38"/>
      <c r="BL1139" s="38"/>
      <c r="BM1139" s="38"/>
      <c r="BN1139" s="38"/>
      <c r="BO1139" s="38"/>
      <c r="BP1139" s="38"/>
      <c r="BQ1139" s="277"/>
      <c r="BS1139" s="37">
        <v>31240456.66</v>
      </c>
      <c r="BT1139" s="37">
        <v>74458285.920000002</v>
      </c>
      <c r="BU1139" s="37">
        <v>49556249.020000003</v>
      </c>
      <c r="BV1139" s="37">
        <v>52063132.958652914</v>
      </c>
      <c r="BW1139" s="37">
        <v>31912940</v>
      </c>
      <c r="BX1139" s="37">
        <v>95738820</v>
      </c>
      <c r="BY1139" s="37">
        <v>56648796.359999999</v>
      </c>
      <c r="BZ1139" s="37">
        <v>67978555.631999999</v>
      </c>
      <c r="CA1139" s="37">
        <v>43257909.965544097</v>
      </c>
      <c r="CB1139" s="37">
        <v>65454019.353108816</v>
      </c>
      <c r="CC1139" s="37">
        <v>65815406.32571435</v>
      </c>
      <c r="CD1139" s="37">
        <v>60482416.544999994</v>
      </c>
      <c r="CE1139" s="37">
        <v>61572089.544999972</v>
      </c>
      <c r="CG1139" s="37">
        <v>5116242.1654166644</v>
      </c>
      <c r="CH1139" s="37">
        <v>5116243.1654166644</v>
      </c>
      <c r="CI1139" s="37">
        <v>5116243.1654166644</v>
      </c>
      <c r="CJ1139" s="37">
        <v>5116243.1654166644</v>
      </c>
      <c r="CK1139" s="37">
        <v>5116243.1654166644</v>
      </c>
      <c r="CL1139" s="37">
        <v>5116243.1654166644</v>
      </c>
      <c r="CM1139" s="37">
        <v>5120113.1654166644</v>
      </c>
      <c r="CN1139" s="37">
        <v>5122873.6874166643</v>
      </c>
      <c r="CO1139" s="37">
        <v>5135693.6749166641</v>
      </c>
      <c r="CP1139" s="37">
        <v>5195193.6749166651</v>
      </c>
      <c r="CQ1139" s="37">
        <v>5161193.6749166641</v>
      </c>
      <c r="CR1139" s="37">
        <v>5139563.6749166641</v>
      </c>
    </row>
    <row r="1140" spans="11:96" x14ac:dyDescent="0.25">
      <c r="K1140" s="145" t="s">
        <v>316</v>
      </c>
      <c r="N1140" s="37" t="s">
        <v>2265</v>
      </c>
      <c r="V1140" s="37" t="s">
        <v>392</v>
      </c>
      <c r="W1140" s="37" t="s">
        <v>392</v>
      </c>
      <c r="X1140" s="37">
        <v>185</v>
      </c>
      <c r="AB1140" s="206" t="s">
        <v>348</v>
      </c>
      <c r="AC1140" s="173">
        <v>5000100</v>
      </c>
      <c r="AD1140" s="174" t="s">
        <v>2266</v>
      </c>
      <c r="AE1140" s="149">
        <v>667732.04000000015</v>
      </c>
      <c r="AF1140" s="17">
        <v>955506.27999999991</v>
      </c>
      <c r="AG1140" s="17">
        <v>1110394.3699999999</v>
      </c>
      <c r="AH1140" s="151">
        <v>1042653.4520438962</v>
      </c>
      <c r="AI1140" s="150">
        <v>399352.35000000003</v>
      </c>
      <c r="AJ1140" s="266">
        <v>1198057.05</v>
      </c>
      <c r="AK1140" s="138">
        <v>998605.87999999989</v>
      </c>
      <c r="AL1140" s="266">
        <v>1198327.0559999999</v>
      </c>
      <c r="AM1140" s="175">
        <v>868877.87670324685</v>
      </c>
      <c r="AN1140" s="150">
        <v>1172381.4553406492</v>
      </c>
      <c r="AO1140" s="151">
        <v>1200845.0228571401</v>
      </c>
      <c r="AP1140" s="151">
        <v>1162195.6000000001</v>
      </c>
      <c r="AQ1140" s="151">
        <v>1162195.5999999996</v>
      </c>
      <c r="AR1140" s="266">
        <v>-35861.450000000419</v>
      </c>
      <c r="AS1140" s="267">
        <v>-2.9933006946539331E-2</v>
      </c>
      <c r="AT1140" s="266">
        <v>119542.14795610344</v>
      </c>
      <c r="AU1140" s="267">
        <v>0.11465185073886913</v>
      </c>
      <c r="AV1140" s="266">
        <v>51801.229999999749</v>
      </c>
      <c r="AW1140" s="267">
        <v>4.6651200149726763E-2</v>
      </c>
      <c r="AX1140" s="266">
        <v>-35861.449999999953</v>
      </c>
      <c r="AY1140" s="267">
        <v>-2.9933006946538943E-2</v>
      </c>
      <c r="AZ1140" s="266">
        <v>119542.1479561039</v>
      </c>
      <c r="BA1140" s="267">
        <v>0.11465185073886959</v>
      </c>
      <c r="BB1140" s="266">
        <v>-4.6566128730773926E-10</v>
      </c>
      <c r="BC1140" s="267">
        <v>-4.0067376550706201E-16</v>
      </c>
      <c r="BE1140" s="149">
        <v>96849.633333333302</v>
      </c>
      <c r="BF1140" s="149">
        <v>96849.633333333302</v>
      </c>
      <c r="BG1140" s="149">
        <v>96849.633333333302</v>
      </c>
      <c r="BH1140" s="149">
        <v>96849.633333333302</v>
      </c>
      <c r="BI1140" s="149">
        <v>96849.633333333302</v>
      </c>
      <c r="BJ1140" s="149">
        <v>96849.633333333302</v>
      </c>
      <c r="BK1140" s="149">
        <v>96849.633333333302</v>
      </c>
      <c r="BL1140" s="149">
        <v>96849.633333333302</v>
      </c>
      <c r="BM1140" s="149">
        <v>96849.633333333302</v>
      </c>
      <c r="BN1140" s="149">
        <v>96849.633333333302</v>
      </c>
      <c r="BO1140" s="149">
        <v>96849.633333333302</v>
      </c>
      <c r="BP1140" s="149">
        <v>96849.633333333302</v>
      </c>
      <c r="BQ1140" s="268">
        <v>1162195.5999999996</v>
      </c>
    </row>
    <row r="1141" spans="11:96" x14ac:dyDescent="0.25">
      <c r="K1141" s="145" t="s">
        <v>316</v>
      </c>
      <c r="N1141" s="37" t="s">
        <v>2267</v>
      </c>
      <c r="V1141" s="37" t="s">
        <v>392</v>
      </c>
      <c r="W1141" s="37" t="s">
        <v>392</v>
      </c>
      <c r="X1141" s="37">
        <v>185</v>
      </c>
      <c r="AB1141" s="206" t="s">
        <v>348</v>
      </c>
      <c r="AC1141" s="173">
        <v>5000122</v>
      </c>
      <c r="AD1141" s="174" t="s">
        <v>2268</v>
      </c>
      <c r="AE1141" s="149">
        <v>0</v>
      </c>
      <c r="AF1141" s="17">
        <v>0</v>
      </c>
      <c r="AG1141" s="17">
        <v>0</v>
      </c>
      <c r="AH1141" s="151">
        <v>0</v>
      </c>
      <c r="AI1141" s="150">
        <v>0</v>
      </c>
      <c r="AJ1141" s="266">
        <v>0</v>
      </c>
      <c r="AK1141" s="138">
        <v>0</v>
      </c>
      <c r="AL1141" s="266">
        <v>0</v>
      </c>
      <c r="AM1141" s="175">
        <v>0</v>
      </c>
      <c r="AN1141" s="150">
        <v>0</v>
      </c>
      <c r="AO1141" s="151">
        <v>0</v>
      </c>
      <c r="AP1141" s="151">
        <v>2500000</v>
      </c>
      <c r="AQ1141" s="151">
        <v>2499999.9999999958</v>
      </c>
      <c r="AR1141" s="266">
        <v>2499999.9999999958</v>
      </c>
      <c r="AS1141" s="267">
        <v>0</v>
      </c>
      <c r="AT1141" s="266">
        <v>2499999.9999999958</v>
      </c>
      <c r="AU1141" s="267">
        <v>0</v>
      </c>
      <c r="AV1141" s="266">
        <v>2499999.9999999958</v>
      </c>
      <c r="AW1141" s="267">
        <v>0</v>
      </c>
      <c r="AX1141" s="266">
        <v>2500000</v>
      </c>
      <c r="AY1141" s="267">
        <v>0</v>
      </c>
      <c r="AZ1141" s="266">
        <v>2500000</v>
      </c>
      <c r="BA1141" s="267">
        <v>0</v>
      </c>
      <c r="BB1141" s="266">
        <v>-4.1909515857696533E-9</v>
      </c>
      <c r="BC1141" s="267">
        <v>-1.6763806343078613E-15</v>
      </c>
      <c r="BE1141" s="149">
        <v>208333.33333333299</v>
      </c>
      <c r="BF1141" s="149">
        <v>208333.33333333299</v>
      </c>
      <c r="BG1141" s="149">
        <v>208333.33333333299</v>
      </c>
      <c r="BH1141" s="149">
        <v>208333.33333333299</v>
      </c>
      <c r="BI1141" s="149">
        <v>208333.33333333299</v>
      </c>
      <c r="BJ1141" s="149">
        <v>208333.33333333299</v>
      </c>
      <c r="BK1141" s="149">
        <v>208333.33333333299</v>
      </c>
      <c r="BL1141" s="149">
        <v>208333.33333333299</v>
      </c>
      <c r="BM1141" s="149">
        <v>208333.33333333299</v>
      </c>
      <c r="BN1141" s="149">
        <v>208333.33333333299</v>
      </c>
      <c r="BO1141" s="149">
        <v>208333.33333333299</v>
      </c>
      <c r="BP1141" s="149">
        <v>208333.33333333299</v>
      </c>
      <c r="BQ1141" s="268">
        <v>2499999.9999999958</v>
      </c>
    </row>
    <row r="1142" spans="11:96" x14ac:dyDescent="0.25">
      <c r="K1142" s="145" t="s">
        <v>316</v>
      </c>
      <c r="N1142" s="37" t="s">
        <v>2269</v>
      </c>
      <c r="V1142" s="37" t="s">
        <v>392</v>
      </c>
      <c r="W1142" s="37" t="s">
        <v>392</v>
      </c>
      <c r="X1142" s="37">
        <v>185</v>
      </c>
      <c r="AB1142" s="206" t="s">
        <v>348</v>
      </c>
      <c r="AC1142" s="173">
        <v>5000124</v>
      </c>
      <c r="AD1142" s="174" t="s">
        <v>2270</v>
      </c>
      <c r="AE1142" s="149">
        <v>0</v>
      </c>
      <c r="AF1142" s="17">
        <v>0</v>
      </c>
      <c r="AG1142" s="17">
        <v>0</v>
      </c>
      <c r="AH1142" s="151">
        <v>0</v>
      </c>
      <c r="AI1142" s="150">
        <v>0</v>
      </c>
      <c r="AJ1142" s="266">
        <v>0</v>
      </c>
      <c r="AK1142" s="138">
        <v>0</v>
      </c>
      <c r="AL1142" s="266">
        <v>0</v>
      </c>
      <c r="AM1142" s="175">
        <v>0</v>
      </c>
      <c r="AN1142" s="150">
        <v>0</v>
      </c>
      <c r="AO1142" s="151">
        <v>0</v>
      </c>
      <c r="AP1142" s="151">
        <v>319691.00000000006</v>
      </c>
      <c r="AQ1142" s="151">
        <v>319691.00000000029</v>
      </c>
      <c r="AR1142" s="266">
        <v>319691.00000000029</v>
      </c>
      <c r="AS1142" s="267">
        <v>0</v>
      </c>
      <c r="AT1142" s="266">
        <v>319691.00000000029</v>
      </c>
      <c r="AU1142" s="267">
        <v>0</v>
      </c>
      <c r="AV1142" s="266">
        <v>319691.00000000029</v>
      </c>
      <c r="AW1142" s="267">
        <v>0</v>
      </c>
      <c r="AX1142" s="266">
        <v>319691.00000000006</v>
      </c>
      <c r="AY1142" s="267">
        <v>0</v>
      </c>
      <c r="AZ1142" s="266">
        <v>319691.00000000006</v>
      </c>
      <c r="BA1142" s="267">
        <v>0</v>
      </c>
      <c r="BB1142" s="266">
        <v>2.3283064365386963E-10</v>
      </c>
      <c r="BC1142" s="267">
        <v>7.2829902516451694E-16</v>
      </c>
      <c r="BE1142" s="149">
        <v>26640.916666666701</v>
      </c>
      <c r="BF1142" s="149">
        <v>26640.916666666701</v>
      </c>
      <c r="BG1142" s="149">
        <v>26640.916666666701</v>
      </c>
      <c r="BH1142" s="149">
        <v>26640.916666666701</v>
      </c>
      <c r="BI1142" s="149">
        <v>26640.916666666701</v>
      </c>
      <c r="BJ1142" s="149">
        <v>26640.916666666701</v>
      </c>
      <c r="BK1142" s="149">
        <v>26640.916666666701</v>
      </c>
      <c r="BL1142" s="149">
        <v>26640.916666666701</v>
      </c>
      <c r="BM1142" s="149">
        <v>26640.916666666701</v>
      </c>
      <c r="BN1142" s="149">
        <v>26640.916666666701</v>
      </c>
      <c r="BO1142" s="149">
        <v>26640.916666666701</v>
      </c>
      <c r="BP1142" s="149">
        <v>26640.916666666701</v>
      </c>
      <c r="BQ1142" s="268">
        <v>319691.00000000029</v>
      </c>
    </row>
    <row r="1143" spans="11:96" x14ac:dyDescent="0.25">
      <c r="K1143" s="145" t="s">
        <v>316</v>
      </c>
      <c r="N1143" s="37" t="s">
        <v>2271</v>
      </c>
      <c r="V1143" s="37" t="s">
        <v>392</v>
      </c>
      <c r="W1143" s="37" t="s">
        <v>392</v>
      </c>
      <c r="X1143" s="37">
        <v>185</v>
      </c>
      <c r="AB1143" s="206" t="s">
        <v>348</v>
      </c>
      <c r="AC1143" s="173">
        <v>5000125</v>
      </c>
      <c r="AD1143" s="174" t="s">
        <v>2272</v>
      </c>
      <c r="AE1143" s="149">
        <v>0</v>
      </c>
      <c r="AF1143" s="17">
        <v>0</v>
      </c>
      <c r="AG1143" s="17">
        <v>0</v>
      </c>
      <c r="AH1143" s="151">
        <v>0</v>
      </c>
      <c r="AI1143" s="150">
        <v>0</v>
      </c>
      <c r="AJ1143" s="266">
        <v>0</v>
      </c>
      <c r="AK1143" s="138">
        <v>0</v>
      </c>
      <c r="AL1143" s="266">
        <v>0</v>
      </c>
      <c r="AM1143" s="175">
        <v>0</v>
      </c>
      <c r="AN1143" s="150">
        <v>0</v>
      </c>
      <c r="AO1143" s="151">
        <v>0</v>
      </c>
      <c r="AP1143" s="151">
        <v>1101561</v>
      </c>
      <c r="AQ1143" s="151">
        <v>1552587</v>
      </c>
      <c r="AR1143" s="266">
        <v>1552587</v>
      </c>
      <c r="AS1143" s="267">
        <v>0</v>
      </c>
      <c r="AT1143" s="266">
        <v>1552587</v>
      </c>
      <c r="AU1143" s="267">
        <v>0</v>
      </c>
      <c r="AV1143" s="266">
        <v>1552587</v>
      </c>
      <c r="AW1143" s="267">
        <v>0</v>
      </c>
      <c r="AX1143" s="266">
        <v>1101561</v>
      </c>
      <c r="AY1143" s="267">
        <v>0</v>
      </c>
      <c r="AZ1143" s="266">
        <v>1101561</v>
      </c>
      <c r="BA1143" s="267">
        <v>0</v>
      </c>
      <c r="BB1143" s="266">
        <v>451026</v>
      </c>
      <c r="BC1143" s="267">
        <v>0.40944260009205119</v>
      </c>
      <c r="BE1143" s="149">
        <v>129382.24999999999</v>
      </c>
      <c r="BF1143" s="149">
        <v>129382.24999999999</v>
      </c>
      <c r="BG1143" s="149">
        <v>129382.24999999999</v>
      </c>
      <c r="BH1143" s="149">
        <v>129382.24999999999</v>
      </c>
      <c r="BI1143" s="149">
        <v>129382.24999999999</v>
      </c>
      <c r="BJ1143" s="149">
        <v>129382.24999999999</v>
      </c>
      <c r="BK1143" s="149">
        <v>129382.24999999999</v>
      </c>
      <c r="BL1143" s="149">
        <v>129382.24999999999</v>
      </c>
      <c r="BM1143" s="149">
        <v>129382.24999999999</v>
      </c>
      <c r="BN1143" s="149">
        <v>129382.24999999999</v>
      </c>
      <c r="BO1143" s="149">
        <v>129382.24999999999</v>
      </c>
      <c r="BP1143" s="149">
        <v>129382.24999999999</v>
      </c>
      <c r="BQ1143" s="268">
        <v>1552586.9999999998</v>
      </c>
    </row>
    <row r="1144" spans="11:96" x14ac:dyDescent="0.25">
      <c r="K1144" s="145" t="s">
        <v>316</v>
      </c>
      <c r="N1144" s="37" t="s">
        <v>2273</v>
      </c>
      <c r="V1144" s="37" t="s">
        <v>392</v>
      </c>
      <c r="W1144" s="37" t="s">
        <v>392</v>
      </c>
      <c r="X1144" s="37">
        <v>185</v>
      </c>
      <c r="AB1144" s="206" t="s">
        <v>348</v>
      </c>
      <c r="AC1144" s="173">
        <v>5000126</v>
      </c>
      <c r="AD1144" s="174" t="s">
        <v>2274</v>
      </c>
      <c r="AE1144" s="149">
        <v>0</v>
      </c>
      <c r="AF1144" s="17">
        <v>0</v>
      </c>
      <c r="AG1144" s="17">
        <v>0</v>
      </c>
      <c r="AH1144" s="151">
        <v>0</v>
      </c>
      <c r="AI1144" s="150">
        <v>0</v>
      </c>
      <c r="AJ1144" s="266">
        <v>0</v>
      </c>
      <c r="AK1144" s="138">
        <v>0</v>
      </c>
      <c r="AL1144" s="266">
        <v>0</v>
      </c>
      <c r="AM1144" s="175">
        <v>0</v>
      </c>
      <c r="AN1144" s="150">
        <v>0</v>
      </c>
      <c r="AO1144" s="151">
        <v>0</v>
      </c>
      <c r="AP1144" s="151">
        <v>316604.99999999994</v>
      </c>
      <c r="AQ1144" s="151">
        <v>446237.00000000035</v>
      </c>
      <c r="AR1144" s="266">
        <v>446237.00000000035</v>
      </c>
      <c r="AS1144" s="267">
        <v>0</v>
      </c>
      <c r="AT1144" s="266">
        <v>446237.00000000035</v>
      </c>
      <c r="AU1144" s="267">
        <v>0</v>
      </c>
      <c r="AV1144" s="266">
        <v>446237.00000000035</v>
      </c>
      <c r="AW1144" s="267">
        <v>0</v>
      </c>
      <c r="AX1144" s="266">
        <v>316604.99999999994</v>
      </c>
      <c r="AY1144" s="267">
        <v>0</v>
      </c>
      <c r="AZ1144" s="266">
        <v>316604.99999999994</v>
      </c>
      <c r="BA1144" s="267">
        <v>0</v>
      </c>
      <c r="BB1144" s="266">
        <v>129632.00000000041</v>
      </c>
      <c r="BC1144" s="267">
        <v>0.40944394434705844</v>
      </c>
      <c r="BE1144" s="149">
        <v>37186.416666666693</v>
      </c>
      <c r="BF1144" s="149">
        <v>37186.416666666693</v>
      </c>
      <c r="BG1144" s="149">
        <v>37186.416666666693</v>
      </c>
      <c r="BH1144" s="149">
        <v>37186.416666666693</v>
      </c>
      <c r="BI1144" s="149">
        <v>37186.416666666693</v>
      </c>
      <c r="BJ1144" s="149">
        <v>37186.416666666693</v>
      </c>
      <c r="BK1144" s="149">
        <v>37186.416666666693</v>
      </c>
      <c r="BL1144" s="149">
        <v>37186.416666666693</v>
      </c>
      <c r="BM1144" s="149">
        <v>37186.416666666693</v>
      </c>
      <c r="BN1144" s="149">
        <v>37186.416666666693</v>
      </c>
      <c r="BO1144" s="149">
        <v>37186.416666666693</v>
      </c>
      <c r="BP1144" s="149">
        <v>37186.416666666693</v>
      </c>
      <c r="BQ1144" s="268">
        <v>446237.00000000029</v>
      </c>
    </row>
    <row r="1145" spans="11:96" x14ac:dyDescent="0.25">
      <c r="K1145" s="145" t="s">
        <v>316</v>
      </c>
      <c r="N1145" s="37" t="s">
        <v>2275</v>
      </c>
      <c r="V1145" s="37" t="s">
        <v>392</v>
      </c>
      <c r="W1145" s="37" t="s">
        <v>392</v>
      </c>
      <c r="X1145" s="37">
        <v>185</v>
      </c>
      <c r="AB1145" s="206" t="s">
        <v>348</v>
      </c>
      <c r="AC1145" s="173">
        <v>5000127</v>
      </c>
      <c r="AD1145" s="174" t="s">
        <v>2276</v>
      </c>
      <c r="AE1145" s="149">
        <v>0</v>
      </c>
      <c r="AF1145" s="17">
        <v>0</v>
      </c>
      <c r="AG1145" s="17">
        <v>0</v>
      </c>
      <c r="AH1145" s="151">
        <v>0</v>
      </c>
      <c r="AI1145" s="150">
        <v>0</v>
      </c>
      <c r="AJ1145" s="266">
        <v>0</v>
      </c>
      <c r="AK1145" s="138">
        <v>0</v>
      </c>
      <c r="AL1145" s="266">
        <v>0</v>
      </c>
      <c r="AM1145" s="175">
        <v>0</v>
      </c>
      <c r="AN1145" s="150">
        <v>0</v>
      </c>
      <c r="AO1145" s="151">
        <v>0</v>
      </c>
      <c r="AP1145" s="151">
        <v>1276175</v>
      </c>
      <c r="AQ1145" s="151">
        <v>1706186.0000000005</v>
      </c>
      <c r="AR1145" s="266">
        <v>1706186.0000000005</v>
      </c>
      <c r="AS1145" s="267">
        <v>0</v>
      </c>
      <c r="AT1145" s="266">
        <v>1706186.0000000005</v>
      </c>
      <c r="AU1145" s="267">
        <v>0</v>
      </c>
      <c r="AV1145" s="266">
        <v>1706186.0000000005</v>
      </c>
      <c r="AW1145" s="267">
        <v>0</v>
      </c>
      <c r="AX1145" s="266">
        <v>1276175</v>
      </c>
      <c r="AY1145" s="267">
        <v>0</v>
      </c>
      <c r="AZ1145" s="266">
        <v>1276175</v>
      </c>
      <c r="BA1145" s="267">
        <v>0</v>
      </c>
      <c r="BB1145" s="266">
        <v>430011.00000000047</v>
      </c>
      <c r="BC1145" s="267">
        <v>0.33695300409426643</v>
      </c>
      <c r="BE1145" s="149">
        <v>142182.16666666672</v>
      </c>
      <c r="BF1145" s="149">
        <v>142182.16666666672</v>
      </c>
      <c r="BG1145" s="149">
        <v>142182.16666666672</v>
      </c>
      <c r="BH1145" s="149">
        <v>142182.16666666672</v>
      </c>
      <c r="BI1145" s="149">
        <v>142182.16666666672</v>
      </c>
      <c r="BJ1145" s="149">
        <v>142182.16666666672</v>
      </c>
      <c r="BK1145" s="149">
        <v>142182.16666666672</v>
      </c>
      <c r="BL1145" s="149">
        <v>142182.16666666672</v>
      </c>
      <c r="BM1145" s="149">
        <v>142182.16666666672</v>
      </c>
      <c r="BN1145" s="149">
        <v>142182.16666666672</v>
      </c>
      <c r="BO1145" s="149">
        <v>142182.16666666672</v>
      </c>
      <c r="BP1145" s="149">
        <v>142182.16666666672</v>
      </c>
      <c r="BQ1145" s="268">
        <v>1706186.0000000007</v>
      </c>
    </row>
    <row r="1146" spans="11:96" x14ac:dyDescent="0.25">
      <c r="K1146" s="145" t="s">
        <v>316</v>
      </c>
      <c r="N1146" s="37" t="s">
        <v>2277</v>
      </c>
      <c r="V1146" s="37" t="s">
        <v>392</v>
      </c>
      <c r="W1146" s="37" t="s">
        <v>392</v>
      </c>
      <c r="X1146" s="37">
        <v>185</v>
      </c>
      <c r="AB1146" s="206" t="s">
        <v>348</v>
      </c>
      <c r="AC1146" s="173">
        <v>5000128</v>
      </c>
      <c r="AD1146" s="174" t="s">
        <v>2278</v>
      </c>
      <c r="AE1146" s="149">
        <v>0</v>
      </c>
      <c r="AF1146" s="17">
        <v>0</v>
      </c>
      <c r="AG1146" s="17">
        <v>0</v>
      </c>
      <c r="AH1146" s="151">
        <v>0</v>
      </c>
      <c r="AI1146" s="150">
        <v>0</v>
      </c>
      <c r="AJ1146" s="266">
        <v>0</v>
      </c>
      <c r="AK1146" s="138">
        <v>0</v>
      </c>
      <c r="AL1146" s="266">
        <v>0</v>
      </c>
      <c r="AM1146" s="175">
        <v>0</v>
      </c>
      <c r="AN1146" s="150">
        <v>0</v>
      </c>
      <c r="AO1146" s="151">
        <v>0</v>
      </c>
      <c r="AP1146" s="151">
        <v>192953</v>
      </c>
      <c r="AQ1146" s="151">
        <v>271956.99999999959</v>
      </c>
      <c r="AR1146" s="266">
        <v>271956.99999999959</v>
      </c>
      <c r="AS1146" s="267">
        <v>0</v>
      </c>
      <c r="AT1146" s="266">
        <v>271956.99999999959</v>
      </c>
      <c r="AU1146" s="267">
        <v>0</v>
      </c>
      <c r="AV1146" s="266">
        <v>271956.99999999959</v>
      </c>
      <c r="AW1146" s="267">
        <v>0</v>
      </c>
      <c r="AX1146" s="266">
        <v>192953</v>
      </c>
      <c r="AY1146" s="267">
        <v>0</v>
      </c>
      <c r="AZ1146" s="266">
        <v>192953</v>
      </c>
      <c r="BA1146" s="267">
        <v>0</v>
      </c>
      <c r="BB1146" s="266">
        <v>79003.999999999593</v>
      </c>
      <c r="BC1146" s="267">
        <v>0.40944686011619197</v>
      </c>
      <c r="BE1146" s="149">
        <v>22663.083333333299</v>
      </c>
      <c r="BF1146" s="149">
        <v>22663.083333333299</v>
      </c>
      <c r="BG1146" s="149">
        <v>22663.083333333299</v>
      </c>
      <c r="BH1146" s="149">
        <v>22663.083333333299</v>
      </c>
      <c r="BI1146" s="149">
        <v>22663.083333333299</v>
      </c>
      <c r="BJ1146" s="149">
        <v>22663.083333333299</v>
      </c>
      <c r="BK1146" s="149">
        <v>22663.083333333299</v>
      </c>
      <c r="BL1146" s="149">
        <v>22663.083333333299</v>
      </c>
      <c r="BM1146" s="149">
        <v>22663.083333333299</v>
      </c>
      <c r="BN1146" s="149">
        <v>22663.083333333299</v>
      </c>
      <c r="BO1146" s="149">
        <v>22663.083333333299</v>
      </c>
      <c r="BP1146" s="149">
        <v>22663.083333333299</v>
      </c>
      <c r="BQ1146" s="268">
        <v>271956.99999999965</v>
      </c>
    </row>
    <row r="1147" spans="11:96" x14ac:dyDescent="0.25">
      <c r="K1147" s="145" t="s">
        <v>316</v>
      </c>
      <c r="N1147" s="37" t="s">
        <v>2279</v>
      </c>
      <c r="V1147" s="37" t="s">
        <v>392</v>
      </c>
      <c r="W1147" s="37" t="s">
        <v>392</v>
      </c>
      <c r="X1147" s="37">
        <v>185</v>
      </c>
      <c r="AB1147" s="206" t="s">
        <v>348</v>
      </c>
      <c r="AC1147" s="173">
        <v>5000129</v>
      </c>
      <c r="AD1147" s="174" t="s">
        <v>2280</v>
      </c>
      <c r="AE1147" s="149">
        <v>0</v>
      </c>
      <c r="AF1147" s="17">
        <v>0</v>
      </c>
      <c r="AG1147" s="17">
        <v>0</v>
      </c>
      <c r="AH1147" s="151">
        <v>0</v>
      </c>
      <c r="AI1147" s="150">
        <v>0</v>
      </c>
      <c r="AJ1147" s="266">
        <v>0</v>
      </c>
      <c r="AK1147" s="138">
        <v>0</v>
      </c>
      <c r="AL1147" s="266">
        <v>0</v>
      </c>
      <c r="AM1147" s="175">
        <v>0</v>
      </c>
      <c r="AN1147" s="150">
        <v>0</v>
      </c>
      <c r="AO1147" s="151">
        <v>0</v>
      </c>
      <c r="AP1147" s="151">
        <v>221312</v>
      </c>
      <c r="AQ1147" s="151">
        <v>221312.00000000003</v>
      </c>
      <c r="AR1147" s="266">
        <v>221312.00000000003</v>
      </c>
      <c r="AS1147" s="267">
        <v>0</v>
      </c>
      <c r="AT1147" s="266">
        <v>221312.00000000003</v>
      </c>
      <c r="AU1147" s="267">
        <v>0</v>
      </c>
      <c r="AV1147" s="266">
        <v>221312.00000000003</v>
      </c>
      <c r="AW1147" s="267">
        <v>0</v>
      </c>
      <c r="AX1147" s="266">
        <v>221312</v>
      </c>
      <c r="AY1147" s="267">
        <v>0</v>
      </c>
      <c r="AZ1147" s="266">
        <v>221312</v>
      </c>
      <c r="BA1147" s="267">
        <v>0</v>
      </c>
      <c r="BB1147" s="266">
        <v>2.9103830456733704E-11</v>
      </c>
      <c r="BC1147" s="267">
        <v>1.3150588516092079E-16</v>
      </c>
      <c r="BE1147" s="149">
        <v>18442.666666666672</v>
      </c>
      <c r="BF1147" s="149">
        <v>18442.666666666672</v>
      </c>
      <c r="BG1147" s="149">
        <v>18442.666666666672</v>
      </c>
      <c r="BH1147" s="149">
        <v>18442.666666666672</v>
      </c>
      <c r="BI1147" s="149">
        <v>18442.666666666672</v>
      </c>
      <c r="BJ1147" s="149">
        <v>18442.666666666672</v>
      </c>
      <c r="BK1147" s="149">
        <v>18442.666666666672</v>
      </c>
      <c r="BL1147" s="149">
        <v>18442.666666666672</v>
      </c>
      <c r="BM1147" s="149">
        <v>18442.666666666672</v>
      </c>
      <c r="BN1147" s="149">
        <v>18442.666666666672</v>
      </c>
      <c r="BO1147" s="149">
        <v>18442.666666666672</v>
      </c>
      <c r="BP1147" s="149">
        <v>18442.666666666672</v>
      </c>
      <c r="BQ1147" s="268">
        <v>221312.00000000012</v>
      </c>
    </row>
    <row r="1148" spans="11:96" x14ac:dyDescent="0.25">
      <c r="K1148" s="145" t="s">
        <v>316</v>
      </c>
      <c r="N1148" s="37" t="s">
        <v>2281</v>
      </c>
      <c r="V1148" s="37" t="s">
        <v>392</v>
      </c>
      <c r="W1148" s="37" t="s">
        <v>392</v>
      </c>
      <c r="X1148" s="37">
        <v>185</v>
      </c>
      <c r="AB1148" s="206" t="s">
        <v>348</v>
      </c>
      <c r="AC1148" s="173">
        <v>5000190</v>
      </c>
      <c r="AD1148" s="174" t="s">
        <v>2282</v>
      </c>
      <c r="AE1148" s="149">
        <v>0</v>
      </c>
      <c r="AF1148" s="17">
        <v>0</v>
      </c>
      <c r="AG1148" s="17">
        <v>0</v>
      </c>
      <c r="AH1148" s="151">
        <v>-0.12306868747826299</v>
      </c>
      <c r="AI1148" s="150">
        <v>0</v>
      </c>
      <c r="AJ1148" s="266">
        <v>0</v>
      </c>
      <c r="AK1148" s="138">
        <v>0</v>
      </c>
      <c r="AL1148" s="266">
        <v>0</v>
      </c>
      <c r="AM1148" s="175">
        <v>-0.102557239565219</v>
      </c>
      <c r="AN1148" s="150">
        <v>-2.051144791304399E-2</v>
      </c>
      <c r="AO1148" s="151">
        <v>0</v>
      </c>
      <c r="AP1148" s="151">
        <v>0</v>
      </c>
      <c r="AQ1148" s="151">
        <v>0</v>
      </c>
      <c r="AR1148" s="266">
        <v>0</v>
      </c>
      <c r="AS1148" s="267">
        <v>0</v>
      </c>
      <c r="AT1148" s="266">
        <v>0.12306868747826299</v>
      </c>
      <c r="AU1148" s="267">
        <v>1</v>
      </c>
      <c r="AV1148" s="266">
        <v>0</v>
      </c>
      <c r="AW1148" s="267">
        <v>0</v>
      </c>
      <c r="AX1148" s="266">
        <v>0</v>
      </c>
      <c r="AY1148" s="267">
        <v>0</v>
      </c>
      <c r="AZ1148" s="266">
        <v>0.12306868747826299</v>
      </c>
      <c r="BA1148" s="267">
        <v>1</v>
      </c>
      <c r="BB1148" s="266">
        <v>0</v>
      </c>
      <c r="BC1148" s="267">
        <v>0</v>
      </c>
      <c r="BE1148" s="149">
        <v>0</v>
      </c>
      <c r="BF1148" s="149">
        <v>0</v>
      </c>
      <c r="BG1148" s="149">
        <v>0</v>
      </c>
      <c r="BH1148" s="149">
        <v>0</v>
      </c>
      <c r="BI1148" s="149">
        <v>0</v>
      </c>
      <c r="BJ1148" s="149">
        <v>0</v>
      </c>
      <c r="BK1148" s="149">
        <v>0</v>
      </c>
      <c r="BL1148" s="149">
        <v>0</v>
      </c>
      <c r="BM1148" s="149">
        <v>0</v>
      </c>
      <c r="BN1148" s="149">
        <v>0</v>
      </c>
      <c r="BO1148" s="149">
        <v>0</v>
      </c>
      <c r="BP1148" s="149">
        <v>0</v>
      </c>
      <c r="BQ1148" s="268">
        <v>0</v>
      </c>
    </row>
    <row r="1149" spans="11:96" x14ac:dyDescent="0.25">
      <c r="K1149" s="145" t="s">
        <v>316</v>
      </c>
      <c r="N1149" s="37" t="s">
        <v>2283</v>
      </c>
      <c r="V1149" s="37" t="s">
        <v>392</v>
      </c>
      <c r="W1149" s="37" t="s">
        <v>392</v>
      </c>
      <c r="X1149" s="37">
        <v>185</v>
      </c>
      <c r="AB1149" s="206" t="s">
        <v>348</v>
      </c>
      <c r="AC1149" s="173">
        <v>5000201</v>
      </c>
      <c r="AD1149" s="174" t="s">
        <v>2284</v>
      </c>
      <c r="AE1149" s="149">
        <v>600</v>
      </c>
      <c r="AF1149" s="17">
        <v>787.5</v>
      </c>
      <c r="AG1149" s="17">
        <v>0</v>
      </c>
      <c r="AH1149" s="151">
        <v>0.12894375857354201</v>
      </c>
      <c r="AI1149" s="150">
        <v>0</v>
      </c>
      <c r="AJ1149" s="266">
        <v>0</v>
      </c>
      <c r="AK1149" s="138">
        <v>0</v>
      </c>
      <c r="AL1149" s="266">
        <v>0</v>
      </c>
      <c r="AM1149" s="175">
        <v>0.107453132144618</v>
      </c>
      <c r="AN1149" s="150">
        <v>2.1490626428924006E-2</v>
      </c>
      <c r="AO1149" s="151">
        <v>0</v>
      </c>
      <c r="AP1149" s="151">
        <v>0</v>
      </c>
      <c r="AQ1149" s="151">
        <v>0</v>
      </c>
      <c r="AR1149" s="266">
        <v>0</v>
      </c>
      <c r="AS1149" s="267">
        <v>0</v>
      </c>
      <c r="AT1149" s="266">
        <v>-0.12894375857354201</v>
      </c>
      <c r="AU1149" s="267">
        <v>-1</v>
      </c>
      <c r="AV1149" s="266">
        <v>0</v>
      </c>
      <c r="AW1149" s="267">
        <v>0</v>
      </c>
      <c r="AX1149" s="266">
        <v>0</v>
      </c>
      <c r="AY1149" s="267">
        <v>0</v>
      </c>
      <c r="AZ1149" s="266">
        <v>-0.12894375857354201</v>
      </c>
      <c r="BA1149" s="267">
        <v>-1</v>
      </c>
      <c r="BB1149" s="266">
        <v>0</v>
      </c>
      <c r="BC1149" s="267">
        <v>0</v>
      </c>
      <c r="BE1149" s="149">
        <v>0</v>
      </c>
      <c r="BF1149" s="149">
        <v>0</v>
      </c>
      <c r="BG1149" s="149">
        <v>0</v>
      </c>
      <c r="BH1149" s="149">
        <v>0</v>
      </c>
      <c r="BI1149" s="149">
        <v>0</v>
      </c>
      <c r="BJ1149" s="149">
        <v>0</v>
      </c>
      <c r="BK1149" s="149">
        <v>0</v>
      </c>
      <c r="BL1149" s="149">
        <v>0</v>
      </c>
      <c r="BM1149" s="149">
        <v>0</v>
      </c>
      <c r="BN1149" s="149">
        <v>0</v>
      </c>
      <c r="BO1149" s="149">
        <v>0</v>
      </c>
      <c r="BP1149" s="149">
        <v>0</v>
      </c>
      <c r="BQ1149" s="268">
        <v>0</v>
      </c>
    </row>
    <row r="1150" spans="11:96" x14ac:dyDescent="0.25">
      <c r="K1150" s="145" t="s">
        <v>316</v>
      </c>
      <c r="N1150" s="37" t="s">
        <v>2285</v>
      </c>
      <c r="V1150" s="37" t="s">
        <v>392</v>
      </c>
      <c r="W1150" s="37" t="s">
        <v>392</v>
      </c>
      <c r="X1150" s="37">
        <v>185</v>
      </c>
      <c r="AB1150" s="206" t="s">
        <v>348</v>
      </c>
      <c r="AC1150" s="173">
        <v>5000203</v>
      </c>
      <c r="AD1150" s="174" t="s">
        <v>2286</v>
      </c>
      <c r="AE1150" s="149">
        <v>1327486.2499999998</v>
      </c>
      <c r="AF1150" s="17">
        <v>1300374.58</v>
      </c>
      <c r="AG1150" s="17">
        <v>1927300.6600000001</v>
      </c>
      <c r="AH1150" s="151">
        <v>1880420.9300000044</v>
      </c>
      <c r="AI1150" s="150">
        <v>547719.64</v>
      </c>
      <c r="AJ1150" s="266">
        <v>1643158.92</v>
      </c>
      <c r="AK1150" s="138">
        <v>1704262.87</v>
      </c>
      <c r="AL1150" s="266">
        <v>2045115.4440000001</v>
      </c>
      <c r="AM1150" s="175">
        <v>1567017.4416666704</v>
      </c>
      <c r="AN1150" s="150">
        <v>2017666.3583333341</v>
      </c>
      <c r="AO1150" s="151">
        <v>1951279.9714285706</v>
      </c>
      <c r="AP1150" s="151">
        <v>1308656.4099999999</v>
      </c>
      <c r="AQ1150" s="151">
        <v>1308656.4099999997</v>
      </c>
      <c r="AR1150" s="266">
        <v>-334502.51000000024</v>
      </c>
      <c r="AS1150" s="267">
        <v>-0.20357282909677432</v>
      </c>
      <c r="AT1150" s="266">
        <v>-571764.52000000468</v>
      </c>
      <c r="AU1150" s="267">
        <v>-0.30406198467489048</v>
      </c>
      <c r="AV1150" s="266">
        <v>-618644.25000000047</v>
      </c>
      <c r="AW1150" s="267">
        <v>-0.3209900057835296</v>
      </c>
      <c r="AX1150" s="266">
        <v>-334502.51</v>
      </c>
      <c r="AY1150" s="267">
        <v>-0.20357282909677418</v>
      </c>
      <c r="AZ1150" s="266">
        <v>-571764.52000000444</v>
      </c>
      <c r="BA1150" s="267">
        <v>-0.30406198467489037</v>
      </c>
      <c r="BB1150" s="266">
        <v>-2.3283064365386963E-10</v>
      </c>
      <c r="BC1150" s="267">
        <v>-1.7791579353809885E-16</v>
      </c>
      <c r="BE1150" s="149">
        <v>109054.70083333331</v>
      </c>
      <c r="BF1150" s="149">
        <v>109054.70083333331</v>
      </c>
      <c r="BG1150" s="149">
        <v>109054.70083333331</v>
      </c>
      <c r="BH1150" s="149">
        <v>109054.70083333331</v>
      </c>
      <c r="BI1150" s="149">
        <v>109054.70083333331</v>
      </c>
      <c r="BJ1150" s="149">
        <v>109054.70083333331</v>
      </c>
      <c r="BK1150" s="149">
        <v>109054.70083333331</v>
      </c>
      <c r="BL1150" s="149">
        <v>109054.70083333331</v>
      </c>
      <c r="BM1150" s="149">
        <v>109054.70083333331</v>
      </c>
      <c r="BN1150" s="149">
        <v>109054.70083333331</v>
      </c>
      <c r="BO1150" s="149">
        <v>109054.70083333331</v>
      </c>
      <c r="BP1150" s="149">
        <v>109054.70083333331</v>
      </c>
      <c r="BQ1150" s="268">
        <v>1308656.4099999997</v>
      </c>
    </row>
    <row r="1151" spans="11:96" x14ac:dyDescent="0.25">
      <c r="K1151" s="145" t="s">
        <v>316</v>
      </c>
      <c r="N1151" s="37" t="s">
        <v>2287</v>
      </c>
      <c r="V1151" s="37" t="s">
        <v>392</v>
      </c>
      <c r="W1151" s="37" t="s">
        <v>392</v>
      </c>
      <c r="X1151" s="37">
        <v>185</v>
      </c>
      <c r="AB1151" s="206" t="s">
        <v>348</v>
      </c>
      <c r="AC1151" s="173">
        <v>5000205</v>
      </c>
      <c r="AD1151" s="174" t="s">
        <v>2288</v>
      </c>
      <c r="AE1151" s="149">
        <v>0</v>
      </c>
      <c r="AF1151" s="17">
        <v>0</v>
      </c>
      <c r="AG1151" s="17">
        <v>0</v>
      </c>
      <c r="AH1151" s="151">
        <v>-0.15637860082298999</v>
      </c>
      <c r="AI1151" s="150">
        <v>0</v>
      </c>
      <c r="AJ1151" s="266">
        <v>0</v>
      </c>
      <c r="AK1151" s="138">
        <v>0</v>
      </c>
      <c r="AL1151" s="266">
        <v>0</v>
      </c>
      <c r="AM1151" s="175">
        <v>-0.13031550068582501</v>
      </c>
      <c r="AN1151" s="150">
        <v>-2.606310013716498E-2</v>
      </c>
      <c r="AO1151" s="151">
        <v>0</v>
      </c>
      <c r="AP1151" s="151">
        <v>0</v>
      </c>
      <c r="AQ1151" s="151">
        <v>0</v>
      </c>
      <c r="AR1151" s="266">
        <v>0</v>
      </c>
      <c r="AS1151" s="267">
        <v>0</v>
      </c>
      <c r="AT1151" s="266">
        <v>0.15637860082298999</v>
      </c>
      <c r="AU1151" s="267">
        <v>1</v>
      </c>
      <c r="AV1151" s="266">
        <v>0</v>
      </c>
      <c r="AW1151" s="267">
        <v>0</v>
      </c>
      <c r="AX1151" s="266">
        <v>0</v>
      </c>
      <c r="AY1151" s="267">
        <v>0</v>
      </c>
      <c r="AZ1151" s="266">
        <v>0.15637860082298999</v>
      </c>
      <c r="BA1151" s="267">
        <v>1</v>
      </c>
      <c r="BB1151" s="266">
        <v>0</v>
      </c>
      <c r="BC1151" s="267">
        <v>0</v>
      </c>
      <c r="BE1151" s="149">
        <v>0</v>
      </c>
      <c r="BF1151" s="149">
        <v>0</v>
      </c>
      <c r="BG1151" s="149">
        <v>0</v>
      </c>
      <c r="BH1151" s="149">
        <v>0</v>
      </c>
      <c r="BI1151" s="149">
        <v>0</v>
      </c>
      <c r="BJ1151" s="149">
        <v>0</v>
      </c>
      <c r="BK1151" s="149">
        <v>0</v>
      </c>
      <c r="BL1151" s="149">
        <v>0</v>
      </c>
      <c r="BM1151" s="149">
        <v>0</v>
      </c>
      <c r="BN1151" s="149">
        <v>0</v>
      </c>
      <c r="BO1151" s="149">
        <v>0</v>
      </c>
      <c r="BP1151" s="149">
        <v>0</v>
      </c>
      <c r="BQ1151" s="268">
        <v>0</v>
      </c>
    </row>
    <row r="1152" spans="11:96" x14ac:dyDescent="0.25">
      <c r="K1152" s="145" t="s">
        <v>316</v>
      </c>
      <c r="N1152" s="37" t="s">
        <v>2289</v>
      </c>
      <c r="V1152" s="37" t="s">
        <v>392</v>
      </c>
      <c r="W1152" s="37" t="s">
        <v>392</v>
      </c>
      <c r="X1152" s="37">
        <v>185</v>
      </c>
      <c r="AB1152" s="206" t="s">
        <v>348</v>
      </c>
      <c r="AC1152" s="173">
        <v>5000240</v>
      </c>
      <c r="AD1152" s="174" t="s">
        <v>2290</v>
      </c>
      <c r="AE1152" s="149">
        <v>131837.59</v>
      </c>
      <c r="AF1152" s="17">
        <v>143058.50000000003</v>
      </c>
      <c r="AG1152" s="17">
        <v>136643.27000000002</v>
      </c>
      <c r="AH1152" s="151">
        <v>173163.04893004172</v>
      </c>
      <c r="AI1152" s="150">
        <v>68324.069999999992</v>
      </c>
      <c r="AJ1152" s="266">
        <v>204972.20999999996</v>
      </c>
      <c r="AK1152" s="138">
        <v>147305.53999999998</v>
      </c>
      <c r="AL1152" s="266">
        <v>176766.64799999999</v>
      </c>
      <c r="AM1152" s="175">
        <v>144302.54077503478</v>
      </c>
      <c r="AN1152" s="150">
        <v>176166.04815500692</v>
      </c>
      <c r="AO1152" s="151">
        <v>180190.25142857098</v>
      </c>
      <c r="AP1152" s="151">
        <v>411764.66</v>
      </c>
      <c r="AQ1152" s="151">
        <v>411764.65999999974</v>
      </c>
      <c r="AR1152" s="266">
        <v>206792.44999999978</v>
      </c>
      <c r="AS1152" s="267">
        <v>1.0088804233510476</v>
      </c>
      <c r="AT1152" s="266">
        <v>238601.61106995802</v>
      </c>
      <c r="AU1152" s="267">
        <v>1.3779014203333508</v>
      </c>
      <c r="AV1152" s="266">
        <v>275121.38999999972</v>
      </c>
      <c r="AW1152" s="267">
        <v>2.0134280305206373</v>
      </c>
      <c r="AX1152" s="266">
        <v>206792.45</v>
      </c>
      <c r="AY1152" s="267">
        <v>1.0088804233510487</v>
      </c>
      <c r="AZ1152" s="266">
        <v>238601.61106995825</v>
      </c>
      <c r="BA1152" s="267">
        <v>1.3779014203333522</v>
      </c>
      <c r="BB1152" s="266">
        <v>-2.3283064365386963E-10</v>
      </c>
      <c r="BC1152" s="267">
        <v>-5.6544591188051364E-16</v>
      </c>
      <c r="BE1152" s="149">
        <v>34313.721666666628</v>
      </c>
      <c r="BF1152" s="149">
        <v>34313.721666666628</v>
      </c>
      <c r="BG1152" s="149">
        <v>34313.721666666628</v>
      </c>
      <c r="BH1152" s="149">
        <v>34313.721666666628</v>
      </c>
      <c r="BI1152" s="149">
        <v>34313.721666666628</v>
      </c>
      <c r="BJ1152" s="149">
        <v>34313.721666666628</v>
      </c>
      <c r="BK1152" s="149">
        <v>34313.721666666628</v>
      </c>
      <c r="BL1152" s="149">
        <v>34313.721666666628</v>
      </c>
      <c r="BM1152" s="149">
        <v>34313.721666666628</v>
      </c>
      <c r="BN1152" s="149">
        <v>34313.721666666628</v>
      </c>
      <c r="BO1152" s="149">
        <v>34313.721666666628</v>
      </c>
      <c r="BP1152" s="149">
        <v>34313.721666666628</v>
      </c>
      <c r="BQ1152" s="268">
        <v>411764.65999999951</v>
      </c>
    </row>
    <row r="1153" spans="11:69" x14ac:dyDescent="0.25">
      <c r="K1153" s="145" t="s">
        <v>316</v>
      </c>
      <c r="N1153" s="37" t="s">
        <v>2291</v>
      </c>
      <c r="V1153" s="37" t="s">
        <v>392</v>
      </c>
      <c r="W1153" s="37" t="s">
        <v>392</v>
      </c>
      <c r="X1153" s="37">
        <v>185</v>
      </c>
      <c r="AB1153" s="206" t="s">
        <v>348</v>
      </c>
      <c r="AC1153" s="173">
        <v>5000250</v>
      </c>
      <c r="AD1153" s="174" t="s">
        <v>2292</v>
      </c>
      <c r="AE1153" s="149">
        <v>6898.63</v>
      </c>
      <c r="AF1153" s="17">
        <v>25959.02</v>
      </c>
      <c r="AG1153" s="17">
        <v>4067.3199999999997</v>
      </c>
      <c r="AH1153" s="151">
        <v>8182.6380246914059</v>
      </c>
      <c r="AI1153" s="150">
        <v>8421.32</v>
      </c>
      <c r="AJ1153" s="266">
        <v>25263.96</v>
      </c>
      <c r="AK1153" s="138">
        <v>11673.98</v>
      </c>
      <c r="AL1153" s="266">
        <v>14008.775999999998</v>
      </c>
      <c r="AM1153" s="175">
        <v>6818.8650205761714</v>
      </c>
      <c r="AN1153" s="150">
        <v>13037.753004115235</v>
      </c>
      <c r="AO1153" s="151">
        <v>18953.108571428569</v>
      </c>
      <c r="AP1153" s="151">
        <v>3133.32</v>
      </c>
      <c r="AQ1153" s="151">
        <v>3133.3200000000011</v>
      </c>
      <c r="AR1153" s="266">
        <v>-22130.639999999999</v>
      </c>
      <c r="AS1153" s="267">
        <v>-0.87597668774016424</v>
      </c>
      <c r="AT1153" s="266">
        <v>-5049.3180246914053</v>
      </c>
      <c r="AU1153" s="267">
        <v>-0.61707703670318859</v>
      </c>
      <c r="AV1153" s="266">
        <v>-933.99999999999864</v>
      </c>
      <c r="AW1153" s="267">
        <v>-0.22963523892882751</v>
      </c>
      <c r="AX1153" s="266">
        <v>-22130.639999999999</v>
      </c>
      <c r="AY1153" s="267">
        <v>-0.87597668774016424</v>
      </c>
      <c r="AZ1153" s="266">
        <v>-5049.3180246914053</v>
      </c>
      <c r="BA1153" s="267">
        <v>-0.61707703670318859</v>
      </c>
      <c r="BB1153" s="266">
        <v>9.0949470177292824E-13</v>
      </c>
      <c r="BC1153" s="267">
        <v>2.902655016956226E-16</v>
      </c>
      <c r="BE1153" s="149">
        <v>261.11</v>
      </c>
      <c r="BF1153" s="149">
        <v>261.11</v>
      </c>
      <c r="BG1153" s="149">
        <v>261.11</v>
      </c>
      <c r="BH1153" s="149">
        <v>261.11</v>
      </c>
      <c r="BI1153" s="149">
        <v>261.11</v>
      </c>
      <c r="BJ1153" s="149">
        <v>261.11</v>
      </c>
      <c r="BK1153" s="149">
        <v>261.11</v>
      </c>
      <c r="BL1153" s="149">
        <v>261.11</v>
      </c>
      <c r="BM1153" s="149">
        <v>261.11</v>
      </c>
      <c r="BN1153" s="149">
        <v>261.11</v>
      </c>
      <c r="BO1153" s="149">
        <v>261.11</v>
      </c>
      <c r="BP1153" s="149">
        <v>261.11</v>
      </c>
      <c r="BQ1153" s="268">
        <v>3133.3200000000011</v>
      </c>
    </row>
    <row r="1154" spans="11:69" x14ac:dyDescent="0.25">
      <c r="K1154" s="145" t="s">
        <v>316</v>
      </c>
      <c r="N1154" s="37" t="s">
        <v>2293</v>
      </c>
      <c r="V1154" s="37" t="s">
        <v>392</v>
      </c>
      <c r="W1154" s="37" t="s">
        <v>392</v>
      </c>
      <c r="X1154" s="37">
        <v>185</v>
      </c>
      <c r="AB1154" s="206" t="s">
        <v>348</v>
      </c>
      <c r="AC1154" s="173">
        <v>5000251</v>
      </c>
      <c r="AD1154" s="174" t="s">
        <v>2294</v>
      </c>
      <c r="AE1154" s="149">
        <v>0</v>
      </c>
      <c r="AF1154" s="17">
        <v>0</v>
      </c>
      <c r="AG1154" s="17">
        <v>0</v>
      </c>
      <c r="AH1154" s="151">
        <v>0</v>
      </c>
      <c r="AI1154" s="150">
        <v>-662.5</v>
      </c>
      <c r="AJ1154" s="266">
        <v>-1987.5</v>
      </c>
      <c r="AK1154" s="138">
        <v>0</v>
      </c>
      <c r="AL1154" s="266">
        <v>0</v>
      </c>
      <c r="AM1154" s="175">
        <v>0</v>
      </c>
      <c r="AN1154" s="150">
        <v>0</v>
      </c>
      <c r="AO1154" s="151">
        <v>0</v>
      </c>
      <c r="AP1154" s="151">
        <v>0</v>
      </c>
      <c r="AQ1154" s="151">
        <v>0</v>
      </c>
      <c r="AR1154" s="266">
        <v>1987.5</v>
      </c>
      <c r="AS1154" s="267">
        <v>1</v>
      </c>
      <c r="AT1154" s="266">
        <v>0</v>
      </c>
      <c r="AU1154" s="267">
        <v>0</v>
      </c>
      <c r="AV1154" s="266">
        <v>0</v>
      </c>
      <c r="AW1154" s="267">
        <v>0</v>
      </c>
      <c r="AX1154" s="266">
        <v>1987.5</v>
      </c>
      <c r="AY1154" s="267">
        <v>1</v>
      </c>
      <c r="AZ1154" s="266">
        <v>0</v>
      </c>
      <c r="BA1154" s="267">
        <v>0</v>
      </c>
      <c r="BB1154" s="266">
        <v>0</v>
      </c>
      <c r="BC1154" s="267">
        <v>0</v>
      </c>
      <c r="BE1154" s="149">
        <v>0</v>
      </c>
      <c r="BF1154" s="149">
        <v>0</v>
      </c>
      <c r="BG1154" s="149">
        <v>0</v>
      </c>
      <c r="BH1154" s="149">
        <v>0</v>
      </c>
      <c r="BI1154" s="149">
        <v>0</v>
      </c>
      <c r="BJ1154" s="149">
        <v>0</v>
      </c>
      <c r="BK1154" s="149">
        <v>0</v>
      </c>
      <c r="BL1154" s="149">
        <v>0</v>
      </c>
      <c r="BM1154" s="149">
        <v>0</v>
      </c>
      <c r="BN1154" s="149">
        <v>0</v>
      </c>
      <c r="BO1154" s="149">
        <v>0</v>
      </c>
      <c r="BP1154" s="149">
        <v>0</v>
      </c>
      <c r="BQ1154" s="268">
        <v>0</v>
      </c>
    </row>
    <row r="1155" spans="11:69" x14ac:dyDescent="0.25">
      <c r="K1155" s="145" t="s">
        <v>316</v>
      </c>
      <c r="N1155" s="37" t="s">
        <v>2295</v>
      </c>
      <c r="V1155" s="37" t="s">
        <v>392</v>
      </c>
      <c r="W1155" s="37" t="s">
        <v>392</v>
      </c>
      <c r="X1155" s="37">
        <v>185</v>
      </c>
      <c r="AB1155" s="206" t="s">
        <v>348</v>
      </c>
      <c r="AC1155" s="173">
        <v>5000253</v>
      </c>
      <c r="AD1155" s="174" t="s">
        <v>2296</v>
      </c>
      <c r="AE1155" s="149">
        <v>473604.96000000014</v>
      </c>
      <c r="AF1155" s="17">
        <v>605973.96000000008</v>
      </c>
      <c r="AG1155" s="17">
        <v>453498.96000000014</v>
      </c>
      <c r="AH1155" s="151">
        <v>83359.494531106335</v>
      </c>
      <c r="AI1155" s="150">
        <v>27786.32</v>
      </c>
      <c r="AJ1155" s="266">
        <v>83358.959999999992</v>
      </c>
      <c r="AK1155" s="138">
        <v>69465.8</v>
      </c>
      <c r="AL1155" s="266">
        <v>83358.959999999992</v>
      </c>
      <c r="AM1155" s="175">
        <v>69466.24544258861</v>
      </c>
      <c r="AN1155" s="150">
        <v>83359.049088517728</v>
      </c>
      <c r="AO1155" s="151">
        <v>83358.960000000006</v>
      </c>
      <c r="AP1155" s="151">
        <v>0</v>
      </c>
      <c r="AQ1155" s="151">
        <v>0</v>
      </c>
      <c r="AR1155" s="266">
        <v>-83358.959999999992</v>
      </c>
      <c r="AS1155" s="267">
        <v>-1</v>
      </c>
      <c r="AT1155" s="266">
        <v>-83359.494531106335</v>
      </c>
      <c r="AU1155" s="267">
        <v>-1</v>
      </c>
      <c r="AV1155" s="266">
        <v>-453498.96000000014</v>
      </c>
      <c r="AW1155" s="267">
        <v>-1</v>
      </c>
      <c r="AX1155" s="266">
        <v>-83358.959999999992</v>
      </c>
      <c r="AY1155" s="267">
        <v>-1</v>
      </c>
      <c r="AZ1155" s="266">
        <v>-83359.494531106335</v>
      </c>
      <c r="BA1155" s="267">
        <v>-1</v>
      </c>
      <c r="BB1155" s="266">
        <v>0</v>
      </c>
      <c r="BC1155" s="267">
        <v>0</v>
      </c>
      <c r="BE1155" s="149">
        <v>0</v>
      </c>
      <c r="BF1155" s="149">
        <v>0</v>
      </c>
      <c r="BG1155" s="149">
        <v>0</v>
      </c>
      <c r="BH1155" s="149">
        <v>0</v>
      </c>
      <c r="BI1155" s="149">
        <v>0</v>
      </c>
      <c r="BJ1155" s="149">
        <v>0</v>
      </c>
      <c r="BK1155" s="149">
        <v>0</v>
      </c>
      <c r="BL1155" s="149">
        <v>0</v>
      </c>
      <c r="BM1155" s="149">
        <v>0</v>
      </c>
      <c r="BN1155" s="149">
        <v>0</v>
      </c>
      <c r="BO1155" s="149">
        <v>0</v>
      </c>
      <c r="BP1155" s="149">
        <v>0</v>
      </c>
      <c r="BQ1155" s="268">
        <v>0</v>
      </c>
    </row>
    <row r="1156" spans="11:69" x14ac:dyDescent="0.25">
      <c r="K1156" s="145" t="s">
        <v>316</v>
      </c>
      <c r="N1156" s="37" t="s">
        <v>2297</v>
      </c>
      <c r="V1156" s="37" t="s">
        <v>392</v>
      </c>
      <c r="W1156" s="37" t="s">
        <v>392</v>
      </c>
      <c r="X1156" s="37">
        <v>185</v>
      </c>
      <c r="AB1156" s="206" t="s">
        <v>348</v>
      </c>
      <c r="AC1156" s="173">
        <v>5000275</v>
      </c>
      <c r="AD1156" s="174" t="s">
        <v>2298</v>
      </c>
      <c r="AE1156" s="149">
        <v>5202.47</v>
      </c>
      <c r="AF1156" s="17">
        <v>850</v>
      </c>
      <c r="AG1156" s="17">
        <v>22624</v>
      </c>
      <c r="AH1156" s="151">
        <v>3295.7723456790209</v>
      </c>
      <c r="AI1156" s="150">
        <v>2790</v>
      </c>
      <c r="AJ1156" s="266">
        <v>8370</v>
      </c>
      <c r="AK1156" s="138">
        <v>22310</v>
      </c>
      <c r="AL1156" s="266">
        <v>26772</v>
      </c>
      <c r="AM1156" s="175">
        <v>2746.4769547325168</v>
      </c>
      <c r="AN1156" s="150">
        <v>22859.295390946503</v>
      </c>
      <c r="AO1156" s="151">
        <v>34817.14285714287</v>
      </c>
      <c r="AP1156" s="151">
        <v>750</v>
      </c>
      <c r="AQ1156" s="151">
        <v>750</v>
      </c>
      <c r="AR1156" s="266">
        <v>-7620</v>
      </c>
      <c r="AS1156" s="267">
        <v>-0.91039426523297495</v>
      </c>
      <c r="AT1156" s="266">
        <v>-2545.7723456790209</v>
      </c>
      <c r="AU1156" s="267">
        <v>-0.7724357384746855</v>
      </c>
      <c r="AV1156" s="266">
        <v>-21874</v>
      </c>
      <c r="AW1156" s="267">
        <v>-0.96684936350777939</v>
      </c>
      <c r="AX1156" s="266">
        <v>-7620</v>
      </c>
      <c r="AY1156" s="267">
        <v>-0.91039426523297495</v>
      </c>
      <c r="AZ1156" s="266">
        <v>-2545.7723456790209</v>
      </c>
      <c r="BA1156" s="267">
        <v>-0.7724357384746855</v>
      </c>
      <c r="BB1156" s="266">
        <v>0</v>
      </c>
      <c r="BC1156" s="267">
        <v>0</v>
      </c>
      <c r="BE1156" s="149">
        <v>62.5</v>
      </c>
      <c r="BF1156" s="149">
        <v>62.5</v>
      </c>
      <c r="BG1156" s="149">
        <v>62.5</v>
      </c>
      <c r="BH1156" s="149">
        <v>62.5</v>
      </c>
      <c r="BI1156" s="149">
        <v>62.5</v>
      </c>
      <c r="BJ1156" s="149">
        <v>62.5</v>
      </c>
      <c r="BK1156" s="149">
        <v>62.5</v>
      </c>
      <c r="BL1156" s="149">
        <v>62.5</v>
      </c>
      <c r="BM1156" s="149">
        <v>62.5</v>
      </c>
      <c r="BN1156" s="149">
        <v>62.5</v>
      </c>
      <c r="BO1156" s="149">
        <v>62.5</v>
      </c>
      <c r="BP1156" s="149">
        <v>62.5</v>
      </c>
      <c r="BQ1156" s="268">
        <v>750</v>
      </c>
    </row>
    <row r="1157" spans="11:69" x14ac:dyDescent="0.25">
      <c r="K1157" s="145" t="s">
        <v>316</v>
      </c>
      <c r="N1157" s="37" t="s">
        <v>2299</v>
      </c>
      <c r="V1157" s="37" t="s">
        <v>392</v>
      </c>
      <c r="W1157" s="37" t="s">
        <v>392</v>
      </c>
      <c r="X1157" s="37">
        <v>185</v>
      </c>
      <c r="AB1157" s="206" t="s">
        <v>348</v>
      </c>
      <c r="AC1157" s="173">
        <v>5000291</v>
      </c>
      <c r="AD1157" s="174" t="s">
        <v>2300</v>
      </c>
      <c r="AE1157" s="149">
        <v>317578.00999999995</v>
      </c>
      <c r="AF1157" s="17">
        <v>138202.18</v>
      </c>
      <c r="AG1157" s="17">
        <v>241216.04</v>
      </c>
      <c r="AH1157" s="151">
        <v>260348.67760389904</v>
      </c>
      <c r="AI1157" s="150">
        <v>82632.53</v>
      </c>
      <c r="AJ1157" s="266">
        <v>247897.59</v>
      </c>
      <c r="AK1157" s="138">
        <v>189687.86999999997</v>
      </c>
      <c r="AL1157" s="266">
        <v>227625.44399999996</v>
      </c>
      <c r="AM1157" s="175">
        <v>216957.23133658251</v>
      </c>
      <c r="AN1157" s="150">
        <v>233079.31626731649</v>
      </c>
      <c r="AO1157" s="151">
        <v>248212.5257142857</v>
      </c>
      <c r="AP1157" s="151">
        <v>264776.64999999997</v>
      </c>
      <c r="AQ1157" s="151">
        <v>264776.64999999956</v>
      </c>
      <c r="AR1157" s="266">
        <v>16879.059999999561</v>
      </c>
      <c r="AS1157" s="267">
        <v>6.8088842654741258E-2</v>
      </c>
      <c r="AT1157" s="266">
        <v>4427.972396100522</v>
      </c>
      <c r="AU1157" s="267">
        <v>1.7007854377648693E-2</v>
      </c>
      <c r="AV1157" s="266">
        <v>23560.609999999549</v>
      </c>
      <c r="AW1157" s="267">
        <v>9.7674308889241154E-2</v>
      </c>
      <c r="AX1157" s="266">
        <v>16879.059999999969</v>
      </c>
      <c r="AY1157" s="267">
        <v>6.8088842654742909E-2</v>
      </c>
      <c r="AZ1157" s="266">
        <v>4427.9723961009295</v>
      </c>
      <c r="BA1157" s="267">
        <v>1.7007854377650258E-2</v>
      </c>
      <c r="BB1157" s="266">
        <v>-4.0745362639427185E-10</v>
      </c>
      <c r="BC1157" s="267">
        <v>-1.5388578501702168E-15</v>
      </c>
      <c r="BE1157" s="149">
        <v>22064.720833333296</v>
      </c>
      <c r="BF1157" s="149">
        <v>22064.720833333296</v>
      </c>
      <c r="BG1157" s="149">
        <v>22064.720833333296</v>
      </c>
      <c r="BH1157" s="149">
        <v>22064.720833333296</v>
      </c>
      <c r="BI1157" s="149">
        <v>22064.720833333296</v>
      </c>
      <c r="BJ1157" s="149">
        <v>22064.720833333296</v>
      </c>
      <c r="BK1157" s="149">
        <v>22064.720833333296</v>
      </c>
      <c r="BL1157" s="149">
        <v>22064.720833333296</v>
      </c>
      <c r="BM1157" s="149">
        <v>22064.720833333296</v>
      </c>
      <c r="BN1157" s="149">
        <v>22064.720833333296</v>
      </c>
      <c r="BO1157" s="149">
        <v>22064.720833333296</v>
      </c>
      <c r="BP1157" s="149">
        <v>22064.720833333296</v>
      </c>
      <c r="BQ1157" s="268">
        <v>264776.64999999956</v>
      </c>
    </row>
    <row r="1158" spans="11:69" x14ac:dyDescent="0.25">
      <c r="K1158" s="145" t="s">
        <v>316</v>
      </c>
      <c r="N1158" s="37" t="s">
        <v>2301</v>
      </c>
      <c r="V1158" s="37" t="s">
        <v>392</v>
      </c>
      <c r="W1158" s="37" t="s">
        <v>392</v>
      </c>
      <c r="X1158" s="37">
        <v>185</v>
      </c>
      <c r="AB1158" s="206" t="s">
        <v>348</v>
      </c>
      <c r="AC1158" s="173">
        <v>5000421</v>
      </c>
      <c r="AD1158" s="174" t="s">
        <v>2302</v>
      </c>
      <c r="AE1158" s="149">
        <v>171042.61000000002</v>
      </c>
      <c r="AF1158" s="17">
        <v>178329.53</v>
      </c>
      <c r="AG1158" s="17">
        <v>237461.02</v>
      </c>
      <c r="AH1158" s="151">
        <v>180000</v>
      </c>
      <c r="AI1158" s="150">
        <v>63383.07</v>
      </c>
      <c r="AJ1158" s="266">
        <v>190149.21</v>
      </c>
      <c r="AK1158" s="138">
        <v>195917.76</v>
      </c>
      <c r="AL1158" s="266">
        <v>235101.31200000003</v>
      </c>
      <c r="AM1158" s="175">
        <v>150000</v>
      </c>
      <c r="AN1158" s="150">
        <v>225917.76</v>
      </c>
      <c r="AO1158" s="151">
        <v>235568.4</v>
      </c>
      <c r="AP1158" s="151">
        <v>236812.19</v>
      </c>
      <c r="AQ1158" s="151">
        <v>236812.19000000044</v>
      </c>
      <c r="AR1158" s="266">
        <v>46662.980000000447</v>
      </c>
      <c r="AS1158" s="267">
        <v>0.24540191358144717</v>
      </c>
      <c r="AT1158" s="266">
        <v>56812.190000000439</v>
      </c>
      <c r="AU1158" s="267">
        <v>0.31562327777778021</v>
      </c>
      <c r="AV1158" s="266">
        <v>-648.82999999955064</v>
      </c>
      <c r="AW1158" s="267">
        <v>-2.7323642423482839E-3</v>
      </c>
      <c r="AX1158" s="266">
        <v>46662.98000000001</v>
      </c>
      <c r="AY1158" s="267">
        <v>0.24540191358144486</v>
      </c>
      <c r="AZ1158" s="266">
        <v>56812.19</v>
      </c>
      <c r="BA1158" s="267">
        <v>0.31562327777777777</v>
      </c>
      <c r="BB1158" s="266">
        <v>4.3655745685100555E-10</v>
      </c>
      <c r="BC1158" s="267">
        <v>1.8434754429280246E-15</v>
      </c>
      <c r="BE1158" s="149">
        <v>19734.3491666667</v>
      </c>
      <c r="BF1158" s="149">
        <v>19734.3491666667</v>
      </c>
      <c r="BG1158" s="149">
        <v>19734.3491666667</v>
      </c>
      <c r="BH1158" s="149">
        <v>19734.3491666667</v>
      </c>
      <c r="BI1158" s="149">
        <v>19734.3491666667</v>
      </c>
      <c r="BJ1158" s="149">
        <v>19734.3491666667</v>
      </c>
      <c r="BK1158" s="149">
        <v>19734.3491666667</v>
      </c>
      <c r="BL1158" s="149">
        <v>19734.3491666667</v>
      </c>
      <c r="BM1158" s="149">
        <v>19734.3491666667</v>
      </c>
      <c r="BN1158" s="149">
        <v>19734.3491666667</v>
      </c>
      <c r="BO1158" s="149">
        <v>19734.3491666667</v>
      </c>
      <c r="BP1158" s="149">
        <v>19734.3491666667</v>
      </c>
      <c r="BQ1158" s="268">
        <v>236812.19000000044</v>
      </c>
    </row>
    <row r="1159" spans="11:69" x14ac:dyDescent="0.25">
      <c r="K1159" s="145" t="s">
        <v>316</v>
      </c>
      <c r="N1159" s="37" t="s">
        <v>2303</v>
      </c>
      <c r="V1159" s="37" t="s">
        <v>392</v>
      </c>
      <c r="W1159" s="37" t="s">
        <v>392</v>
      </c>
      <c r="X1159" s="37">
        <v>185</v>
      </c>
      <c r="AB1159" s="206" t="s">
        <v>348</v>
      </c>
      <c r="AC1159" s="173">
        <v>5000800</v>
      </c>
      <c r="AD1159" s="174" t="s">
        <v>2304</v>
      </c>
      <c r="AE1159" s="149">
        <v>6507171.7199999988</v>
      </c>
      <c r="AF1159" s="17">
        <v>40200271.650000006</v>
      </c>
      <c r="AG1159" s="17">
        <v>9085748.0800000001</v>
      </c>
      <c r="AH1159" s="151">
        <v>18556961.121892959</v>
      </c>
      <c r="AI1159" s="150">
        <v>17419704.93</v>
      </c>
      <c r="AJ1159" s="266">
        <v>52259114.789999999</v>
      </c>
      <c r="AK1159" s="138">
        <v>21346731.430000003</v>
      </c>
      <c r="AL1159" s="266">
        <v>25616077.716000002</v>
      </c>
      <c r="AM1159" s="175">
        <v>15707684.268244132</v>
      </c>
      <c r="AN1159" s="150">
        <v>24196008.28364883</v>
      </c>
      <c r="AO1159" s="151">
        <v>23226527.034285795</v>
      </c>
      <c r="AP1159" s="151">
        <v>12267967.360000001</v>
      </c>
      <c r="AQ1159" s="151">
        <v>12267967.359999992</v>
      </c>
      <c r="AR1159" s="266">
        <v>-39991147.430000007</v>
      </c>
      <c r="AS1159" s="267">
        <v>-0.76524731792151368</v>
      </c>
      <c r="AT1159" s="266">
        <v>-6288993.7618929669</v>
      </c>
      <c r="AU1159" s="267">
        <v>-0.33890213600078067</v>
      </c>
      <c r="AV1159" s="266">
        <v>3182219.2799999919</v>
      </c>
      <c r="AW1159" s="267">
        <v>0.35024295764977803</v>
      </c>
      <c r="AX1159" s="266">
        <v>-39991147.43</v>
      </c>
      <c r="AY1159" s="267">
        <v>-0.76524731792151357</v>
      </c>
      <c r="AZ1159" s="266">
        <v>-6288993.7618929576</v>
      </c>
      <c r="BA1159" s="267">
        <v>-0.33890213600078017</v>
      </c>
      <c r="BB1159" s="266">
        <v>-9.3132257461547852E-9</v>
      </c>
      <c r="BC1159" s="267">
        <v>-7.591498634501408E-16</v>
      </c>
      <c r="BE1159" s="149">
        <v>1021685.6133333327</v>
      </c>
      <c r="BF1159" s="149">
        <v>1021685.6133333327</v>
      </c>
      <c r="BG1159" s="149">
        <v>1021685.6133333327</v>
      </c>
      <c r="BH1159" s="149">
        <v>1021685.6133333327</v>
      </c>
      <c r="BI1159" s="149">
        <v>1021685.6133333327</v>
      </c>
      <c r="BJ1159" s="149">
        <v>1021685.6133333327</v>
      </c>
      <c r="BK1159" s="149">
        <v>1025555.6133333327</v>
      </c>
      <c r="BL1159" s="149">
        <v>1021685.6133333327</v>
      </c>
      <c r="BM1159" s="149">
        <v>1021685.6133333327</v>
      </c>
      <c r="BN1159" s="149">
        <v>1021685.6133333327</v>
      </c>
      <c r="BO1159" s="149">
        <v>1021685.6133333327</v>
      </c>
      <c r="BP1159" s="149">
        <v>1025555.6133333327</v>
      </c>
      <c r="BQ1159" s="268">
        <v>12267967.359999994</v>
      </c>
    </row>
    <row r="1160" spans="11:69" x14ac:dyDescent="0.25">
      <c r="K1160" s="145" t="s">
        <v>316</v>
      </c>
      <c r="N1160" s="37" t="s">
        <v>2305</v>
      </c>
      <c r="V1160" s="37" t="s">
        <v>392</v>
      </c>
      <c r="W1160" s="37" t="s">
        <v>392</v>
      </c>
      <c r="X1160" s="37">
        <v>185</v>
      </c>
      <c r="AB1160" s="206" t="s">
        <v>348</v>
      </c>
      <c r="AC1160" s="173">
        <v>5000801</v>
      </c>
      <c r="AD1160" s="174" t="s">
        <v>2306</v>
      </c>
      <c r="AE1160" s="149">
        <v>300</v>
      </c>
      <c r="AF1160" s="17">
        <v>200</v>
      </c>
      <c r="AG1160" s="17">
        <v>310</v>
      </c>
      <c r="AH1160" s="151">
        <v>398.22915032533916</v>
      </c>
      <c r="AI1160" s="150">
        <v>80</v>
      </c>
      <c r="AJ1160" s="266">
        <v>240</v>
      </c>
      <c r="AK1160" s="138">
        <v>250</v>
      </c>
      <c r="AL1160" s="266">
        <v>300</v>
      </c>
      <c r="AM1160" s="175">
        <v>331.85762527111598</v>
      </c>
      <c r="AN1160" s="150">
        <v>316.37152505422318</v>
      </c>
      <c r="AO1160" s="151">
        <v>240</v>
      </c>
      <c r="AP1160" s="151">
        <v>260</v>
      </c>
      <c r="AQ1160" s="151">
        <v>260.00000000000034</v>
      </c>
      <c r="AR1160" s="266">
        <v>20.000000000000341</v>
      </c>
      <c r="AS1160" s="267">
        <v>8.3333333333334758E-2</v>
      </c>
      <c r="AT1160" s="266">
        <v>-138.22915032533882</v>
      </c>
      <c r="AU1160" s="267">
        <v>-0.34710957299939116</v>
      </c>
      <c r="AV1160" s="266">
        <v>-49.999999999999659</v>
      </c>
      <c r="AW1160" s="267">
        <v>-0.16129032258064407</v>
      </c>
      <c r="AX1160" s="266">
        <v>20</v>
      </c>
      <c r="AY1160" s="267">
        <v>8.3333333333333329E-2</v>
      </c>
      <c r="AZ1160" s="266">
        <v>-138.22915032533916</v>
      </c>
      <c r="BA1160" s="267">
        <v>-0.34710957299939199</v>
      </c>
      <c r="BB1160" s="266">
        <v>3.4106051316484809E-13</v>
      </c>
      <c r="BC1160" s="267">
        <v>1.311771204480185E-15</v>
      </c>
      <c r="BE1160" s="149">
        <v>21.6666666666667</v>
      </c>
      <c r="BF1160" s="149">
        <v>21.6666666666667</v>
      </c>
      <c r="BG1160" s="149">
        <v>21.6666666666667</v>
      </c>
      <c r="BH1160" s="149">
        <v>21.6666666666667</v>
      </c>
      <c r="BI1160" s="149">
        <v>21.6666666666667</v>
      </c>
      <c r="BJ1160" s="149">
        <v>21.6666666666667</v>
      </c>
      <c r="BK1160" s="149">
        <v>21.6666666666667</v>
      </c>
      <c r="BL1160" s="149">
        <v>21.6666666666667</v>
      </c>
      <c r="BM1160" s="149">
        <v>21.6666666666667</v>
      </c>
      <c r="BN1160" s="149">
        <v>21.6666666666667</v>
      </c>
      <c r="BO1160" s="149">
        <v>21.6666666666667</v>
      </c>
      <c r="BP1160" s="149">
        <v>21.6666666666667</v>
      </c>
      <c r="BQ1160" s="268">
        <v>260.00000000000034</v>
      </c>
    </row>
    <row r="1161" spans="11:69" x14ac:dyDescent="0.25">
      <c r="K1161" s="145" t="s">
        <v>316</v>
      </c>
      <c r="N1161" s="37" t="s">
        <v>2307</v>
      </c>
      <c r="V1161" s="37" t="s">
        <v>392</v>
      </c>
      <c r="W1161" s="37" t="s">
        <v>392</v>
      </c>
      <c r="X1161" s="37">
        <v>185</v>
      </c>
      <c r="AB1161" s="206" t="s">
        <v>348</v>
      </c>
      <c r="AC1161" s="173">
        <v>5000803</v>
      </c>
      <c r="AD1161" s="174" t="s">
        <v>2308</v>
      </c>
      <c r="AE1161" s="149">
        <v>0</v>
      </c>
      <c r="AF1161" s="17">
        <v>0</v>
      </c>
      <c r="AG1161" s="17">
        <v>1623242.17</v>
      </c>
      <c r="AH1161" s="151">
        <v>927541.48999999987</v>
      </c>
      <c r="AI1161" s="150">
        <v>588608.19999999995</v>
      </c>
      <c r="AJ1161" s="266">
        <v>1765824.5999999999</v>
      </c>
      <c r="AK1161" s="138">
        <v>1610553.9</v>
      </c>
      <c r="AL1161" s="266">
        <v>1932664.6799999997</v>
      </c>
      <c r="AM1161" s="175">
        <v>772951.2416666667</v>
      </c>
      <c r="AN1161" s="150">
        <v>1765144.148333333</v>
      </c>
      <c r="AO1161" s="151">
        <v>1697185.9199999992</v>
      </c>
      <c r="AP1161" s="151">
        <v>1614782.6700000002</v>
      </c>
      <c r="AQ1161" s="151">
        <v>1614782.6700000004</v>
      </c>
      <c r="AR1161" s="266">
        <v>-151041.92999999947</v>
      </c>
      <c r="AS1161" s="267">
        <v>-8.5536202179989723E-2</v>
      </c>
      <c r="AT1161" s="266">
        <v>687241.18000000052</v>
      </c>
      <c r="AU1161" s="267">
        <v>0.74092769693784866</v>
      </c>
      <c r="AV1161" s="266">
        <v>-8459.4999999995343</v>
      </c>
      <c r="AW1161" s="267">
        <v>-5.2114836321677958E-3</v>
      </c>
      <c r="AX1161" s="266">
        <v>-151041.9299999997</v>
      </c>
      <c r="AY1161" s="267">
        <v>-8.5536202179989862E-2</v>
      </c>
      <c r="AZ1161" s="266">
        <v>687241.18000000028</v>
      </c>
      <c r="BA1161" s="267">
        <v>0.74092769693784843</v>
      </c>
      <c r="BB1161" s="266">
        <v>2.3283064365386963E-10</v>
      </c>
      <c r="BC1161" s="267">
        <v>1.4418698440321359E-16</v>
      </c>
      <c r="BE1161" s="149">
        <v>134565.22250000003</v>
      </c>
      <c r="BF1161" s="149">
        <v>134565.22250000003</v>
      </c>
      <c r="BG1161" s="149">
        <v>134565.22250000003</v>
      </c>
      <c r="BH1161" s="149">
        <v>134565.22250000003</v>
      </c>
      <c r="BI1161" s="149">
        <v>134565.22250000003</v>
      </c>
      <c r="BJ1161" s="149">
        <v>134565.22250000003</v>
      </c>
      <c r="BK1161" s="149">
        <v>134565.22250000003</v>
      </c>
      <c r="BL1161" s="149">
        <v>134565.22250000003</v>
      </c>
      <c r="BM1161" s="149">
        <v>134565.22250000003</v>
      </c>
      <c r="BN1161" s="149">
        <v>134565.22250000003</v>
      </c>
      <c r="BO1161" s="149">
        <v>134565.22250000003</v>
      </c>
      <c r="BP1161" s="149">
        <v>134565.22250000003</v>
      </c>
      <c r="BQ1161" s="268">
        <v>1614782.6700000009</v>
      </c>
    </row>
    <row r="1162" spans="11:69" x14ac:dyDescent="0.25">
      <c r="K1162" s="145" t="s">
        <v>316</v>
      </c>
      <c r="N1162" s="37" t="s">
        <v>2309</v>
      </c>
      <c r="V1162" s="37" t="s">
        <v>392</v>
      </c>
      <c r="W1162" s="37" t="s">
        <v>392</v>
      </c>
      <c r="X1162" s="37">
        <v>185</v>
      </c>
      <c r="AB1162" s="206" t="s">
        <v>348</v>
      </c>
      <c r="AC1162" s="173">
        <v>5000804</v>
      </c>
      <c r="AD1162" s="174" t="s">
        <v>2310</v>
      </c>
      <c r="AE1162" s="149">
        <v>856648.1</v>
      </c>
      <c r="AF1162" s="17">
        <v>958954.40999999992</v>
      </c>
      <c r="AG1162" s="17">
        <v>1002503.0499999999</v>
      </c>
      <c r="AH1162" s="151">
        <v>1048989.8960469852</v>
      </c>
      <c r="AI1162" s="150">
        <v>347246.5</v>
      </c>
      <c r="AJ1162" s="266">
        <v>1041739.5</v>
      </c>
      <c r="AK1162" s="138">
        <v>803145.87999999989</v>
      </c>
      <c r="AL1162" s="266">
        <v>963775.05599999987</v>
      </c>
      <c r="AM1162" s="175">
        <v>874158.24670582113</v>
      </c>
      <c r="AN1162" s="150">
        <v>977977.52934116393</v>
      </c>
      <c r="AO1162" s="151">
        <v>969635.02285714285</v>
      </c>
      <c r="AP1162" s="151">
        <v>1174177.0900000001</v>
      </c>
      <c r="AQ1162" s="151">
        <v>1174177.0899999996</v>
      </c>
      <c r="AR1162" s="266">
        <v>132437.58999999962</v>
      </c>
      <c r="AS1162" s="267">
        <v>0.12713119738667836</v>
      </c>
      <c r="AT1162" s="266">
        <v>125187.19395301444</v>
      </c>
      <c r="AU1162" s="267">
        <v>0.11934070521057449</v>
      </c>
      <c r="AV1162" s="266">
        <v>171674.03999999969</v>
      </c>
      <c r="AW1162" s="267">
        <v>0.17124540419103931</v>
      </c>
      <c r="AX1162" s="266">
        <v>132437.59000000008</v>
      </c>
      <c r="AY1162" s="267">
        <v>0.1271311973866788</v>
      </c>
      <c r="AZ1162" s="266">
        <v>125187.19395301491</v>
      </c>
      <c r="BA1162" s="267">
        <v>0.11934070521057494</v>
      </c>
      <c r="BB1162" s="266">
        <v>-4.6566128730773926E-10</v>
      </c>
      <c r="BC1162" s="267">
        <v>-3.9658522660132914E-16</v>
      </c>
      <c r="BE1162" s="149">
        <v>97848.090833333321</v>
      </c>
      <c r="BF1162" s="149">
        <v>97848.090833333321</v>
      </c>
      <c r="BG1162" s="149">
        <v>97848.090833333321</v>
      </c>
      <c r="BH1162" s="149">
        <v>97848.090833333321</v>
      </c>
      <c r="BI1162" s="149">
        <v>97848.090833333321</v>
      </c>
      <c r="BJ1162" s="149">
        <v>97848.090833333321</v>
      </c>
      <c r="BK1162" s="149">
        <v>97848.090833333321</v>
      </c>
      <c r="BL1162" s="149">
        <v>97848.090833333321</v>
      </c>
      <c r="BM1162" s="149">
        <v>97848.090833333321</v>
      </c>
      <c r="BN1162" s="149">
        <v>97848.090833333321</v>
      </c>
      <c r="BO1162" s="149">
        <v>97848.090833333321</v>
      </c>
      <c r="BP1162" s="149">
        <v>97848.090833333321</v>
      </c>
      <c r="BQ1162" s="268">
        <v>1174177.0899999999</v>
      </c>
    </row>
    <row r="1163" spans="11:69" x14ac:dyDescent="0.25">
      <c r="K1163" s="145" t="s">
        <v>316</v>
      </c>
      <c r="N1163" s="37" t="s">
        <v>2311</v>
      </c>
      <c r="V1163" s="37" t="s">
        <v>392</v>
      </c>
      <c r="W1163" s="37" t="s">
        <v>392</v>
      </c>
      <c r="X1163" s="37">
        <v>185</v>
      </c>
      <c r="AB1163" s="206" t="s">
        <v>348</v>
      </c>
      <c r="AC1163" s="173">
        <v>5000805</v>
      </c>
      <c r="AD1163" s="174" t="s">
        <v>2312</v>
      </c>
      <c r="AE1163" s="149">
        <v>0</v>
      </c>
      <c r="AF1163" s="17">
        <v>0</v>
      </c>
      <c r="AG1163" s="17">
        <v>0</v>
      </c>
      <c r="AH1163" s="151">
        <v>-45679.096296296157</v>
      </c>
      <c r="AI1163" s="150">
        <v>0</v>
      </c>
      <c r="AJ1163" s="266">
        <v>0</v>
      </c>
      <c r="AK1163" s="138">
        <v>0</v>
      </c>
      <c r="AL1163" s="266">
        <v>0</v>
      </c>
      <c r="AM1163" s="175">
        <v>-38065.913580246801</v>
      </c>
      <c r="AN1163" s="150">
        <v>-7613.1827160493558</v>
      </c>
      <c r="AO1163" s="151">
        <v>0</v>
      </c>
      <c r="AP1163" s="151">
        <v>0</v>
      </c>
      <c r="AQ1163" s="151">
        <v>0</v>
      </c>
      <c r="AR1163" s="266">
        <v>0</v>
      </c>
      <c r="AS1163" s="267">
        <v>0</v>
      </c>
      <c r="AT1163" s="266">
        <v>45679.096296296157</v>
      </c>
      <c r="AU1163" s="267">
        <v>1</v>
      </c>
      <c r="AV1163" s="266">
        <v>0</v>
      </c>
      <c r="AW1163" s="267">
        <v>0</v>
      </c>
      <c r="AX1163" s="266">
        <v>0</v>
      </c>
      <c r="AY1163" s="267">
        <v>0</v>
      </c>
      <c r="AZ1163" s="266">
        <v>45679.096296296157</v>
      </c>
      <c r="BA1163" s="267">
        <v>1</v>
      </c>
      <c r="BB1163" s="266">
        <v>0</v>
      </c>
      <c r="BC1163" s="267">
        <v>0</v>
      </c>
      <c r="BE1163" s="149">
        <v>0</v>
      </c>
      <c r="BF1163" s="149">
        <v>0</v>
      </c>
      <c r="BG1163" s="149">
        <v>0</v>
      </c>
      <c r="BH1163" s="149">
        <v>0</v>
      </c>
      <c r="BI1163" s="149">
        <v>0</v>
      </c>
      <c r="BJ1163" s="149">
        <v>0</v>
      </c>
      <c r="BK1163" s="149">
        <v>0</v>
      </c>
      <c r="BL1163" s="149">
        <v>0</v>
      </c>
      <c r="BM1163" s="149">
        <v>0</v>
      </c>
      <c r="BN1163" s="149">
        <v>0</v>
      </c>
      <c r="BO1163" s="149">
        <v>0</v>
      </c>
      <c r="BP1163" s="149">
        <v>0</v>
      </c>
      <c r="BQ1163" s="268">
        <v>0</v>
      </c>
    </row>
    <row r="1164" spans="11:69" x14ac:dyDescent="0.25">
      <c r="K1164" s="145" t="s">
        <v>316</v>
      </c>
      <c r="N1164" s="37" t="s">
        <v>2313</v>
      </c>
      <c r="V1164" s="37" t="s">
        <v>392</v>
      </c>
      <c r="W1164" s="37" t="s">
        <v>392</v>
      </c>
      <c r="X1164" s="37">
        <v>185</v>
      </c>
      <c r="AB1164" s="206" t="s">
        <v>348</v>
      </c>
      <c r="AC1164" s="173">
        <v>5000808</v>
      </c>
      <c r="AD1164" s="174" t="s">
        <v>2314</v>
      </c>
      <c r="AE1164" s="149">
        <v>0</v>
      </c>
      <c r="AF1164" s="17">
        <v>0</v>
      </c>
      <c r="AG1164" s="17">
        <v>583410.86</v>
      </c>
      <c r="AH1164" s="151">
        <v>581653.74000000011</v>
      </c>
      <c r="AI1164" s="150">
        <v>201219.82</v>
      </c>
      <c r="AJ1164" s="266">
        <v>603659.46</v>
      </c>
      <c r="AK1164" s="138">
        <v>501292.25</v>
      </c>
      <c r="AL1164" s="266">
        <v>601550.69999999995</v>
      </c>
      <c r="AM1164" s="175">
        <v>484711.45000000007</v>
      </c>
      <c r="AN1164" s="150">
        <v>598234.54</v>
      </c>
      <c r="AO1164" s="151">
        <v>608853.942857143</v>
      </c>
      <c r="AP1164" s="151">
        <v>577903.61</v>
      </c>
      <c r="AQ1164" s="151">
        <v>577903.61000000045</v>
      </c>
      <c r="AR1164" s="266">
        <v>-25755.849999999511</v>
      </c>
      <c r="AS1164" s="267">
        <v>-4.266619129931222E-2</v>
      </c>
      <c r="AT1164" s="266">
        <v>-3750.1299999996554</v>
      </c>
      <c r="AU1164" s="267">
        <v>-6.4473581825497325E-3</v>
      </c>
      <c r="AV1164" s="266">
        <v>-5507.2499999995343</v>
      </c>
      <c r="AW1164" s="267">
        <v>-9.4397454308607388E-3</v>
      </c>
      <c r="AX1164" s="266">
        <v>-25755.849999999977</v>
      </c>
      <c r="AY1164" s="267">
        <v>-4.266619129931299E-2</v>
      </c>
      <c r="AZ1164" s="266">
        <v>-3750.1300000001211</v>
      </c>
      <c r="BA1164" s="267">
        <v>-6.4473581825505331E-3</v>
      </c>
      <c r="BB1164" s="266">
        <v>4.6566128730773926E-10</v>
      </c>
      <c r="BC1164" s="267">
        <v>8.0577674070549462E-16</v>
      </c>
      <c r="BE1164" s="149">
        <v>48158.634166666699</v>
      </c>
      <c r="BF1164" s="149">
        <v>48158.634166666699</v>
      </c>
      <c r="BG1164" s="149">
        <v>48158.634166666699</v>
      </c>
      <c r="BH1164" s="149">
        <v>48158.634166666699</v>
      </c>
      <c r="BI1164" s="149">
        <v>48158.634166666699</v>
      </c>
      <c r="BJ1164" s="149">
        <v>48158.634166666699</v>
      </c>
      <c r="BK1164" s="149">
        <v>48158.634166666699</v>
      </c>
      <c r="BL1164" s="149">
        <v>48158.634166666699</v>
      </c>
      <c r="BM1164" s="149">
        <v>48158.634166666699</v>
      </c>
      <c r="BN1164" s="149">
        <v>48158.634166666699</v>
      </c>
      <c r="BO1164" s="149">
        <v>48158.634166666699</v>
      </c>
      <c r="BP1164" s="149">
        <v>48158.634166666699</v>
      </c>
      <c r="BQ1164" s="268">
        <v>577903.61000000045</v>
      </c>
    </row>
    <row r="1165" spans="11:69" x14ac:dyDescent="0.25">
      <c r="K1165" s="145" t="s">
        <v>316</v>
      </c>
      <c r="N1165" s="37" t="s">
        <v>2315</v>
      </c>
      <c r="V1165" s="37" t="s">
        <v>392</v>
      </c>
      <c r="W1165" s="37" t="s">
        <v>392</v>
      </c>
      <c r="X1165" s="37">
        <v>185</v>
      </c>
      <c r="AB1165" s="206" t="s">
        <v>348</v>
      </c>
      <c r="AC1165" s="173">
        <v>5000809</v>
      </c>
      <c r="AD1165" s="174" t="s">
        <v>2316</v>
      </c>
      <c r="AE1165" s="149">
        <v>0</v>
      </c>
      <c r="AF1165" s="17">
        <v>0</v>
      </c>
      <c r="AG1165" s="17">
        <v>9193801.8000000007</v>
      </c>
      <c r="AH1165" s="151">
        <v>8790001.5500000063</v>
      </c>
      <c r="AI1165" s="150">
        <v>3170825.9399999995</v>
      </c>
      <c r="AJ1165" s="266">
        <v>9512477.8199999984</v>
      </c>
      <c r="AK1165" s="138">
        <v>6454913.7699999986</v>
      </c>
      <c r="AL1165" s="266">
        <v>7745896.5239999983</v>
      </c>
      <c r="AM1165" s="175">
        <v>7325001.2916666726</v>
      </c>
      <c r="AN1165" s="150">
        <v>7919914.0283333324</v>
      </c>
      <c r="AO1165" s="151">
        <v>8473372.0800000001</v>
      </c>
      <c r="AP1165" s="151">
        <v>7375995.8700000001</v>
      </c>
      <c r="AQ1165" s="151">
        <v>7375995.8699999927</v>
      </c>
      <c r="AR1165" s="266">
        <v>-2136481.9500000058</v>
      </c>
      <c r="AS1165" s="267">
        <v>-0.224597837748231</v>
      </c>
      <c r="AT1165" s="266">
        <v>-1414005.6800000137</v>
      </c>
      <c r="AU1165" s="267">
        <v>-0.16086523670749667</v>
      </c>
      <c r="AV1165" s="266">
        <v>-1817805.9300000081</v>
      </c>
      <c r="AW1165" s="267">
        <v>-0.19772080903462677</v>
      </c>
      <c r="AX1165" s="266">
        <v>-2136481.9499999983</v>
      </c>
      <c r="AY1165" s="267">
        <v>-0.22459783774823022</v>
      </c>
      <c r="AZ1165" s="266">
        <v>-1414005.6800000062</v>
      </c>
      <c r="BA1165" s="267">
        <v>-0.16086523670749583</v>
      </c>
      <c r="BB1165" s="266">
        <v>-7.4505805969238281E-9</v>
      </c>
      <c r="BC1165" s="267">
        <v>-1.0101118178803736E-15</v>
      </c>
      <c r="BE1165" s="149">
        <v>614666.32249999931</v>
      </c>
      <c r="BF1165" s="149">
        <v>614666.32249999931</v>
      </c>
      <c r="BG1165" s="149">
        <v>614666.32249999931</v>
      </c>
      <c r="BH1165" s="149">
        <v>614666.32249999931</v>
      </c>
      <c r="BI1165" s="149">
        <v>614666.32249999931</v>
      </c>
      <c r="BJ1165" s="149">
        <v>614666.32249999931</v>
      </c>
      <c r="BK1165" s="149">
        <v>614666.32249999931</v>
      </c>
      <c r="BL1165" s="149">
        <v>614666.32249999931</v>
      </c>
      <c r="BM1165" s="149">
        <v>614666.32249999931</v>
      </c>
      <c r="BN1165" s="149">
        <v>614666.32249999931</v>
      </c>
      <c r="BO1165" s="149">
        <v>614666.32249999931</v>
      </c>
      <c r="BP1165" s="149">
        <v>614666.32249999931</v>
      </c>
      <c r="BQ1165" s="268">
        <v>7375995.8699999936</v>
      </c>
    </row>
    <row r="1166" spans="11:69" x14ac:dyDescent="0.25">
      <c r="K1166" s="145" t="s">
        <v>316</v>
      </c>
      <c r="N1166" s="37" t="s">
        <v>2317</v>
      </c>
      <c r="V1166" s="37" t="s">
        <v>392</v>
      </c>
      <c r="W1166" s="37" t="s">
        <v>392</v>
      </c>
      <c r="X1166" s="37">
        <v>185</v>
      </c>
      <c r="AB1166" s="206" t="s">
        <v>348</v>
      </c>
      <c r="AC1166" s="173">
        <v>5000820</v>
      </c>
      <c r="AD1166" s="174" t="s">
        <v>2318</v>
      </c>
      <c r="AE1166" s="149">
        <v>35854.76</v>
      </c>
      <c r="AF1166" s="17">
        <v>74081.64</v>
      </c>
      <c r="AG1166" s="17">
        <v>52065.56</v>
      </c>
      <c r="AH1166" s="151">
        <v>33633.49931862708</v>
      </c>
      <c r="AI1166" s="150">
        <v>20118.95</v>
      </c>
      <c r="AJ1166" s="266">
        <v>60356.850000000006</v>
      </c>
      <c r="AK1166" s="138">
        <v>32993.480000000003</v>
      </c>
      <c r="AL1166" s="266">
        <v>39592.176000000007</v>
      </c>
      <c r="AM1166" s="175">
        <v>28027.916098855898</v>
      </c>
      <c r="AN1166" s="150">
        <v>38599.063219771182</v>
      </c>
      <c r="AO1166" s="151">
        <v>51777.39428571429</v>
      </c>
      <c r="AP1166" s="151">
        <v>60973.98</v>
      </c>
      <c r="AQ1166" s="151">
        <v>60973.98</v>
      </c>
      <c r="AR1166" s="266">
        <v>617.12999999999738</v>
      </c>
      <c r="AS1166" s="267">
        <v>1.0224688664169805E-2</v>
      </c>
      <c r="AT1166" s="266">
        <v>27340.480681372923</v>
      </c>
      <c r="AU1166" s="267">
        <v>0.81289432367303738</v>
      </c>
      <c r="AV1166" s="266">
        <v>8908.4200000000055</v>
      </c>
      <c r="AW1166" s="267">
        <v>0.17110005155039157</v>
      </c>
      <c r="AX1166" s="266">
        <v>617.12999999999738</v>
      </c>
      <c r="AY1166" s="267">
        <v>1.0224688664169805E-2</v>
      </c>
      <c r="AZ1166" s="266">
        <v>27340.480681372923</v>
      </c>
      <c r="BA1166" s="267">
        <v>0.81289432367303738</v>
      </c>
      <c r="BB1166" s="266">
        <v>0</v>
      </c>
      <c r="BC1166" s="267">
        <v>0</v>
      </c>
      <c r="BE1166" s="149">
        <v>5081.165</v>
      </c>
      <c r="BF1166" s="149">
        <v>5081.165</v>
      </c>
      <c r="BG1166" s="149">
        <v>5081.165</v>
      </c>
      <c r="BH1166" s="149">
        <v>5081.165</v>
      </c>
      <c r="BI1166" s="149">
        <v>5081.165</v>
      </c>
      <c r="BJ1166" s="149">
        <v>5081.165</v>
      </c>
      <c r="BK1166" s="149">
        <v>5081.165</v>
      </c>
      <c r="BL1166" s="149">
        <v>5081.165</v>
      </c>
      <c r="BM1166" s="149">
        <v>5081.165</v>
      </c>
      <c r="BN1166" s="149">
        <v>5081.165</v>
      </c>
      <c r="BO1166" s="149">
        <v>5081.165</v>
      </c>
      <c r="BP1166" s="149">
        <v>5081.165</v>
      </c>
      <c r="BQ1166" s="268">
        <v>60973.98</v>
      </c>
    </row>
    <row r="1167" spans="11:69" x14ac:dyDescent="0.25">
      <c r="K1167" s="145" t="s">
        <v>316</v>
      </c>
      <c r="N1167" s="37" t="s">
        <v>2319</v>
      </c>
      <c r="V1167" s="37" t="s">
        <v>392</v>
      </c>
      <c r="W1167" s="37" t="s">
        <v>392</v>
      </c>
      <c r="X1167" s="37">
        <v>185</v>
      </c>
      <c r="AB1167" s="206" t="s">
        <v>348</v>
      </c>
      <c r="AC1167" s="173">
        <v>5000950</v>
      </c>
      <c r="AD1167" s="174" t="s">
        <v>2320</v>
      </c>
      <c r="AE1167" s="149">
        <v>0</v>
      </c>
      <c r="AF1167" s="17">
        <v>8459554.3200000003</v>
      </c>
      <c r="AG1167" s="17">
        <v>0</v>
      </c>
      <c r="AH1167" s="151">
        <v>0</v>
      </c>
      <c r="AI1167" s="150">
        <v>0</v>
      </c>
      <c r="AJ1167" s="266">
        <v>0</v>
      </c>
      <c r="AK1167" s="138">
        <v>0</v>
      </c>
      <c r="AL1167" s="266">
        <v>0</v>
      </c>
      <c r="AM1167" s="175">
        <v>0</v>
      </c>
      <c r="AN1167" s="150">
        <v>0</v>
      </c>
      <c r="AO1167" s="151">
        <v>0</v>
      </c>
      <c r="AP1167" s="151">
        <v>0</v>
      </c>
      <c r="AQ1167" s="151">
        <v>0</v>
      </c>
      <c r="AR1167" s="266">
        <v>0</v>
      </c>
      <c r="AS1167" s="267">
        <v>0</v>
      </c>
      <c r="AT1167" s="266">
        <v>0</v>
      </c>
      <c r="AU1167" s="267">
        <v>0</v>
      </c>
      <c r="AV1167" s="266">
        <v>0</v>
      </c>
      <c r="AW1167" s="267">
        <v>0</v>
      </c>
      <c r="AX1167" s="266">
        <v>0</v>
      </c>
      <c r="AY1167" s="267">
        <v>0</v>
      </c>
      <c r="AZ1167" s="266">
        <v>0</v>
      </c>
      <c r="BA1167" s="267">
        <v>0</v>
      </c>
      <c r="BB1167" s="266">
        <v>0</v>
      </c>
      <c r="BC1167" s="267">
        <v>0</v>
      </c>
      <c r="BE1167" s="149">
        <v>0</v>
      </c>
      <c r="BF1167" s="149">
        <v>0</v>
      </c>
      <c r="BG1167" s="149">
        <v>0</v>
      </c>
      <c r="BH1167" s="149">
        <v>0</v>
      </c>
      <c r="BI1167" s="149">
        <v>0</v>
      </c>
      <c r="BJ1167" s="149">
        <v>0</v>
      </c>
      <c r="BK1167" s="149">
        <v>0</v>
      </c>
      <c r="BL1167" s="149">
        <v>0</v>
      </c>
      <c r="BM1167" s="149">
        <v>0</v>
      </c>
      <c r="BN1167" s="149">
        <v>0</v>
      </c>
      <c r="BO1167" s="149">
        <v>0</v>
      </c>
      <c r="BP1167" s="149">
        <v>0</v>
      </c>
      <c r="BQ1167" s="268">
        <v>0</v>
      </c>
    </row>
    <row r="1168" spans="11:69" x14ac:dyDescent="0.25">
      <c r="K1168" s="145" t="s">
        <v>316</v>
      </c>
      <c r="N1168" s="37" t="s">
        <v>2321</v>
      </c>
      <c r="V1168" s="37" t="s">
        <v>392</v>
      </c>
      <c r="W1168" s="37" t="s">
        <v>392</v>
      </c>
      <c r="X1168" s="37">
        <v>185</v>
      </c>
      <c r="AB1168" s="206" t="s">
        <v>348</v>
      </c>
      <c r="AC1168" s="173">
        <v>5000995</v>
      </c>
      <c r="AD1168" s="174" t="s">
        <v>2322</v>
      </c>
      <c r="AE1168" s="149">
        <v>660770.85</v>
      </c>
      <c r="AF1168" s="17">
        <v>571080.34</v>
      </c>
      <c r="AG1168" s="17">
        <v>798370.45</v>
      </c>
      <c r="AH1168" s="151">
        <v>955991.11385134666</v>
      </c>
      <c r="AI1168" s="150">
        <v>348011.72000000003</v>
      </c>
      <c r="AJ1168" s="266">
        <v>1044035.1600000001</v>
      </c>
      <c r="AK1168" s="138">
        <v>770566.44</v>
      </c>
      <c r="AL1168" s="266">
        <v>924679.728</v>
      </c>
      <c r="AM1168" s="175">
        <v>796659.26154278894</v>
      </c>
      <c r="AN1168" s="150">
        <v>929898.29230855766</v>
      </c>
      <c r="AO1168" s="151">
        <v>952034.84571428481</v>
      </c>
      <c r="AP1168" s="151">
        <v>1139006.1400000001</v>
      </c>
      <c r="AQ1168" s="151">
        <v>1139006.1400000001</v>
      </c>
      <c r="AR1168" s="266">
        <v>94970.979999999981</v>
      </c>
      <c r="AS1168" s="267">
        <v>9.0965308103225145E-2</v>
      </c>
      <c r="AT1168" s="266">
        <v>183015.02614865347</v>
      </c>
      <c r="AU1168" s="267">
        <v>0.19144009133238835</v>
      </c>
      <c r="AV1168" s="266">
        <v>340635.69000000018</v>
      </c>
      <c r="AW1168" s="267">
        <v>0.42666369978999125</v>
      </c>
      <c r="AX1168" s="266">
        <v>94970.979999999981</v>
      </c>
      <c r="AY1168" s="267">
        <v>9.0965308103225145E-2</v>
      </c>
      <c r="AZ1168" s="266">
        <v>183015.02614865347</v>
      </c>
      <c r="BA1168" s="267">
        <v>0.19144009133238835</v>
      </c>
      <c r="BB1168" s="266">
        <v>0</v>
      </c>
      <c r="BC1168" s="267">
        <v>0</v>
      </c>
      <c r="BE1168" s="149">
        <v>94917.178333333344</v>
      </c>
      <c r="BF1168" s="149">
        <v>94917.178333333344</v>
      </c>
      <c r="BG1168" s="149">
        <v>94917.178333333344</v>
      </c>
      <c r="BH1168" s="149">
        <v>94917.178333333344</v>
      </c>
      <c r="BI1168" s="149">
        <v>94917.178333333344</v>
      </c>
      <c r="BJ1168" s="149">
        <v>94917.178333333344</v>
      </c>
      <c r="BK1168" s="149">
        <v>94917.178333333344</v>
      </c>
      <c r="BL1168" s="149">
        <v>94917.178333333344</v>
      </c>
      <c r="BM1168" s="149">
        <v>94917.178333333344</v>
      </c>
      <c r="BN1168" s="149">
        <v>94917.178333333344</v>
      </c>
      <c r="BO1168" s="149">
        <v>94917.178333333344</v>
      </c>
      <c r="BP1168" s="149">
        <v>94917.178333333344</v>
      </c>
      <c r="BQ1168" s="268">
        <v>1139006.1400000001</v>
      </c>
    </row>
    <row r="1169" spans="2:96" x14ac:dyDescent="0.25">
      <c r="K1169" s="145" t="s">
        <v>316</v>
      </c>
      <c r="N1169" s="37" t="s">
        <v>2323</v>
      </c>
      <c r="V1169" s="37" t="s">
        <v>392</v>
      </c>
      <c r="W1169" s="37" t="s">
        <v>392</v>
      </c>
      <c r="X1169" s="37">
        <v>185</v>
      </c>
      <c r="AB1169" s="206" t="s">
        <v>348</v>
      </c>
      <c r="AC1169" s="173">
        <v>5100100</v>
      </c>
      <c r="AD1169" s="174" t="s">
        <v>2324</v>
      </c>
      <c r="AE1169" s="149">
        <v>8833045.3000000007</v>
      </c>
      <c r="AF1169" s="17">
        <v>10134204.610000001</v>
      </c>
      <c r="AG1169" s="17">
        <v>10644256.540000001</v>
      </c>
      <c r="AH1169" s="151">
        <v>6801812.6141660456</v>
      </c>
      <c r="AI1169" s="150">
        <v>4469281.7799999993</v>
      </c>
      <c r="AJ1169" s="266">
        <v>13407845.339999998</v>
      </c>
      <c r="AK1169" s="138">
        <v>11395417.200000001</v>
      </c>
      <c r="AL1169" s="266">
        <v>13674500.640000002</v>
      </c>
      <c r="AM1169" s="175">
        <v>5668177.1784717049</v>
      </c>
      <c r="AN1169" s="150">
        <v>12529052.635694342</v>
      </c>
      <c r="AO1169" s="151">
        <v>13905209.60571428</v>
      </c>
      <c r="AP1169" s="151">
        <v>12117973</v>
      </c>
      <c r="AQ1169" s="151">
        <v>12117972.999999994</v>
      </c>
      <c r="AR1169" s="266">
        <v>-1289872.3400000036</v>
      </c>
      <c r="AS1169" s="267">
        <v>-9.6202805692566534E-2</v>
      </c>
      <c r="AT1169" s="266">
        <v>5316160.3858339489</v>
      </c>
      <c r="AU1169" s="267">
        <v>0.78157995337331865</v>
      </c>
      <c r="AV1169" s="266">
        <v>1473716.4599999934</v>
      </c>
      <c r="AW1169" s="267">
        <v>0.13845179834419824</v>
      </c>
      <c r="AX1169" s="266">
        <v>-1289872.339999998</v>
      </c>
      <c r="AY1169" s="267">
        <v>-9.6202805692566118E-2</v>
      </c>
      <c r="AZ1169" s="266">
        <v>5316160.3858339544</v>
      </c>
      <c r="BA1169" s="267">
        <v>0.78157995337331954</v>
      </c>
      <c r="BB1169" s="266">
        <v>-5.5879354476928711E-9</v>
      </c>
      <c r="BC1169" s="267">
        <v>-4.6112790049069026E-16</v>
      </c>
      <c r="BE1169" s="149">
        <v>1009831.083333333</v>
      </c>
      <c r="BF1169" s="149">
        <v>1009831.083333333</v>
      </c>
      <c r="BG1169" s="149">
        <v>1009831.083333333</v>
      </c>
      <c r="BH1169" s="149">
        <v>1009831.083333333</v>
      </c>
      <c r="BI1169" s="149">
        <v>1009831.083333333</v>
      </c>
      <c r="BJ1169" s="149">
        <v>1009831.083333333</v>
      </c>
      <c r="BK1169" s="149">
        <v>1009831.083333333</v>
      </c>
      <c r="BL1169" s="149">
        <v>1009831.083333333</v>
      </c>
      <c r="BM1169" s="149">
        <v>1009831.083333333</v>
      </c>
      <c r="BN1169" s="149">
        <v>1009831.083333333</v>
      </c>
      <c r="BO1169" s="149">
        <v>1009831.083333333</v>
      </c>
      <c r="BP1169" s="149">
        <v>1009831.083333333</v>
      </c>
      <c r="BQ1169" s="268">
        <v>12117972.999999993</v>
      </c>
    </row>
    <row r="1170" spans="2:96" x14ac:dyDescent="0.25">
      <c r="K1170" s="145" t="s">
        <v>316</v>
      </c>
      <c r="N1170" s="37" t="s">
        <v>2325</v>
      </c>
      <c r="V1170" s="37" t="s">
        <v>392</v>
      </c>
      <c r="W1170" s="37" t="s">
        <v>392</v>
      </c>
      <c r="X1170" s="37">
        <v>185</v>
      </c>
      <c r="AB1170" s="206" t="s">
        <v>348</v>
      </c>
      <c r="AC1170" s="173">
        <v>5200010</v>
      </c>
      <c r="AD1170" s="174" t="s">
        <v>2326</v>
      </c>
      <c r="AE1170" s="149">
        <v>821367.53000000014</v>
      </c>
      <c r="AF1170" s="17">
        <v>1372685.0799999998</v>
      </c>
      <c r="AG1170" s="17">
        <v>1788436.5599999998</v>
      </c>
      <c r="AH1170" s="151">
        <v>2124513.0170206293</v>
      </c>
      <c r="AI1170" s="150">
        <v>1133339.3899999999</v>
      </c>
      <c r="AJ1170" s="266">
        <v>3400018.17</v>
      </c>
      <c r="AK1170" s="138">
        <v>2715944.4000000004</v>
      </c>
      <c r="AL1170" s="266">
        <v>3259133.2800000007</v>
      </c>
      <c r="AM1170" s="175">
        <v>1784594.1808505245</v>
      </c>
      <c r="AN1170" s="150">
        <v>3055863.2361701052</v>
      </c>
      <c r="AO1170" s="151">
        <v>3398922.411428567</v>
      </c>
      <c r="AP1170" s="151">
        <v>3645791.94</v>
      </c>
      <c r="AQ1170" s="151">
        <v>3645791.9400000004</v>
      </c>
      <c r="AR1170" s="266">
        <v>245773.77000000048</v>
      </c>
      <c r="AS1170" s="267">
        <v>7.2286016636199477E-2</v>
      </c>
      <c r="AT1170" s="266">
        <v>1521278.9229793712</v>
      </c>
      <c r="AU1170" s="267">
        <v>0.71606006213733608</v>
      </c>
      <c r="AV1170" s="266">
        <v>1857355.3800000006</v>
      </c>
      <c r="AW1170" s="267">
        <v>1.0385357924018288</v>
      </c>
      <c r="AX1170" s="266">
        <v>245773.77000000002</v>
      </c>
      <c r="AY1170" s="267">
        <v>7.2286016636199338E-2</v>
      </c>
      <c r="AZ1170" s="266">
        <v>1521278.9229793707</v>
      </c>
      <c r="BA1170" s="267">
        <v>0.71606006213733586</v>
      </c>
      <c r="BB1170" s="266">
        <v>4.6566128730773926E-10</v>
      </c>
      <c r="BC1170" s="267">
        <v>1.2772568895079056E-16</v>
      </c>
      <c r="BE1170" s="149">
        <v>296732.66166666668</v>
      </c>
      <c r="BF1170" s="149">
        <v>296732.66166666668</v>
      </c>
      <c r="BG1170" s="149">
        <v>296732.66166666668</v>
      </c>
      <c r="BH1170" s="149">
        <v>296732.66166666668</v>
      </c>
      <c r="BI1170" s="149">
        <v>296732.66166666668</v>
      </c>
      <c r="BJ1170" s="149">
        <v>296732.66166666668</v>
      </c>
      <c r="BK1170" s="149">
        <v>296732.66166666668</v>
      </c>
      <c r="BL1170" s="149">
        <v>296732.66166666668</v>
      </c>
      <c r="BM1170" s="149">
        <v>296732.66166666668</v>
      </c>
      <c r="BN1170" s="149">
        <v>356232.66166666668</v>
      </c>
      <c r="BO1170" s="149">
        <v>322232.66166666668</v>
      </c>
      <c r="BP1170" s="149">
        <v>296732.66166666668</v>
      </c>
      <c r="BQ1170" s="268">
        <v>3645791.94</v>
      </c>
    </row>
    <row r="1171" spans="2:96" x14ac:dyDescent="0.25">
      <c r="K1171" s="145" t="s">
        <v>316</v>
      </c>
      <c r="N1171" s="37" t="s">
        <v>2327</v>
      </c>
      <c r="V1171" s="37" t="s">
        <v>392</v>
      </c>
      <c r="W1171" s="37" t="s">
        <v>392</v>
      </c>
      <c r="X1171" s="37">
        <v>185</v>
      </c>
      <c r="AB1171" s="206" t="s">
        <v>348</v>
      </c>
      <c r="AC1171" s="173">
        <v>5200011</v>
      </c>
      <c r="AD1171" s="174" t="s">
        <v>2328</v>
      </c>
      <c r="AE1171" s="149">
        <v>4235069.38</v>
      </c>
      <c r="AF1171" s="17">
        <v>4311823.4800000004</v>
      </c>
      <c r="AG1171" s="17">
        <v>3870070.52</v>
      </c>
      <c r="AH1171" s="151">
        <v>2649630.64</v>
      </c>
      <c r="AI1171" s="150">
        <v>837973.63</v>
      </c>
      <c r="AJ1171" s="266">
        <v>2513920.89</v>
      </c>
      <c r="AK1171" s="138">
        <v>2061142.03</v>
      </c>
      <c r="AL1171" s="266">
        <v>2473370.4360000002</v>
      </c>
      <c r="AM1171" s="175">
        <v>2208025.5333333332</v>
      </c>
      <c r="AN1171" s="150">
        <v>2502747.1366666667</v>
      </c>
      <c r="AO1171" s="151">
        <v>2487576.5142857134</v>
      </c>
      <c r="AP1171" s="151">
        <v>1897248.5999999999</v>
      </c>
      <c r="AQ1171" s="151">
        <v>1897248.600000001</v>
      </c>
      <c r="AR1171" s="266">
        <v>-616672.28999999911</v>
      </c>
      <c r="AS1171" s="267">
        <v>-0.24530298167019848</v>
      </c>
      <c r="AT1171" s="266">
        <v>-752382.03999999911</v>
      </c>
      <c r="AU1171" s="267">
        <v>-0.28395732923740613</v>
      </c>
      <c r="AV1171" s="266">
        <v>-1972821.919999999</v>
      </c>
      <c r="AW1171" s="267">
        <v>-0.50976381691359951</v>
      </c>
      <c r="AX1171" s="266">
        <v>-616672.29000000027</v>
      </c>
      <c r="AY1171" s="267">
        <v>-0.24530298167019896</v>
      </c>
      <c r="AZ1171" s="266">
        <v>-752382.04000000027</v>
      </c>
      <c r="BA1171" s="267">
        <v>-0.28395732923740657</v>
      </c>
      <c r="BB1171" s="266">
        <v>1.1641532182693481E-9</v>
      </c>
      <c r="BC1171" s="267">
        <v>6.1360077865881587E-16</v>
      </c>
      <c r="BE1171" s="149">
        <v>158104.05000000008</v>
      </c>
      <c r="BF1171" s="149">
        <v>158104.05000000008</v>
      </c>
      <c r="BG1171" s="149">
        <v>158104.05000000008</v>
      </c>
      <c r="BH1171" s="149">
        <v>158104.05000000008</v>
      </c>
      <c r="BI1171" s="149">
        <v>158104.05000000008</v>
      </c>
      <c r="BJ1171" s="149">
        <v>158104.05000000008</v>
      </c>
      <c r="BK1171" s="149">
        <v>158104.05000000008</v>
      </c>
      <c r="BL1171" s="149">
        <v>158104.05000000008</v>
      </c>
      <c r="BM1171" s="149">
        <v>158104.05000000008</v>
      </c>
      <c r="BN1171" s="149">
        <v>158104.05000000008</v>
      </c>
      <c r="BO1171" s="149">
        <v>158104.05000000008</v>
      </c>
      <c r="BP1171" s="149">
        <v>158104.05000000008</v>
      </c>
      <c r="BQ1171" s="268">
        <v>1897248.6000000008</v>
      </c>
    </row>
    <row r="1172" spans="2:96" x14ac:dyDescent="0.25">
      <c r="K1172" s="145" t="s">
        <v>316</v>
      </c>
      <c r="N1172" s="37" t="s">
        <v>2329</v>
      </c>
      <c r="V1172" s="37" t="s">
        <v>392</v>
      </c>
      <c r="W1172" s="37" t="s">
        <v>392</v>
      </c>
      <c r="X1172" s="37">
        <v>185</v>
      </c>
      <c r="AB1172" s="206" t="s">
        <v>348</v>
      </c>
      <c r="AC1172" s="173">
        <v>5200012</v>
      </c>
      <c r="AD1172" s="174" t="s">
        <v>2330</v>
      </c>
      <c r="AE1172" s="149">
        <v>868763.87</v>
      </c>
      <c r="AF1172" s="17">
        <v>812115.84</v>
      </c>
      <c r="AG1172" s="17">
        <v>671748.29</v>
      </c>
      <c r="AH1172" s="151">
        <v>575198.70499999973</v>
      </c>
      <c r="AI1172" s="150">
        <v>170550.53</v>
      </c>
      <c r="AJ1172" s="266">
        <v>511651.58999999997</v>
      </c>
      <c r="AK1172" s="138">
        <v>427298.35000000003</v>
      </c>
      <c r="AL1172" s="266">
        <v>512758.02000000008</v>
      </c>
      <c r="AM1172" s="175">
        <v>479332.25416666636</v>
      </c>
      <c r="AN1172" s="150">
        <v>523164.8008333334</v>
      </c>
      <c r="AO1172" s="151">
        <v>507933.30857142818</v>
      </c>
      <c r="AP1172" s="151">
        <v>413880.89</v>
      </c>
      <c r="AQ1172" s="151">
        <v>413880.88999999996</v>
      </c>
      <c r="AR1172" s="266">
        <v>-97770.700000000012</v>
      </c>
      <c r="AS1172" s="267">
        <v>-0.19108843187607413</v>
      </c>
      <c r="AT1172" s="266">
        <v>-161317.81499999977</v>
      </c>
      <c r="AU1172" s="267">
        <v>-0.28045580352966865</v>
      </c>
      <c r="AV1172" s="266">
        <v>-257867.40000000008</v>
      </c>
      <c r="AW1172" s="267">
        <v>-0.38387503747869617</v>
      </c>
      <c r="AX1172" s="266">
        <v>-97770.699999999953</v>
      </c>
      <c r="AY1172" s="267">
        <v>-0.19108843187607402</v>
      </c>
      <c r="AZ1172" s="266">
        <v>-161317.81499999971</v>
      </c>
      <c r="BA1172" s="267">
        <v>-0.28045580352966859</v>
      </c>
      <c r="BB1172" s="266">
        <v>-5.8207660913467407E-11</v>
      </c>
      <c r="BC1172" s="267">
        <v>-1.4063867726163295E-16</v>
      </c>
      <c r="BE1172" s="149">
        <v>34490.074166666665</v>
      </c>
      <c r="BF1172" s="149">
        <v>34490.074166666665</v>
      </c>
      <c r="BG1172" s="149">
        <v>34490.074166666665</v>
      </c>
      <c r="BH1172" s="149">
        <v>34490.074166666665</v>
      </c>
      <c r="BI1172" s="149">
        <v>34490.074166666665</v>
      </c>
      <c r="BJ1172" s="149">
        <v>34490.074166666665</v>
      </c>
      <c r="BK1172" s="149">
        <v>34490.074166666665</v>
      </c>
      <c r="BL1172" s="149">
        <v>34490.074166666665</v>
      </c>
      <c r="BM1172" s="149">
        <v>34490.074166666665</v>
      </c>
      <c r="BN1172" s="149">
        <v>34490.074166666665</v>
      </c>
      <c r="BO1172" s="149">
        <v>34490.074166666665</v>
      </c>
      <c r="BP1172" s="149">
        <v>34490.074166666665</v>
      </c>
      <c r="BQ1172" s="268">
        <v>413880.88999999996</v>
      </c>
    </row>
    <row r="1173" spans="2:96" x14ac:dyDescent="0.25">
      <c r="K1173" s="145" t="s">
        <v>316</v>
      </c>
      <c r="N1173" s="37" t="s">
        <v>2331</v>
      </c>
      <c r="V1173" s="37" t="s">
        <v>392</v>
      </c>
      <c r="W1173" s="37" t="s">
        <v>392</v>
      </c>
      <c r="X1173" s="37">
        <v>185</v>
      </c>
      <c r="AB1173" s="206" t="s">
        <v>348</v>
      </c>
      <c r="AC1173" s="173">
        <v>5200013</v>
      </c>
      <c r="AD1173" s="174" t="s">
        <v>2332</v>
      </c>
      <c r="AE1173" s="149">
        <v>969319.49</v>
      </c>
      <c r="AF1173" s="17">
        <v>879500.91</v>
      </c>
      <c r="AG1173" s="17">
        <v>936858.86</v>
      </c>
      <c r="AH1173" s="151">
        <v>423068.00000000006</v>
      </c>
      <c r="AI1173" s="150">
        <v>118960.9</v>
      </c>
      <c r="AJ1173" s="266">
        <v>356882.69999999995</v>
      </c>
      <c r="AK1173" s="138">
        <v>311141.28000000003</v>
      </c>
      <c r="AL1173" s="266">
        <v>373369.53600000008</v>
      </c>
      <c r="AM1173" s="175">
        <v>352556.66666666669</v>
      </c>
      <c r="AN1173" s="150">
        <v>381652.6133333334</v>
      </c>
      <c r="AO1173" s="151">
        <v>367298.93142857187</v>
      </c>
      <c r="AP1173" s="151">
        <v>288727.94</v>
      </c>
      <c r="AQ1173" s="151">
        <v>288727.93999999959</v>
      </c>
      <c r="AR1173" s="266">
        <v>-68154.760000000359</v>
      </c>
      <c r="AS1173" s="267">
        <v>-0.19097243996416852</v>
      </c>
      <c r="AT1173" s="266">
        <v>-134340.06000000046</v>
      </c>
      <c r="AU1173" s="267">
        <v>-0.31753774806886942</v>
      </c>
      <c r="AV1173" s="266">
        <v>-648130.92000000039</v>
      </c>
      <c r="AW1173" s="267">
        <v>-0.69181276675976611</v>
      </c>
      <c r="AX1173" s="266">
        <v>-68154.759999999951</v>
      </c>
      <c r="AY1173" s="267">
        <v>-0.19097243996416738</v>
      </c>
      <c r="AZ1173" s="266">
        <v>-134340.06000000006</v>
      </c>
      <c r="BA1173" s="267">
        <v>-0.31753774806886848</v>
      </c>
      <c r="BB1173" s="266">
        <v>-4.0745362639427185E-10</v>
      </c>
      <c r="BC1173" s="267">
        <v>-1.4112026234602438E-15</v>
      </c>
      <c r="BE1173" s="149">
        <v>24060.661666666634</v>
      </c>
      <c r="BF1173" s="149">
        <v>24060.661666666634</v>
      </c>
      <c r="BG1173" s="149">
        <v>24060.661666666634</v>
      </c>
      <c r="BH1173" s="149">
        <v>24060.661666666634</v>
      </c>
      <c r="BI1173" s="149">
        <v>24060.661666666634</v>
      </c>
      <c r="BJ1173" s="149">
        <v>24060.661666666634</v>
      </c>
      <c r="BK1173" s="149">
        <v>24060.661666666634</v>
      </c>
      <c r="BL1173" s="149">
        <v>24060.661666666634</v>
      </c>
      <c r="BM1173" s="149">
        <v>24060.661666666634</v>
      </c>
      <c r="BN1173" s="149">
        <v>24060.661666666634</v>
      </c>
      <c r="BO1173" s="149">
        <v>24060.661666666634</v>
      </c>
      <c r="BP1173" s="149">
        <v>24060.661666666634</v>
      </c>
      <c r="BQ1173" s="268">
        <v>288727.93999999954</v>
      </c>
    </row>
    <row r="1174" spans="2:96" x14ac:dyDescent="0.25">
      <c r="K1174" s="145" t="s">
        <v>316</v>
      </c>
      <c r="N1174" s="37" t="s">
        <v>2333</v>
      </c>
      <c r="V1174" s="37" t="s">
        <v>392</v>
      </c>
      <c r="W1174" s="37" t="s">
        <v>392</v>
      </c>
      <c r="X1174" s="37">
        <v>185</v>
      </c>
      <c r="AB1174" s="206" t="s">
        <v>348</v>
      </c>
      <c r="AC1174" s="173">
        <v>5200015</v>
      </c>
      <c r="AD1174" s="174" t="s">
        <v>2334</v>
      </c>
      <c r="AE1174" s="149">
        <v>30704.300000000003</v>
      </c>
      <c r="AF1174" s="17">
        <v>33551.140000000007</v>
      </c>
      <c r="AG1174" s="17">
        <v>34731.89</v>
      </c>
      <c r="AH1174" s="151">
        <v>35040.527946959206</v>
      </c>
      <c r="AI1174" s="150">
        <v>6169.02</v>
      </c>
      <c r="AJ1174" s="266">
        <v>18507.060000000001</v>
      </c>
      <c r="AK1174" s="138">
        <v>13413.490000000002</v>
      </c>
      <c r="AL1174" s="266">
        <v>16096.188000000002</v>
      </c>
      <c r="AM1174" s="175">
        <v>29200.439955799338</v>
      </c>
      <c r="AN1174" s="150">
        <v>19253.577991159869</v>
      </c>
      <c r="AO1174" s="151">
        <v>15209.022857142811</v>
      </c>
      <c r="AP1174" s="151">
        <v>27514.59</v>
      </c>
      <c r="AQ1174" s="151">
        <v>27514.59</v>
      </c>
      <c r="AR1174" s="266">
        <v>9007.5299999999988</v>
      </c>
      <c r="AS1174" s="267">
        <v>0.48670777530304643</v>
      </c>
      <c r="AT1174" s="266">
        <v>-7525.9379469592059</v>
      </c>
      <c r="AU1174" s="267">
        <v>-0.21477809804553191</v>
      </c>
      <c r="AV1174" s="266">
        <v>-7217.2999999999993</v>
      </c>
      <c r="AW1174" s="267">
        <v>-0.20780038172411577</v>
      </c>
      <c r="AX1174" s="266">
        <v>9007.5299999999988</v>
      </c>
      <c r="AY1174" s="267">
        <v>0.48670777530304643</v>
      </c>
      <c r="AZ1174" s="266">
        <v>-7525.9379469592059</v>
      </c>
      <c r="BA1174" s="267">
        <v>-0.21477809804553191</v>
      </c>
      <c r="BB1174" s="266">
        <v>0</v>
      </c>
      <c r="BC1174" s="267">
        <v>0</v>
      </c>
      <c r="BE1174" s="149">
        <v>2292.8825000000002</v>
      </c>
      <c r="BF1174" s="149">
        <v>2292.8825000000002</v>
      </c>
      <c r="BG1174" s="149">
        <v>2292.8825000000002</v>
      </c>
      <c r="BH1174" s="149">
        <v>2292.8825000000002</v>
      </c>
      <c r="BI1174" s="149">
        <v>2292.8825000000002</v>
      </c>
      <c r="BJ1174" s="149">
        <v>2292.8825000000002</v>
      </c>
      <c r="BK1174" s="149">
        <v>2292.8825000000002</v>
      </c>
      <c r="BL1174" s="149">
        <v>2292.8825000000002</v>
      </c>
      <c r="BM1174" s="149">
        <v>2292.8825000000002</v>
      </c>
      <c r="BN1174" s="149">
        <v>2292.8825000000002</v>
      </c>
      <c r="BO1174" s="149">
        <v>2292.8825000000002</v>
      </c>
      <c r="BP1174" s="149">
        <v>2292.8825000000002</v>
      </c>
      <c r="BQ1174" s="268">
        <v>27514.59</v>
      </c>
    </row>
    <row r="1175" spans="2:96" x14ac:dyDescent="0.25">
      <c r="K1175" s="145" t="s">
        <v>316</v>
      </c>
      <c r="N1175" s="37" t="s">
        <v>2335</v>
      </c>
      <c r="V1175" s="37" t="s">
        <v>392</v>
      </c>
      <c r="W1175" s="37" t="s">
        <v>392</v>
      </c>
      <c r="X1175" s="37">
        <v>185</v>
      </c>
      <c r="AB1175" s="206" t="s">
        <v>348</v>
      </c>
      <c r="AC1175" s="173">
        <v>5250100</v>
      </c>
      <c r="AD1175" s="174" t="s">
        <v>2336</v>
      </c>
      <c r="AE1175" s="149">
        <v>0</v>
      </c>
      <c r="AF1175" s="17">
        <v>0</v>
      </c>
      <c r="AG1175" s="17">
        <v>0</v>
      </c>
      <c r="AH1175" s="151">
        <v>1353.3333333333362</v>
      </c>
      <c r="AI1175" s="150">
        <v>0</v>
      </c>
      <c r="AJ1175" s="266">
        <v>0</v>
      </c>
      <c r="AK1175" s="138">
        <v>0</v>
      </c>
      <c r="AL1175" s="266">
        <v>0</v>
      </c>
      <c r="AM1175" s="175">
        <v>1127.7777777777803</v>
      </c>
      <c r="AN1175" s="150">
        <v>225.55555555555588</v>
      </c>
      <c r="AO1175" s="151">
        <v>0</v>
      </c>
      <c r="AP1175" s="151">
        <v>0</v>
      </c>
      <c r="AQ1175" s="151">
        <v>0</v>
      </c>
      <c r="AR1175" s="266">
        <v>0</v>
      </c>
      <c r="AS1175" s="267">
        <v>0</v>
      </c>
      <c r="AT1175" s="266">
        <v>-1353.3333333333362</v>
      </c>
      <c r="AU1175" s="267">
        <v>-1</v>
      </c>
      <c r="AV1175" s="266">
        <v>0</v>
      </c>
      <c r="AW1175" s="267">
        <v>0</v>
      </c>
      <c r="AX1175" s="266">
        <v>0</v>
      </c>
      <c r="AY1175" s="267">
        <v>0</v>
      </c>
      <c r="AZ1175" s="266">
        <v>-1353.3333333333362</v>
      </c>
      <c r="BA1175" s="267">
        <v>-1</v>
      </c>
      <c r="BB1175" s="266">
        <v>0</v>
      </c>
      <c r="BC1175" s="267">
        <v>0</v>
      </c>
      <c r="BE1175" s="149">
        <v>0</v>
      </c>
      <c r="BF1175" s="149">
        <v>0</v>
      </c>
      <c r="BG1175" s="149">
        <v>0</v>
      </c>
      <c r="BH1175" s="149">
        <v>0</v>
      </c>
      <c r="BI1175" s="149">
        <v>0</v>
      </c>
      <c r="BJ1175" s="149">
        <v>0</v>
      </c>
      <c r="BK1175" s="149">
        <v>0</v>
      </c>
      <c r="BL1175" s="149">
        <v>0</v>
      </c>
      <c r="BM1175" s="149">
        <v>0</v>
      </c>
      <c r="BN1175" s="149">
        <v>0</v>
      </c>
      <c r="BO1175" s="149">
        <v>0</v>
      </c>
      <c r="BP1175" s="149">
        <v>0</v>
      </c>
      <c r="BQ1175" s="268">
        <v>0</v>
      </c>
    </row>
    <row r="1176" spans="2:96" x14ac:dyDescent="0.25">
      <c r="K1176" s="145" t="s">
        <v>316</v>
      </c>
      <c r="N1176" s="37" t="s">
        <v>2337</v>
      </c>
      <c r="V1176" s="37" t="s">
        <v>392</v>
      </c>
      <c r="W1176" s="37" t="s">
        <v>392</v>
      </c>
      <c r="X1176" s="37">
        <v>185</v>
      </c>
      <c r="AB1176" s="206" t="s">
        <v>348</v>
      </c>
      <c r="AC1176" s="173">
        <v>5300237</v>
      </c>
      <c r="AD1176" s="174" t="s">
        <v>2338</v>
      </c>
      <c r="AE1176" s="149">
        <v>121857.30999999997</v>
      </c>
      <c r="AF1176" s="17">
        <v>142822.78000000003</v>
      </c>
      <c r="AG1176" s="17">
        <v>121601.86</v>
      </c>
      <c r="AH1176" s="151">
        <v>153403.08972402842</v>
      </c>
      <c r="AI1176" s="150">
        <v>41553.760000000002</v>
      </c>
      <c r="AJ1176" s="266">
        <v>124661.28</v>
      </c>
      <c r="AK1176" s="138">
        <v>106316.88</v>
      </c>
      <c r="AL1176" s="266">
        <v>127580.25599999999</v>
      </c>
      <c r="AM1176" s="175">
        <v>127835.90810335701</v>
      </c>
      <c r="AN1176" s="150">
        <v>131884.06162067142</v>
      </c>
      <c r="AO1176" s="151">
        <v>127580.24571428599</v>
      </c>
      <c r="AP1176" s="151">
        <v>127580.1</v>
      </c>
      <c r="AQ1176" s="151">
        <v>127580.10000000002</v>
      </c>
      <c r="AR1176" s="266">
        <v>2918.8200000000215</v>
      </c>
      <c r="AS1176" s="267">
        <v>2.3414006337814128E-2</v>
      </c>
      <c r="AT1176" s="266">
        <v>-25822.989724028404</v>
      </c>
      <c r="AU1176" s="267">
        <v>-0.16833422175840046</v>
      </c>
      <c r="AV1176" s="266">
        <v>5978.2400000000198</v>
      </c>
      <c r="AW1176" s="267">
        <v>4.91624059039888E-2</v>
      </c>
      <c r="AX1176" s="266">
        <v>2918.820000000007</v>
      </c>
      <c r="AY1176" s="267">
        <v>2.341400633781401E-2</v>
      </c>
      <c r="AZ1176" s="266">
        <v>-25822.989724028419</v>
      </c>
      <c r="BA1176" s="267">
        <v>-0.16833422175840057</v>
      </c>
      <c r="BB1176" s="266">
        <v>1.4551915228366852E-11</v>
      </c>
      <c r="BC1176" s="267">
        <v>1.1406101130479481E-16</v>
      </c>
      <c r="BE1176" s="149">
        <v>10631.674999999999</v>
      </c>
      <c r="BF1176" s="149">
        <v>10631.674999999999</v>
      </c>
      <c r="BG1176" s="149">
        <v>10631.674999999999</v>
      </c>
      <c r="BH1176" s="149">
        <v>10631.674999999999</v>
      </c>
      <c r="BI1176" s="149">
        <v>10631.674999999999</v>
      </c>
      <c r="BJ1176" s="149">
        <v>10631.674999999999</v>
      </c>
      <c r="BK1176" s="149">
        <v>10631.674999999999</v>
      </c>
      <c r="BL1176" s="149">
        <v>10631.674999999999</v>
      </c>
      <c r="BM1176" s="149">
        <v>10631.674999999999</v>
      </c>
      <c r="BN1176" s="149">
        <v>10631.674999999999</v>
      </c>
      <c r="BO1176" s="149">
        <v>10631.674999999999</v>
      </c>
      <c r="BP1176" s="149">
        <v>10631.674999999999</v>
      </c>
      <c r="BQ1176" s="268">
        <v>127580.10000000002</v>
      </c>
    </row>
    <row r="1177" spans="2:96" x14ac:dyDescent="0.25">
      <c r="K1177" s="145" t="s">
        <v>316</v>
      </c>
      <c r="N1177" s="37" t="s">
        <v>2339</v>
      </c>
      <c r="V1177" s="37" t="s">
        <v>392</v>
      </c>
      <c r="W1177" s="37" t="s">
        <v>392</v>
      </c>
      <c r="X1177" s="37">
        <v>185</v>
      </c>
      <c r="AB1177" s="206" t="s">
        <v>348</v>
      </c>
      <c r="AC1177" s="173">
        <v>5300260</v>
      </c>
      <c r="AD1177" s="174" t="s">
        <v>2340</v>
      </c>
      <c r="AE1177" s="149">
        <v>210964.04</v>
      </c>
      <c r="AF1177" s="17">
        <v>285693.62</v>
      </c>
      <c r="AG1177" s="17">
        <v>851836.71</v>
      </c>
      <c r="AH1177" s="151">
        <v>2130208.9125925922</v>
      </c>
      <c r="AI1177" s="150">
        <v>542934.01</v>
      </c>
      <c r="AJ1177" s="266">
        <v>1628802.03</v>
      </c>
      <c r="AK1177" s="138">
        <v>1675130.53</v>
      </c>
      <c r="AL1177" s="266">
        <v>2010156.6360000002</v>
      </c>
      <c r="AM1177" s="175">
        <v>1389423.2604938268</v>
      </c>
      <c r="AN1177" s="150">
        <v>2415916.1820987654</v>
      </c>
      <c r="AO1177" s="151">
        <v>1769515.8514285744</v>
      </c>
      <c r="AP1177" s="151">
        <v>5243464.4850000003</v>
      </c>
      <c r="AQ1177" s="151">
        <v>5243464.4849999957</v>
      </c>
      <c r="AR1177" s="266">
        <v>3614662.4549999954</v>
      </c>
      <c r="AS1177" s="267">
        <v>2.2192153425791075</v>
      </c>
      <c r="AT1177" s="266">
        <v>3113255.5724074035</v>
      </c>
      <c r="AU1177" s="267">
        <v>1.4614789910996966</v>
      </c>
      <c r="AV1177" s="266">
        <v>4391627.7749999957</v>
      </c>
      <c r="AW1177" s="267">
        <v>5.1554807669652973</v>
      </c>
      <c r="AX1177" s="266">
        <v>3614662.4550000001</v>
      </c>
      <c r="AY1177" s="267">
        <v>2.2192153425791101</v>
      </c>
      <c r="AZ1177" s="266">
        <v>3113255.5724074082</v>
      </c>
      <c r="BA1177" s="267">
        <v>1.4614789910996988</v>
      </c>
      <c r="BB1177" s="266">
        <v>-4.6566128730773926E-9</v>
      </c>
      <c r="BC1177" s="267">
        <v>-8.8807941512688486E-16</v>
      </c>
      <c r="BE1177" s="149">
        <v>429918.41041666636</v>
      </c>
      <c r="BF1177" s="149">
        <v>429919.41041666636</v>
      </c>
      <c r="BG1177" s="149">
        <v>429919.41041666636</v>
      </c>
      <c r="BH1177" s="149">
        <v>429919.41041666636</v>
      </c>
      <c r="BI1177" s="149">
        <v>429919.41041666636</v>
      </c>
      <c r="BJ1177" s="149">
        <v>429919.41041666636</v>
      </c>
      <c r="BK1177" s="149">
        <v>429919.41041666636</v>
      </c>
      <c r="BL1177" s="149">
        <v>436549.93241666636</v>
      </c>
      <c r="BM1177" s="149">
        <v>449369.91991666635</v>
      </c>
      <c r="BN1177" s="149">
        <v>449369.91991666635</v>
      </c>
      <c r="BO1177" s="149">
        <v>449369.91991666635</v>
      </c>
      <c r="BP1177" s="149">
        <v>449369.91991666635</v>
      </c>
      <c r="BQ1177" s="268">
        <v>5243464.4849999957</v>
      </c>
    </row>
    <row r="1178" spans="2:96" x14ac:dyDescent="0.25">
      <c r="K1178" s="145" t="s">
        <v>316</v>
      </c>
      <c r="N1178" s="37" t="s">
        <v>2341</v>
      </c>
      <c r="V1178" s="37" t="s">
        <v>392</v>
      </c>
      <c r="W1178" s="37" t="s">
        <v>392</v>
      </c>
      <c r="X1178" s="37">
        <v>185</v>
      </c>
      <c r="AB1178" s="206" t="s">
        <v>348</v>
      </c>
      <c r="AC1178" s="173">
        <v>5300264</v>
      </c>
      <c r="AD1178" s="174" t="s">
        <v>2342</v>
      </c>
      <c r="AE1178" s="149">
        <v>600433.32999999996</v>
      </c>
      <c r="AF1178" s="17">
        <v>507370.19999999984</v>
      </c>
      <c r="AG1178" s="17">
        <v>634080.09</v>
      </c>
      <c r="AH1178" s="151">
        <v>674276.48904892569</v>
      </c>
      <c r="AI1178" s="150">
        <v>260485.34999999998</v>
      </c>
      <c r="AJ1178" s="266">
        <v>781456.04999999993</v>
      </c>
      <c r="AK1178" s="138">
        <v>602807.43000000005</v>
      </c>
      <c r="AL1178" s="266">
        <v>723368.91599999997</v>
      </c>
      <c r="AM1178" s="175">
        <v>561897.07420743792</v>
      </c>
      <c r="AN1178" s="150">
        <v>715186.84484148782</v>
      </c>
      <c r="AO1178" s="151">
        <v>739965.24</v>
      </c>
      <c r="AP1178" s="151">
        <v>684643.55</v>
      </c>
      <c r="AQ1178" s="151">
        <v>684643.55000000028</v>
      </c>
      <c r="AR1178" s="266">
        <v>-96812.499999999651</v>
      </c>
      <c r="AS1178" s="267">
        <v>-0.12388732546123311</v>
      </c>
      <c r="AT1178" s="266">
        <v>10367.060951074585</v>
      </c>
      <c r="AU1178" s="267">
        <v>1.5375088883341369E-2</v>
      </c>
      <c r="AV1178" s="266">
        <v>50563.460000000312</v>
      </c>
      <c r="AW1178" s="267">
        <v>7.9743017952196404E-2</v>
      </c>
      <c r="AX1178" s="266">
        <v>-96812.499999999884</v>
      </c>
      <c r="AY1178" s="267">
        <v>-0.12388732546123342</v>
      </c>
      <c r="AZ1178" s="266">
        <v>10367.060951074352</v>
      </c>
      <c r="BA1178" s="267">
        <v>1.5375088883341024E-2</v>
      </c>
      <c r="BB1178" s="266">
        <v>2.3283064365386963E-10</v>
      </c>
      <c r="BC1178" s="267">
        <v>3.4007571334582734E-16</v>
      </c>
      <c r="BE1178" s="149">
        <v>57053.629166666702</v>
      </c>
      <c r="BF1178" s="149">
        <v>57053.629166666702</v>
      </c>
      <c r="BG1178" s="149">
        <v>57053.629166666702</v>
      </c>
      <c r="BH1178" s="149">
        <v>57053.629166666702</v>
      </c>
      <c r="BI1178" s="149">
        <v>57053.629166666702</v>
      </c>
      <c r="BJ1178" s="149">
        <v>57053.629166666702</v>
      </c>
      <c r="BK1178" s="149">
        <v>57053.629166666702</v>
      </c>
      <c r="BL1178" s="149">
        <v>57053.629166666702</v>
      </c>
      <c r="BM1178" s="149">
        <v>57053.629166666702</v>
      </c>
      <c r="BN1178" s="149">
        <v>57053.629166666702</v>
      </c>
      <c r="BO1178" s="149">
        <v>57053.629166666702</v>
      </c>
      <c r="BP1178" s="149">
        <v>57053.629166666702</v>
      </c>
      <c r="BQ1178" s="268">
        <v>684643.55000000028</v>
      </c>
    </row>
    <row r="1179" spans="2:96" x14ac:dyDescent="0.25">
      <c r="K1179" s="145" t="s">
        <v>316</v>
      </c>
      <c r="N1179" s="37" t="s">
        <v>2343</v>
      </c>
      <c r="V1179" s="37" t="s">
        <v>392</v>
      </c>
      <c r="W1179" s="37" t="s">
        <v>392</v>
      </c>
      <c r="X1179" s="37">
        <v>185</v>
      </c>
      <c r="AB1179" s="206" t="s">
        <v>348</v>
      </c>
      <c r="AC1179" s="173">
        <v>5800100</v>
      </c>
      <c r="AD1179" s="174" t="s">
        <v>2344</v>
      </c>
      <c r="AE1179" s="149">
        <v>3386204.1199999996</v>
      </c>
      <c r="AF1179" s="17">
        <v>2365334.3499999996</v>
      </c>
      <c r="AG1179" s="17">
        <v>3529970.0900000003</v>
      </c>
      <c r="AH1179" s="151">
        <v>2013712.2228806636</v>
      </c>
      <c r="AI1179" s="150">
        <v>1036128.77</v>
      </c>
      <c r="AJ1179" s="266">
        <v>3108386.31</v>
      </c>
      <c r="AK1179" s="138">
        <v>2480507.92</v>
      </c>
      <c r="AL1179" s="266">
        <v>2976609.5039999997</v>
      </c>
      <c r="AM1179" s="175">
        <v>1678093.5190672197</v>
      </c>
      <c r="AN1179" s="150">
        <v>2816126.6238134438</v>
      </c>
      <c r="AO1179" s="151">
        <v>2563343.57142857</v>
      </c>
      <c r="AP1179" s="151">
        <v>2508138.8999999994</v>
      </c>
      <c r="AQ1179" s="151">
        <v>2508138.8999999994</v>
      </c>
      <c r="AR1179" s="266">
        <v>-600247.41000000061</v>
      </c>
      <c r="AS1179" s="267">
        <v>-0.19310579514166004</v>
      </c>
      <c r="AT1179" s="266">
        <v>494426.67711933586</v>
      </c>
      <c r="AU1179" s="267">
        <v>0.24552995780700315</v>
      </c>
      <c r="AV1179" s="266">
        <v>-1021831.1900000009</v>
      </c>
      <c r="AW1179" s="267">
        <v>-0.2894730447985186</v>
      </c>
      <c r="AX1179" s="266">
        <v>-600247.41000000061</v>
      </c>
      <c r="AY1179" s="267">
        <v>-0.19310579514166004</v>
      </c>
      <c r="AZ1179" s="266">
        <v>494426.67711933586</v>
      </c>
      <c r="BA1179" s="267">
        <v>0.24552995780700315</v>
      </c>
      <c r="BB1179" s="266">
        <v>0</v>
      </c>
      <c r="BC1179" s="267">
        <v>0</v>
      </c>
      <c r="BE1179" s="149">
        <v>209011.57500000001</v>
      </c>
      <c r="BF1179" s="149">
        <v>209011.57500000001</v>
      </c>
      <c r="BG1179" s="149">
        <v>209011.57500000001</v>
      </c>
      <c r="BH1179" s="149">
        <v>209011.57500000001</v>
      </c>
      <c r="BI1179" s="149">
        <v>209011.57500000001</v>
      </c>
      <c r="BJ1179" s="149">
        <v>209011.57500000001</v>
      </c>
      <c r="BK1179" s="149">
        <v>209011.57500000001</v>
      </c>
      <c r="BL1179" s="149">
        <v>209011.57500000001</v>
      </c>
      <c r="BM1179" s="149">
        <v>209011.57500000001</v>
      </c>
      <c r="BN1179" s="149">
        <v>209011.57500000001</v>
      </c>
      <c r="BO1179" s="149">
        <v>209011.57500000001</v>
      </c>
      <c r="BP1179" s="149">
        <v>209011.57500000001</v>
      </c>
      <c r="BQ1179" s="268">
        <v>2508138.9</v>
      </c>
    </row>
    <row r="1180" spans="2:96" ht="18.75" hidden="1" x14ac:dyDescent="0.3">
      <c r="B1180" s="137" t="s">
        <v>306</v>
      </c>
      <c r="C1180" s="137" t="s">
        <v>306</v>
      </c>
      <c r="J1180" s="137" t="s">
        <v>306</v>
      </c>
      <c r="K1180" s="145" t="s">
        <v>309</v>
      </c>
      <c r="N1180" s="37" t="s">
        <v>311</v>
      </c>
      <c r="AC1180" s="152"/>
      <c r="AD1180" s="163"/>
      <c r="AE1180" s="17"/>
      <c r="AI1180" s="180"/>
      <c r="AS1180" s="37"/>
      <c r="AU1180" s="37"/>
      <c r="AW1180" s="37"/>
      <c r="AY1180" s="37"/>
      <c r="BA1180" s="37"/>
      <c r="BB1180" s="37"/>
      <c r="BC1180" s="37"/>
      <c r="BE1180" s="17"/>
      <c r="BF1180" s="17"/>
      <c r="BG1180" s="17"/>
      <c r="BH1180" s="17"/>
      <c r="BI1180" s="17"/>
      <c r="BJ1180" s="17"/>
      <c r="BK1180" s="17"/>
      <c r="BL1180" s="17"/>
      <c r="BM1180" s="17"/>
      <c r="BN1180" s="17"/>
      <c r="BO1180" s="17"/>
      <c r="BP1180" s="17"/>
      <c r="BQ1180" s="278"/>
    </row>
    <row r="1181" spans="2:96" ht="17.25" x14ac:dyDescent="0.3">
      <c r="K1181" s="145" t="s">
        <v>313</v>
      </c>
      <c r="V1181" s="37" t="s">
        <v>392</v>
      </c>
      <c r="W1181" s="37" t="s">
        <v>392</v>
      </c>
      <c r="AB1181" s="206" t="s">
        <v>348</v>
      </c>
      <c r="AC1181" s="164" t="s">
        <v>414</v>
      </c>
      <c r="AD1181" s="148"/>
      <c r="AE1181" s="165">
        <v>31240456.659999996</v>
      </c>
      <c r="AF1181" s="165">
        <v>74458285.920000002</v>
      </c>
      <c r="AG1181" s="165">
        <v>49556249.020000011</v>
      </c>
      <c r="AH1181" s="167">
        <v>52063132.958652906</v>
      </c>
      <c r="AI1181" s="166">
        <v>31912939.999999996</v>
      </c>
      <c r="AJ1181" s="167">
        <v>95738819.999999985</v>
      </c>
      <c r="AK1181" s="166">
        <v>56648796.360000007</v>
      </c>
      <c r="AL1181" s="167">
        <v>67978555.632000014</v>
      </c>
      <c r="AM1181" s="166">
        <v>43257909.965544097</v>
      </c>
      <c r="AN1181" s="166">
        <v>65454019.353108816</v>
      </c>
      <c r="AO1181" s="167">
        <v>65815406.325714365</v>
      </c>
      <c r="AP1181" s="167">
        <v>60482416.545000002</v>
      </c>
      <c r="AQ1181" s="167">
        <v>61572089.544999965</v>
      </c>
      <c r="AR1181" s="167">
        <v>-34166730.455000021</v>
      </c>
      <c r="AS1181" s="279">
        <v>-0.35687436355493024</v>
      </c>
      <c r="AT1181" s="167">
        <v>9508956.5863470584</v>
      </c>
      <c r="AU1181" s="279">
        <v>0.18264280395685767</v>
      </c>
      <c r="AV1181" s="167">
        <v>12015840.524999954</v>
      </c>
      <c r="AW1181" s="279">
        <v>0.24246872518843338</v>
      </c>
      <c r="AX1181" s="167">
        <v>-35256403.454999983</v>
      </c>
      <c r="AY1181" s="279">
        <v>-0.36825608937941778</v>
      </c>
      <c r="AZ1181" s="167">
        <v>8419283.5863470957</v>
      </c>
      <c r="BA1181" s="279">
        <v>0.16171296477746464</v>
      </c>
      <c r="BB1181" s="167">
        <v>1089672.9999999627</v>
      </c>
      <c r="BC1181" s="279">
        <v>1.8016360162944656E-2</v>
      </c>
      <c r="BE1181" s="165">
        <v>5116242.1654166654</v>
      </c>
      <c r="BF1181" s="165">
        <v>5116243.1654166654</v>
      </c>
      <c r="BG1181" s="165">
        <v>5116243.1654166654</v>
      </c>
      <c r="BH1181" s="165">
        <v>5116243.1654166654</v>
      </c>
      <c r="BI1181" s="165">
        <v>5116243.1654166654</v>
      </c>
      <c r="BJ1181" s="165">
        <v>5116243.1654166654</v>
      </c>
      <c r="BK1181" s="165">
        <v>5120113.1654166654</v>
      </c>
      <c r="BL1181" s="165">
        <v>5122873.6874166653</v>
      </c>
      <c r="BM1181" s="165">
        <v>5135693.6749166651</v>
      </c>
      <c r="BN1181" s="165">
        <v>5195193.6749166651</v>
      </c>
      <c r="BO1181" s="165">
        <v>5161193.6749166651</v>
      </c>
      <c r="BP1181" s="165">
        <v>5139563.6749166651</v>
      </c>
      <c r="BQ1181" s="280">
        <v>61572089.544999965</v>
      </c>
    </row>
    <row r="1182" spans="2:96" ht="18.75" x14ac:dyDescent="0.3">
      <c r="K1182" s="145" t="s">
        <v>313</v>
      </c>
      <c r="AC1182" s="152"/>
      <c r="AD1182" s="168"/>
      <c r="AE1182" s="169"/>
      <c r="AI1182" s="281"/>
      <c r="AS1182" s="37"/>
      <c r="AU1182" s="37"/>
      <c r="AW1182" s="37"/>
      <c r="AY1182" s="37"/>
      <c r="BA1182" s="37"/>
      <c r="BB1182" s="37"/>
      <c r="BC1182" s="37"/>
      <c r="BE1182" s="169"/>
      <c r="BF1182" s="169"/>
      <c r="BG1182" s="169"/>
      <c r="BH1182" s="169"/>
      <c r="BI1182" s="169"/>
      <c r="BJ1182" s="169"/>
      <c r="BK1182" s="169"/>
      <c r="BL1182" s="169"/>
      <c r="BM1182" s="169"/>
      <c r="BN1182" s="169"/>
      <c r="BO1182" s="169"/>
      <c r="BP1182" s="169"/>
      <c r="BQ1182" s="282"/>
    </row>
    <row r="1183" spans="2:96" ht="18.75" x14ac:dyDescent="0.3">
      <c r="K1183" s="145" t="s">
        <v>313</v>
      </c>
      <c r="M1183" s="37" t="s">
        <v>411</v>
      </c>
      <c r="N1183" s="37" t="s">
        <v>2345</v>
      </c>
      <c r="V1183" s="37" t="s">
        <v>392</v>
      </c>
      <c r="W1183" s="37" t="s">
        <v>412</v>
      </c>
      <c r="X1183" s="37">
        <v>186</v>
      </c>
      <c r="AB1183" s="206" t="s">
        <v>348</v>
      </c>
      <c r="AC1183" s="276" t="s">
        <v>413</v>
      </c>
      <c r="AD1183" s="148"/>
      <c r="AE1183" s="38"/>
      <c r="AI1183" s="180"/>
      <c r="AS1183" s="37"/>
      <c r="AU1183" s="37"/>
      <c r="AW1183" s="37"/>
      <c r="AY1183" s="37"/>
      <c r="BA1183" s="37"/>
      <c r="BB1183" s="37"/>
      <c r="BC1183" s="37"/>
      <c r="BE1183" s="38"/>
      <c r="BF1183" s="38"/>
      <c r="BG1183" s="38"/>
      <c r="BH1183" s="38"/>
      <c r="BI1183" s="38"/>
      <c r="BJ1183" s="38"/>
      <c r="BK1183" s="38"/>
      <c r="BL1183" s="38"/>
      <c r="BM1183" s="38"/>
      <c r="BN1183" s="38"/>
      <c r="BO1183" s="38"/>
      <c r="BP1183" s="38"/>
      <c r="BQ1183" s="277"/>
      <c r="BS1183" s="37">
        <v>86430801.819999993</v>
      </c>
      <c r="BT1183" s="37">
        <v>32777725.260000002</v>
      </c>
      <c r="BU1183" s="37">
        <v>11665345.619999999</v>
      </c>
      <c r="BV1183" s="37">
        <v>2026037.6427138825</v>
      </c>
      <c r="BW1183" s="37">
        <v>7948918.5799999991</v>
      </c>
      <c r="BX1183" s="37">
        <v>23846755.739999998</v>
      </c>
      <c r="BY1183" s="37">
        <v>9643039.9999999981</v>
      </c>
      <c r="BZ1183" s="37">
        <v>11571647.999999996</v>
      </c>
      <c r="CA1183" s="37">
        <v>1688364.702261569</v>
      </c>
      <c r="CB1183" s="37">
        <v>9980712.9404523112</v>
      </c>
      <c r="CC1183" s="37">
        <v>10356146.085714314</v>
      </c>
      <c r="CD1183" s="37">
        <v>3003599.2642817535</v>
      </c>
      <c r="CE1183" s="37">
        <v>3003599.2642817521</v>
      </c>
      <c r="CG1183" s="37">
        <v>250299.93869014605</v>
      </c>
      <c r="CH1183" s="37">
        <v>250299.93869014605</v>
      </c>
      <c r="CI1183" s="37">
        <v>250299.93869014605</v>
      </c>
      <c r="CJ1183" s="37">
        <v>250299.93869014605</v>
      </c>
      <c r="CK1183" s="37">
        <v>250299.93869014605</v>
      </c>
      <c r="CL1183" s="37">
        <v>250299.93869014605</v>
      </c>
      <c r="CM1183" s="37">
        <v>250299.93869014605</v>
      </c>
      <c r="CN1183" s="37">
        <v>250299.93869014605</v>
      </c>
      <c r="CO1183" s="37">
        <v>250299.93869014605</v>
      </c>
      <c r="CP1183" s="37">
        <v>250299.93869014605</v>
      </c>
      <c r="CQ1183" s="37">
        <v>250299.93869014605</v>
      </c>
      <c r="CR1183" s="37">
        <v>250299.93869014605</v>
      </c>
    </row>
    <row r="1184" spans="2:96" x14ac:dyDescent="0.25">
      <c r="K1184" s="145" t="s">
        <v>316</v>
      </c>
      <c r="N1184" s="37" t="s">
        <v>2346</v>
      </c>
      <c r="V1184" s="37" t="s">
        <v>392</v>
      </c>
      <c r="W1184" s="37" t="s">
        <v>412</v>
      </c>
      <c r="X1184" s="37">
        <v>186</v>
      </c>
      <c r="AB1184" s="206" t="s">
        <v>348</v>
      </c>
      <c r="AC1184" s="173">
        <v>5000850</v>
      </c>
      <c r="AD1184" s="174" t="s">
        <v>2347</v>
      </c>
      <c r="AE1184" s="149">
        <v>86430801.819999993</v>
      </c>
      <c r="AF1184" s="17">
        <v>32777725.260000002</v>
      </c>
      <c r="AG1184" s="17">
        <v>11665345.619999999</v>
      </c>
      <c r="AH1184" s="151">
        <v>2026037.6427138825</v>
      </c>
      <c r="AI1184" s="150">
        <v>7948918.5799999991</v>
      </c>
      <c r="AJ1184" s="266">
        <v>23846755.739999998</v>
      </c>
      <c r="AK1184" s="138">
        <v>9643039.9999999981</v>
      </c>
      <c r="AL1184" s="266">
        <v>11571647.999999996</v>
      </c>
      <c r="AM1184" s="175">
        <v>1688364.702261569</v>
      </c>
      <c r="AN1184" s="150">
        <v>9980712.9404523112</v>
      </c>
      <c r="AO1184" s="151">
        <v>10356146.085714314</v>
      </c>
      <c r="AP1184" s="151">
        <v>3003599.2642817535</v>
      </c>
      <c r="AQ1184" s="151">
        <v>3003599.2642817521</v>
      </c>
      <c r="AR1184" s="266">
        <v>-20843156.475718245</v>
      </c>
      <c r="AS1184" s="267">
        <v>-0.87404579067149224</v>
      </c>
      <c r="AT1184" s="266">
        <v>977561.62156786956</v>
      </c>
      <c r="AU1184" s="267">
        <v>0.48249923938156614</v>
      </c>
      <c r="AV1184" s="266">
        <v>-8661746.3557182476</v>
      </c>
      <c r="AW1184" s="267">
        <v>-0.74251947930868489</v>
      </c>
      <c r="AX1184" s="266">
        <v>-20843156.475718245</v>
      </c>
      <c r="AY1184" s="267">
        <v>-0.87404579067149224</v>
      </c>
      <c r="AZ1184" s="266">
        <v>977561.62156787096</v>
      </c>
      <c r="BA1184" s="267">
        <v>0.4824992393815668</v>
      </c>
      <c r="BB1184" s="266">
        <v>-1.3969838619232178E-9</v>
      </c>
      <c r="BC1184" s="267">
        <v>-4.6510327743647136E-16</v>
      </c>
      <c r="BE1184" s="149">
        <v>250299.93869014605</v>
      </c>
      <c r="BF1184" s="149">
        <v>250299.93869014605</v>
      </c>
      <c r="BG1184" s="149">
        <v>250299.93869014605</v>
      </c>
      <c r="BH1184" s="149">
        <v>250299.93869014605</v>
      </c>
      <c r="BI1184" s="149">
        <v>250299.93869014605</v>
      </c>
      <c r="BJ1184" s="149">
        <v>250299.93869014605</v>
      </c>
      <c r="BK1184" s="149">
        <v>250299.93869014605</v>
      </c>
      <c r="BL1184" s="149">
        <v>250299.93869014605</v>
      </c>
      <c r="BM1184" s="149">
        <v>250299.93869014605</v>
      </c>
      <c r="BN1184" s="149">
        <v>250299.93869014605</v>
      </c>
      <c r="BO1184" s="149">
        <v>250299.93869014605</v>
      </c>
      <c r="BP1184" s="149">
        <v>250299.93869014605</v>
      </c>
      <c r="BQ1184" s="268">
        <v>3003599.2642817521</v>
      </c>
    </row>
    <row r="1185" spans="2:96" ht="18.75" hidden="1" x14ac:dyDescent="0.3">
      <c r="B1185" s="137" t="s">
        <v>306</v>
      </c>
      <c r="C1185" s="137" t="s">
        <v>306</v>
      </c>
      <c r="J1185" s="137" t="s">
        <v>306</v>
      </c>
      <c r="K1185" s="145" t="s">
        <v>309</v>
      </c>
      <c r="N1185" s="37" t="s">
        <v>311</v>
      </c>
      <c r="AC1185" s="152"/>
      <c r="AD1185" s="163"/>
      <c r="AE1185" s="17"/>
      <c r="AI1185" s="180"/>
      <c r="AS1185" s="37"/>
      <c r="AU1185" s="37"/>
      <c r="AW1185" s="37"/>
      <c r="AY1185" s="37"/>
      <c r="BA1185" s="37"/>
      <c r="BB1185" s="37"/>
      <c r="BC1185" s="37"/>
      <c r="BE1185" s="17"/>
      <c r="BF1185" s="17"/>
      <c r="BG1185" s="17"/>
      <c r="BH1185" s="17"/>
      <c r="BI1185" s="17"/>
      <c r="BJ1185" s="17"/>
      <c r="BK1185" s="17"/>
      <c r="BL1185" s="17"/>
      <c r="BM1185" s="17"/>
      <c r="BN1185" s="17"/>
      <c r="BO1185" s="17"/>
      <c r="BP1185" s="17"/>
      <c r="BQ1185" s="278"/>
    </row>
    <row r="1186" spans="2:96" ht="17.25" x14ac:dyDescent="0.3">
      <c r="K1186" s="145" t="s">
        <v>313</v>
      </c>
      <c r="V1186" s="37" t="s">
        <v>392</v>
      </c>
      <c r="W1186" s="37" t="s">
        <v>412</v>
      </c>
      <c r="AB1186" s="206" t="s">
        <v>348</v>
      </c>
      <c r="AC1186" s="164" t="s">
        <v>2348</v>
      </c>
      <c r="AD1186" s="148"/>
      <c r="AE1186" s="165">
        <v>86430801.819999993</v>
      </c>
      <c r="AF1186" s="165">
        <v>32777725.260000002</v>
      </c>
      <c r="AG1186" s="165">
        <v>11665345.619999999</v>
      </c>
      <c r="AH1186" s="167">
        <v>2026037.6427138825</v>
      </c>
      <c r="AI1186" s="166">
        <v>7948918.5799999991</v>
      </c>
      <c r="AJ1186" s="167">
        <v>23846755.739999998</v>
      </c>
      <c r="AK1186" s="166">
        <v>9643039.9999999981</v>
      </c>
      <c r="AL1186" s="167">
        <v>11571647.999999996</v>
      </c>
      <c r="AM1186" s="166">
        <v>1688364.702261569</v>
      </c>
      <c r="AN1186" s="166">
        <v>9980712.9404523112</v>
      </c>
      <c r="AO1186" s="167">
        <v>10356146.085714314</v>
      </c>
      <c r="AP1186" s="167">
        <v>3003599.2642817535</v>
      </c>
      <c r="AQ1186" s="167">
        <v>3003599.2642817521</v>
      </c>
      <c r="AR1186" s="167">
        <v>-20843156.475718245</v>
      </c>
      <c r="AS1186" s="279">
        <v>-0.87404579067149224</v>
      </c>
      <c r="AT1186" s="167">
        <v>977561.62156786956</v>
      </c>
      <c r="AU1186" s="279">
        <v>0.48249923938156614</v>
      </c>
      <c r="AV1186" s="167">
        <v>-8661746.3557182476</v>
      </c>
      <c r="AW1186" s="279">
        <v>-0.74251947930868489</v>
      </c>
      <c r="AX1186" s="167">
        <v>-20843156.475718245</v>
      </c>
      <c r="AY1186" s="279">
        <v>-0.87404579067149224</v>
      </c>
      <c r="AZ1186" s="167">
        <v>977561.62156787096</v>
      </c>
      <c r="BA1186" s="279">
        <v>0.4824992393815668</v>
      </c>
      <c r="BB1186" s="167">
        <v>-1.3969838619232178E-9</v>
      </c>
      <c r="BC1186" s="279">
        <v>-4.6510327743647136E-16</v>
      </c>
      <c r="BE1186" s="165">
        <v>250299.93869014605</v>
      </c>
      <c r="BF1186" s="165">
        <v>250299.93869014605</v>
      </c>
      <c r="BG1186" s="165">
        <v>250299.93869014605</v>
      </c>
      <c r="BH1186" s="165">
        <v>250299.93869014605</v>
      </c>
      <c r="BI1186" s="165">
        <v>250299.93869014605</v>
      </c>
      <c r="BJ1186" s="165">
        <v>250299.93869014605</v>
      </c>
      <c r="BK1186" s="165">
        <v>250299.93869014605</v>
      </c>
      <c r="BL1186" s="165">
        <v>250299.93869014605</v>
      </c>
      <c r="BM1186" s="165">
        <v>250299.93869014605</v>
      </c>
      <c r="BN1186" s="165">
        <v>250299.93869014605</v>
      </c>
      <c r="BO1186" s="165">
        <v>250299.93869014605</v>
      </c>
      <c r="BP1186" s="165">
        <v>250299.93869014605</v>
      </c>
      <c r="BQ1186" s="280">
        <v>3003599.2642817521</v>
      </c>
    </row>
    <row r="1187" spans="2:96" ht="18.75" x14ac:dyDescent="0.3">
      <c r="K1187" s="145" t="s">
        <v>313</v>
      </c>
      <c r="AC1187" s="152"/>
      <c r="AD1187" s="168"/>
      <c r="AE1187" s="169"/>
      <c r="AI1187" s="281"/>
      <c r="AS1187" s="37"/>
      <c r="AU1187" s="37"/>
      <c r="AW1187" s="37"/>
      <c r="AY1187" s="37"/>
      <c r="BA1187" s="37"/>
      <c r="BB1187" s="37"/>
      <c r="BC1187" s="37"/>
      <c r="BE1187" s="169"/>
      <c r="BF1187" s="169"/>
      <c r="BG1187" s="169"/>
      <c r="BH1187" s="169"/>
      <c r="BI1187" s="169"/>
      <c r="BJ1187" s="169"/>
      <c r="BK1187" s="169"/>
      <c r="BL1187" s="169"/>
      <c r="BM1187" s="169"/>
      <c r="BN1187" s="169"/>
      <c r="BO1187" s="169"/>
      <c r="BP1187" s="169"/>
      <c r="BQ1187" s="282"/>
    </row>
    <row r="1188" spans="2:96" hidden="1" x14ac:dyDescent="0.25">
      <c r="B1188" s="137" t="s">
        <v>306</v>
      </c>
      <c r="C1188" s="137" t="s">
        <v>306</v>
      </c>
      <c r="J1188" s="137" t="s">
        <v>306</v>
      </c>
      <c r="K1188" s="145" t="s">
        <v>307</v>
      </c>
      <c r="M1188" s="37" t="s">
        <v>311</v>
      </c>
      <c r="AE1188" s="17"/>
      <c r="AI1188" s="272"/>
      <c r="AS1188" s="37"/>
      <c r="AU1188" s="37"/>
      <c r="AW1188" s="37"/>
      <c r="AY1188" s="37"/>
      <c r="BA1188" s="37"/>
      <c r="BB1188" s="37"/>
      <c r="BC1188" s="37"/>
      <c r="BE1188" s="17"/>
      <c r="BF1188" s="17"/>
      <c r="BG1188" s="17"/>
      <c r="BH1188" s="17"/>
      <c r="BI1188" s="17"/>
      <c r="BJ1188" s="17"/>
      <c r="BK1188" s="17"/>
      <c r="BL1188" s="17"/>
      <c r="BM1188" s="17"/>
      <c r="BN1188" s="17"/>
      <c r="BO1188" s="17"/>
      <c r="BP1188" s="17"/>
      <c r="BQ1188" s="273"/>
    </row>
    <row r="1189" spans="2:96" ht="18.75" x14ac:dyDescent="0.3">
      <c r="K1189" s="145" t="s">
        <v>309</v>
      </c>
      <c r="V1189" s="37" t="s">
        <v>392</v>
      </c>
      <c r="AB1189" s="206" t="s">
        <v>348</v>
      </c>
      <c r="AC1189" s="157" t="s">
        <v>414</v>
      </c>
      <c r="AD1189" s="158"/>
      <c r="AE1189" s="159">
        <v>301030442.55000007</v>
      </c>
      <c r="AF1189" s="159">
        <v>328165497.12999994</v>
      </c>
      <c r="AG1189" s="159">
        <v>328946447.28999996</v>
      </c>
      <c r="AH1189" s="159">
        <v>345178640.97671354</v>
      </c>
      <c r="AI1189" s="160">
        <v>137586070.34999993</v>
      </c>
      <c r="AJ1189" s="159">
        <v>412758211.04999983</v>
      </c>
      <c r="AK1189" s="160">
        <v>330354630.86999989</v>
      </c>
      <c r="AL1189" s="159">
        <v>396425557.04399991</v>
      </c>
      <c r="AM1189" s="160">
        <v>287932435.01701397</v>
      </c>
      <c r="AN1189" s="160">
        <v>387600836.82969946</v>
      </c>
      <c r="AO1189" s="159">
        <v>392543840.98600048</v>
      </c>
      <c r="AP1189" s="159">
        <v>387431424.99962974</v>
      </c>
      <c r="AQ1189" s="159">
        <v>396304241.36855668</v>
      </c>
      <c r="AR1189" s="159">
        <v>-16453969.681443155</v>
      </c>
      <c r="AS1189" s="274">
        <v>-3.9863458172246971E-2</v>
      </c>
      <c r="AT1189" s="159">
        <v>51125600.39184314</v>
      </c>
      <c r="AU1189" s="274">
        <v>0.14811345292738487</v>
      </c>
      <c r="AV1189" s="159">
        <v>67357794.078556716</v>
      </c>
      <c r="AW1189" s="274">
        <v>0.2047682673987779</v>
      </c>
      <c r="AX1189" s="159">
        <v>-25326786.050370097</v>
      </c>
      <c r="AY1189" s="274">
        <v>-6.1359860015727498E-2</v>
      </c>
      <c r="AZ1189" s="159">
        <v>42252784.022916198</v>
      </c>
      <c r="BA1189" s="274">
        <v>0.12240845465802346</v>
      </c>
      <c r="BB1189" s="159">
        <v>8872816.3689269423</v>
      </c>
      <c r="BC1189" s="274">
        <v>2.2901643481644324E-2</v>
      </c>
      <c r="BE1189" s="159">
        <v>35502524.715643331</v>
      </c>
      <c r="BF1189" s="159">
        <v>31424388.98712096</v>
      </c>
      <c r="BG1189" s="159">
        <v>31424388.98712096</v>
      </c>
      <c r="BH1189" s="159">
        <v>34143709.938863285</v>
      </c>
      <c r="BI1189" s="159">
        <v>31424388.987120964</v>
      </c>
      <c r="BJ1189" s="159">
        <v>32784049.462992128</v>
      </c>
      <c r="BK1189" s="159">
        <v>34147579.938863292</v>
      </c>
      <c r="BL1189" s="159">
        <v>32790679.984992128</v>
      </c>
      <c r="BM1189" s="159">
        <v>32803499.972492129</v>
      </c>
      <c r="BN1189" s="159">
        <v>34222660.448363289</v>
      </c>
      <c r="BO1189" s="159">
        <v>32828999.972492129</v>
      </c>
      <c r="BP1189" s="159">
        <v>32807369.972492129</v>
      </c>
      <c r="BQ1189" s="275">
        <v>396304241.36855668</v>
      </c>
    </row>
    <row r="1190" spans="2:96" hidden="1" x14ac:dyDescent="0.25">
      <c r="B1190" s="137" t="s">
        <v>306</v>
      </c>
      <c r="C1190" s="137" t="s">
        <v>306</v>
      </c>
      <c r="D1190" s="137" t="s">
        <v>306</v>
      </c>
      <c r="E1190" s="137" t="s">
        <v>306</v>
      </c>
      <c r="F1190" s="137" t="s">
        <v>306</v>
      </c>
      <c r="G1190" s="137" t="s">
        <v>306</v>
      </c>
      <c r="H1190" s="137" t="s">
        <v>306</v>
      </c>
      <c r="I1190" s="137" t="s">
        <v>306</v>
      </c>
      <c r="J1190" s="137" t="s">
        <v>306</v>
      </c>
      <c r="L1190" s="37" t="s">
        <v>311</v>
      </c>
      <c r="AC1190" s="152"/>
      <c r="AD1190" s="148"/>
      <c r="AE1190" s="152"/>
      <c r="AH1190" s="148"/>
      <c r="AI1190" s="326"/>
      <c r="AK1190" s="327"/>
      <c r="AL1190" s="218"/>
      <c r="AM1190" s="217"/>
      <c r="AN1190" s="217"/>
      <c r="AO1190" s="218"/>
      <c r="AP1190" s="218"/>
      <c r="AQ1190" s="218"/>
      <c r="AR1190" s="218"/>
      <c r="AS1190" s="328"/>
      <c r="AT1190" s="218"/>
      <c r="AU1190" s="328"/>
      <c r="AV1190" s="218"/>
      <c r="AW1190" s="328"/>
      <c r="AX1190" s="218"/>
      <c r="AY1190" s="328"/>
      <c r="AZ1190" s="218"/>
      <c r="BA1190" s="328"/>
      <c r="BB1190" s="218"/>
      <c r="BC1190" s="328"/>
    </row>
    <row r="1191" spans="2:96" ht="17.25" x14ac:dyDescent="0.3">
      <c r="B1191" s="137" t="s">
        <v>308</v>
      </c>
      <c r="C1191" s="137" t="s">
        <v>308</v>
      </c>
      <c r="D1191" s="137" t="s">
        <v>308</v>
      </c>
      <c r="E1191" s="137" t="s">
        <v>308</v>
      </c>
      <c r="F1191" s="137" t="s">
        <v>308</v>
      </c>
      <c r="G1191" s="137" t="s">
        <v>308</v>
      </c>
      <c r="H1191" s="137" t="s">
        <v>308</v>
      </c>
      <c r="I1191" s="137" t="s">
        <v>308</v>
      </c>
      <c r="J1191" s="137" t="s">
        <v>308</v>
      </c>
      <c r="K1191" s="212" t="s">
        <v>415</v>
      </c>
      <c r="V1191" s="37" t="s">
        <v>380</v>
      </c>
      <c r="AB1191" s="206" t="s">
        <v>348</v>
      </c>
      <c r="AC1191" s="208" t="s">
        <v>415</v>
      </c>
      <c r="AD1191" s="148"/>
      <c r="AE1191" s="209">
        <v>1608746674.4200006</v>
      </c>
      <c r="AF1191" s="211">
        <v>1825629645.2800009</v>
      </c>
      <c r="AG1191" s="211">
        <v>2067962230.5899982</v>
      </c>
      <c r="AH1191" s="211">
        <v>2178837059.9328022</v>
      </c>
      <c r="AI1191" s="210">
        <v>742595505.39999998</v>
      </c>
      <c r="AJ1191" s="211">
        <v>3053302938.3000002</v>
      </c>
      <c r="AK1191" s="211">
        <v>1861776962.7499969</v>
      </c>
      <c r="AL1191" s="211">
        <v>3026983469.3879962</v>
      </c>
      <c r="AM1191" s="210">
        <v>1769775387.3583367</v>
      </c>
      <c r="AN1191" s="210">
        <v>6812515905.9733925</v>
      </c>
      <c r="AO1191" s="211">
        <v>2267584148.6088576</v>
      </c>
      <c r="AP1191" s="211">
        <v>2301822107.7960911</v>
      </c>
      <c r="AQ1191" s="211">
        <v>2400479032.6591864</v>
      </c>
      <c r="AR1191" s="211">
        <v>-652823905.64081383</v>
      </c>
      <c r="AS1191" s="321">
        <v>-0.21380908440231261</v>
      </c>
      <c r="AT1191" s="211">
        <v>221641972.72638416</v>
      </c>
      <c r="AU1191" s="321">
        <v>0.1017248957263559</v>
      </c>
      <c r="AV1191" s="211">
        <v>332516802.06918812</v>
      </c>
      <c r="AW1191" s="321">
        <v>0.16079442706955033</v>
      </c>
      <c r="AX1191" s="211">
        <v>-751480830.50390911</v>
      </c>
      <c r="AY1191" s="321">
        <v>-0.24612062598751308</v>
      </c>
      <c r="AZ1191" s="211">
        <v>122985047.86328888</v>
      </c>
      <c r="BA1191" s="321">
        <v>5.6445270793715009E-2</v>
      </c>
      <c r="BB1191" s="211">
        <v>98656924.863095284</v>
      </c>
      <c r="BC1191" s="321">
        <v>4.2860360289768709E-2</v>
      </c>
      <c r="BE1191" s="346">
        <v>197949086.5891282</v>
      </c>
      <c r="BF1191" s="346">
        <v>184734136.92379004</v>
      </c>
      <c r="BG1191" s="346">
        <v>184250267.99132568</v>
      </c>
      <c r="BH1191" s="346">
        <v>200233580.25972992</v>
      </c>
      <c r="BI1191" s="346">
        <v>184974095.40759993</v>
      </c>
      <c r="BJ1191" s="346">
        <v>199403204.02574775</v>
      </c>
      <c r="BK1191" s="346">
        <v>199089649.28594798</v>
      </c>
      <c r="BL1191" s="346">
        <v>197504859.46631756</v>
      </c>
      <c r="BM1191" s="346">
        <v>194625454.81829035</v>
      </c>
      <c r="BN1191" s="346">
        <v>220652118.27893823</v>
      </c>
      <c r="BO1191" s="346">
        <v>220197291.50615799</v>
      </c>
      <c r="BP1191" s="346">
        <v>216865288.10621542</v>
      </c>
      <c r="BQ1191" s="346">
        <v>2400479032.6591868</v>
      </c>
    </row>
    <row r="1192" spans="2:96" x14ac:dyDescent="0.25">
      <c r="B1192" s="137" t="s">
        <v>308</v>
      </c>
      <c r="C1192" s="137" t="s">
        <v>308</v>
      </c>
      <c r="D1192" s="137" t="s">
        <v>308</v>
      </c>
      <c r="E1192" s="137" t="s">
        <v>308</v>
      </c>
      <c r="F1192" s="137" t="s">
        <v>308</v>
      </c>
      <c r="G1192" s="137" t="s">
        <v>308</v>
      </c>
      <c r="H1192" s="137" t="s">
        <v>308</v>
      </c>
      <c r="I1192" s="137" t="s">
        <v>308</v>
      </c>
      <c r="J1192" s="137" t="s">
        <v>308</v>
      </c>
      <c r="AC1192" s="152"/>
      <c r="AD1192" s="148"/>
      <c r="AE1192" s="152"/>
      <c r="AS1192" s="318"/>
      <c r="AU1192" s="318"/>
      <c r="AW1192" s="318"/>
      <c r="AY1192" s="318"/>
      <c r="BA1192" s="318"/>
      <c r="BB1192" s="37"/>
      <c r="BC1192" s="318"/>
    </row>
    <row r="1193" spans="2:96" x14ac:dyDescent="0.25">
      <c r="B1193" s="137" t="s">
        <v>308</v>
      </c>
      <c r="C1193" s="137" t="s">
        <v>308</v>
      </c>
      <c r="D1193" s="137" t="s">
        <v>308</v>
      </c>
      <c r="E1193" s="137" t="s">
        <v>308</v>
      </c>
      <c r="F1193" s="137" t="s">
        <v>308</v>
      </c>
      <c r="G1193" s="137" t="s">
        <v>308</v>
      </c>
      <c r="H1193" s="137" t="s">
        <v>308</v>
      </c>
      <c r="I1193" s="137" t="s">
        <v>308</v>
      </c>
      <c r="J1193" s="137" t="s">
        <v>308</v>
      </c>
      <c r="L1193" s="37" t="s">
        <v>2349</v>
      </c>
      <c r="AC1193" s="194"/>
      <c r="AD1193" s="220"/>
      <c r="AE1193" s="194"/>
      <c r="AF1193" s="195"/>
      <c r="AG1193" s="195"/>
      <c r="AH1193" s="195"/>
      <c r="AI1193" s="358"/>
      <c r="AJ1193" s="195"/>
      <c r="AK1193" s="358"/>
      <c r="AL1193" s="195"/>
      <c r="AM1193" s="358"/>
      <c r="AN1193" s="358"/>
      <c r="AO1193" s="195"/>
      <c r="AP1193" s="195"/>
      <c r="AQ1193" s="195"/>
      <c r="AR1193" s="195"/>
      <c r="AS1193" s="359"/>
      <c r="AT1193" s="195"/>
      <c r="AU1193" s="359"/>
      <c r="AV1193" s="195"/>
      <c r="AW1193" s="359"/>
      <c r="AX1193" s="195"/>
      <c r="AY1193" s="359"/>
      <c r="AZ1193" s="195"/>
      <c r="BA1193" s="359"/>
      <c r="BB1193" s="195"/>
      <c r="BC1193" s="359"/>
    </row>
    <row r="1194" spans="2:96" ht="21" x14ac:dyDescent="0.35">
      <c r="K1194" s="145" t="s">
        <v>309</v>
      </c>
      <c r="L1194" s="37" t="s">
        <v>421</v>
      </c>
      <c r="M1194" s="37" t="s">
        <v>2350</v>
      </c>
      <c r="V1194" s="37" t="s">
        <v>421</v>
      </c>
      <c r="AC1194" s="269" t="s">
        <v>53</v>
      </c>
      <c r="AD1194" s="154"/>
      <c r="AE1194" s="155"/>
      <c r="AF1194" s="154"/>
      <c r="AG1194" s="154"/>
      <c r="AH1194" s="154"/>
      <c r="AI1194" s="270"/>
      <c r="AJ1194" s="154"/>
      <c r="AK1194" s="156"/>
      <c r="AL1194" s="154"/>
      <c r="AM1194" s="156"/>
      <c r="AN1194" s="156"/>
      <c r="AO1194" s="154"/>
      <c r="AP1194" s="154"/>
      <c r="AQ1194" s="154"/>
      <c r="AR1194" s="154"/>
      <c r="AS1194" s="154"/>
      <c r="AT1194" s="154"/>
      <c r="AU1194" s="154"/>
      <c r="AV1194" s="154"/>
      <c r="AW1194" s="154"/>
      <c r="AX1194" s="154"/>
      <c r="AY1194" s="154"/>
      <c r="AZ1194" s="154"/>
      <c r="BA1194" s="154"/>
      <c r="BB1194" s="154"/>
      <c r="BC1194" s="154"/>
      <c r="BD1194" s="271"/>
      <c r="BE1194" s="155"/>
      <c r="BF1194" s="155"/>
      <c r="BG1194" s="155"/>
      <c r="BH1194" s="155"/>
      <c r="BI1194" s="155"/>
      <c r="BJ1194" s="155"/>
      <c r="BK1194" s="155"/>
      <c r="BL1194" s="155"/>
      <c r="BM1194" s="155"/>
      <c r="BN1194" s="155"/>
      <c r="BO1194" s="155"/>
      <c r="BP1194" s="155"/>
      <c r="BQ1194" s="155"/>
      <c r="BR1194" s="271"/>
      <c r="BS1194" s="37">
        <v>742174406.18801999</v>
      </c>
      <c r="BT1194" s="37">
        <v>881510058.53909993</v>
      </c>
      <c r="BU1194" s="37">
        <v>914599923.75</v>
      </c>
      <c r="BV1194" s="37">
        <v>973694785.45918417</v>
      </c>
      <c r="BW1194" s="37">
        <v>331962745.14000005</v>
      </c>
      <c r="BY1194" s="37">
        <v>829510188.2299999</v>
      </c>
      <c r="CA1194" s="37">
        <v>810350085.29462171</v>
      </c>
      <c r="CC1194" s="37">
        <v>997315049.47530985</v>
      </c>
      <c r="CD1194" s="37">
        <v>995981236.28147244</v>
      </c>
      <c r="CE1194" s="37">
        <v>1058875397.6386688</v>
      </c>
      <c r="CG1194" s="37">
        <v>90332016.710962296</v>
      </c>
      <c r="CH1194" s="37">
        <v>87363795.97926122</v>
      </c>
      <c r="CI1194" s="37">
        <v>87455054.406924993</v>
      </c>
      <c r="CJ1194" s="37">
        <v>91585357.039023995</v>
      </c>
      <c r="CK1194" s="37">
        <v>83405528.84225066</v>
      </c>
      <c r="CL1194" s="37">
        <v>90504471.241364777</v>
      </c>
      <c r="CM1194" s="37">
        <v>87081344.536163241</v>
      </c>
      <c r="CN1194" s="37">
        <v>89019180.197428316</v>
      </c>
      <c r="CO1194" s="37">
        <v>87498359.958113939</v>
      </c>
      <c r="CP1194" s="37">
        <v>88959210.653142795</v>
      </c>
      <c r="CQ1194" s="37">
        <v>89849609.013590693</v>
      </c>
      <c r="CR1194" s="37">
        <v>85821469.060441896</v>
      </c>
    </row>
    <row r="1195" spans="2:96" ht="18.75" x14ac:dyDescent="0.3">
      <c r="K1195" s="145" t="s">
        <v>313</v>
      </c>
      <c r="M1195" s="37" t="s">
        <v>423</v>
      </c>
      <c r="N1195" s="37" t="s">
        <v>2351</v>
      </c>
      <c r="V1195" s="37" t="s">
        <v>421</v>
      </c>
      <c r="W1195" s="37" t="s">
        <v>424</v>
      </c>
      <c r="X1195" s="37">
        <v>220</v>
      </c>
      <c r="AB1195" s="206" t="s">
        <v>308</v>
      </c>
      <c r="AC1195" s="276" t="s">
        <v>425</v>
      </c>
      <c r="AD1195" s="148"/>
      <c r="AE1195" s="38"/>
      <c r="AI1195" s="180"/>
      <c r="AS1195" s="37"/>
      <c r="AU1195" s="37"/>
      <c r="AW1195" s="37"/>
      <c r="AY1195" s="37"/>
      <c r="BA1195" s="37"/>
      <c r="BB1195" s="37"/>
      <c r="BC1195" s="37"/>
      <c r="BE1195" s="38"/>
      <c r="BF1195" s="38"/>
      <c r="BG1195" s="38"/>
      <c r="BH1195" s="38"/>
      <c r="BI1195" s="38"/>
      <c r="BJ1195" s="38"/>
      <c r="BK1195" s="38"/>
      <c r="BL1195" s="38"/>
      <c r="BM1195" s="38"/>
      <c r="BN1195" s="38"/>
      <c r="BO1195" s="38"/>
      <c r="BP1195" s="38"/>
      <c r="BQ1195" s="277"/>
      <c r="BS1195" s="37">
        <v>170317774.5</v>
      </c>
      <c r="BT1195" s="37">
        <v>191324666.18000001</v>
      </c>
      <c r="BU1195" s="37">
        <v>205070713.12</v>
      </c>
      <c r="BV1195" s="37">
        <v>227823236.24252343</v>
      </c>
      <c r="BW1195" s="37">
        <v>74498164.439999998</v>
      </c>
      <c r="BX1195" s="37">
        <v>223494493.31999999</v>
      </c>
      <c r="BY1195" s="37">
        <v>184212028.09999999</v>
      </c>
      <c r="BZ1195" s="37">
        <v>221054433.71999997</v>
      </c>
      <c r="CA1195" s="37">
        <v>189877464.48419875</v>
      </c>
      <c r="CB1195" s="37">
        <v>222157799.85832468</v>
      </c>
      <c r="CC1195" s="37">
        <v>222000871.83428568</v>
      </c>
      <c r="CD1195" s="37">
        <v>238997868.93670061</v>
      </c>
      <c r="CE1195" s="37">
        <v>248283038.93670061</v>
      </c>
      <c r="CG1195" s="37">
        <v>20955020.644091945</v>
      </c>
      <c r="CH1195" s="37">
        <v>21009704.522394244</v>
      </c>
      <c r="CI1195" s="37">
        <v>21207473.674150866</v>
      </c>
      <c r="CJ1195" s="37">
        <v>20529581.496740993</v>
      </c>
      <c r="CK1195" s="37">
        <v>20467606.910089087</v>
      </c>
      <c r="CL1195" s="37">
        <v>20503796.496740997</v>
      </c>
      <c r="CM1195" s="37">
        <v>20537969.764523692</v>
      </c>
      <c r="CN1195" s="37">
        <v>20501796.496740993</v>
      </c>
      <c r="CO1195" s="37">
        <v>20506034.80952369</v>
      </c>
      <c r="CP1195" s="37">
        <v>20616596.244474329</v>
      </c>
      <c r="CQ1195" s="37">
        <v>20652934.512650296</v>
      </c>
      <c r="CR1195" s="37">
        <v>20794523.364579506</v>
      </c>
    </row>
    <row r="1196" spans="2:96" x14ac:dyDescent="0.25">
      <c r="K1196" s="145" t="s">
        <v>316</v>
      </c>
      <c r="N1196" s="37" t="s">
        <v>2352</v>
      </c>
      <c r="V1196" s="37" t="s">
        <v>421</v>
      </c>
      <c r="W1196" s="37" t="s">
        <v>424</v>
      </c>
      <c r="X1196" s="37">
        <v>220</v>
      </c>
      <c r="AB1196" s="206" t="s">
        <v>308</v>
      </c>
      <c r="AC1196" s="173">
        <v>6000003</v>
      </c>
      <c r="AD1196" s="174" t="s">
        <v>1298</v>
      </c>
      <c r="AE1196" s="149">
        <v>2814595.96</v>
      </c>
      <c r="AF1196" s="17">
        <v>2545230.81</v>
      </c>
      <c r="AG1196" s="17">
        <v>2853667.65</v>
      </c>
      <c r="AH1196" s="151">
        <v>613464.41873437096</v>
      </c>
      <c r="AI1196" s="150">
        <v>860634.04</v>
      </c>
      <c r="AJ1196" s="266">
        <v>2581902.12</v>
      </c>
      <c r="AK1196" s="138">
        <v>2398083.4899999998</v>
      </c>
      <c r="AL1196" s="266">
        <v>2877700.1880000001</v>
      </c>
      <c r="AM1196" s="175">
        <v>511220.34894530918</v>
      </c>
      <c r="AN1196" s="150">
        <v>2500327.5597890615</v>
      </c>
      <c r="AO1196" s="151">
        <v>2607304.6114285761</v>
      </c>
      <c r="AP1196" s="151">
        <v>534404</v>
      </c>
      <c r="AQ1196" s="151">
        <v>534403.99999999988</v>
      </c>
      <c r="AR1196" s="266">
        <v>2047498.12</v>
      </c>
      <c r="AS1196" s="267">
        <v>0.79301926441735138</v>
      </c>
      <c r="AT1196" s="266">
        <v>79060.41873437108</v>
      </c>
      <c r="AU1196" s="267">
        <v>0.1288753126016329</v>
      </c>
      <c r="AV1196" s="266">
        <v>2319263.65</v>
      </c>
      <c r="AW1196" s="267">
        <v>0.8127308202831538</v>
      </c>
      <c r="AX1196" s="266">
        <v>2047498.12</v>
      </c>
      <c r="AY1196" s="267">
        <v>0.79301926441735138</v>
      </c>
      <c r="AZ1196" s="266">
        <v>79060.418734370964</v>
      </c>
      <c r="BA1196" s="267">
        <v>0.12887531260163271</v>
      </c>
      <c r="BB1196" s="266">
        <v>1.1641532182693481E-10</v>
      </c>
      <c r="BC1196" s="267">
        <v>2.1784141179133168E-16</v>
      </c>
      <c r="BE1196" s="149">
        <v>44533.666666666657</v>
      </c>
      <c r="BF1196" s="149">
        <v>44533.666666666657</v>
      </c>
      <c r="BG1196" s="149">
        <v>44533.666666666657</v>
      </c>
      <c r="BH1196" s="149">
        <v>44533.666666666657</v>
      </c>
      <c r="BI1196" s="149">
        <v>44533.666666666657</v>
      </c>
      <c r="BJ1196" s="149">
        <v>44533.666666666657</v>
      </c>
      <c r="BK1196" s="149">
        <v>44533.666666666657</v>
      </c>
      <c r="BL1196" s="149">
        <v>44533.666666666657</v>
      </c>
      <c r="BM1196" s="149">
        <v>44533.666666666657</v>
      </c>
      <c r="BN1196" s="149">
        <v>44533.666666666657</v>
      </c>
      <c r="BO1196" s="149">
        <v>44533.666666666657</v>
      </c>
      <c r="BP1196" s="149">
        <v>44533.666666666657</v>
      </c>
      <c r="BQ1196" s="268">
        <v>534403.99999999977</v>
      </c>
    </row>
    <row r="1197" spans="2:96" x14ac:dyDescent="0.25">
      <c r="K1197" s="145" t="s">
        <v>316</v>
      </c>
      <c r="N1197" s="37" t="s">
        <v>2353</v>
      </c>
      <c r="V1197" s="37" t="s">
        <v>421</v>
      </c>
      <c r="W1197" s="37" t="s">
        <v>424</v>
      </c>
      <c r="X1197" s="37">
        <v>220</v>
      </c>
      <c r="AB1197" s="206" t="s">
        <v>308</v>
      </c>
      <c r="AC1197" s="173">
        <v>6000010</v>
      </c>
      <c r="AD1197" s="174" t="s">
        <v>2354</v>
      </c>
      <c r="AE1197" s="149">
        <v>165139128.16</v>
      </c>
      <c r="AF1197" s="17">
        <v>181201715.59999999</v>
      </c>
      <c r="AG1197" s="17">
        <v>193963129.05000001</v>
      </c>
      <c r="AH1197" s="151">
        <v>223430216.07918781</v>
      </c>
      <c r="AI1197" s="150">
        <v>69124818.150000006</v>
      </c>
      <c r="AJ1197" s="266">
        <v>207374454.45000002</v>
      </c>
      <c r="AK1197" s="138">
        <v>174513957.85999998</v>
      </c>
      <c r="AL1197" s="266">
        <v>209416749.43199998</v>
      </c>
      <c r="AM1197" s="175">
        <v>186200905.70946205</v>
      </c>
      <c r="AN1197" s="150">
        <v>211743268.22972575</v>
      </c>
      <c r="AO1197" s="151">
        <v>209298378.25714284</v>
      </c>
      <c r="AP1197" s="151">
        <v>232609723.868</v>
      </c>
      <c r="AQ1197" s="151">
        <v>241894893.868</v>
      </c>
      <c r="AR1197" s="266">
        <v>-34520439.417999983</v>
      </c>
      <c r="AS1197" s="267">
        <v>-0.16646428080814166</v>
      </c>
      <c r="AT1197" s="266">
        <v>-18464677.78881219</v>
      </c>
      <c r="AU1197" s="267">
        <v>-8.2641811447149868E-2</v>
      </c>
      <c r="AV1197" s="266">
        <v>-47931764.817999989</v>
      </c>
      <c r="AW1197" s="267">
        <v>-0.24711791902286795</v>
      </c>
      <c r="AX1197" s="266">
        <v>-25235269.417999983</v>
      </c>
      <c r="AY1197" s="267">
        <v>-0.12168938302901937</v>
      </c>
      <c r="AZ1197" s="266">
        <v>-9179507.7888121903</v>
      </c>
      <c r="BA1197" s="267">
        <v>-4.1084451109149905E-2</v>
      </c>
      <c r="BB1197" s="266">
        <v>-9285170</v>
      </c>
      <c r="BC1197" s="267">
        <v>-3.9917376821568706E-2</v>
      </c>
      <c r="BE1197" s="149">
        <v>20221208.188166667</v>
      </c>
      <c r="BF1197" s="149">
        <v>20172958.188166671</v>
      </c>
      <c r="BG1197" s="149">
        <v>20234458.188166671</v>
      </c>
      <c r="BH1197" s="149">
        <v>20138881.521499999</v>
      </c>
      <c r="BI1197" s="149">
        <v>20095377.131500002</v>
      </c>
      <c r="BJ1197" s="149">
        <v>20113779.021499999</v>
      </c>
      <c r="BK1197" s="149">
        <v>20153881.521500003</v>
      </c>
      <c r="BL1197" s="149">
        <v>20111779.021499999</v>
      </c>
      <c r="BM1197" s="149">
        <v>20116779.021500003</v>
      </c>
      <c r="BN1197" s="149">
        <v>20184881.521499999</v>
      </c>
      <c r="BO1197" s="149">
        <v>20151529.021499999</v>
      </c>
      <c r="BP1197" s="149">
        <v>20199381.521500003</v>
      </c>
      <c r="BQ1197" s="268">
        <v>241894893.86799997</v>
      </c>
    </row>
    <row r="1198" spans="2:96" x14ac:dyDescent="0.25">
      <c r="K1198" s="145" t="s">
        <v>316</v>
      </c>
      <c r="N1198" s="37" t="s">
        <v>2355</v>
      </c>
      <c r="V1198" s="37" t="s">
        <v>421</v>
      </c>
      <c r="W1198" s="37" t="s">
        <v>424</v>
      </c>
      <c r="X1198" s="37">
        <v>220</v>
      </c>
      <c r="AB1198" s="206" t="s">
        <v>308</v>
      </c>
      <c r="AC1198" s="173">
        <v>6000014</v>
      </c>
      <c r="AD1198" s="174" t="s">
        <v>2356</v>
      </c>
      <c r="AE1198" s="149">
        <v>1901954.44</v>
      </c>
      <c r="AF1198" s="17">
        <v>2531000.4700000002</v>
      </c>
      <c r="AG1198" s="17">
        <v>2365125.52</v>
      </c>
      <c r="AH1198" s="151">
        <v>2210548.0881642597</v>
      </c>
      <c r="AI1198" s="150">
        <v>1802086.0399999998</v>
      </c>
      <c r="AJ1198" s="266">
        <v>5406258.1199999992</v>
      </c>
      <c r="AK1198" s="138">
        <v>2009345.83</v>
      </c>
      <c r="AL1198" s="266">
        <v>2411214.9960000003</v>
      </c>
      <c r="AM1198" s="175">
        <v>1857832.0454272223</v>
      </c>
      <c r="AN1198" s="150">
        <v>2362061.8727370375</v>
      </c>
      <c r="AO1198" s="151">
        <v>3203878.6114285714</v>
      </c>
      <c r="AP1198" s="151">
        <v>2294166.3093853821</v>
      </c>
      <c r="AQ1198" s="151">
        <v>2294166.3093853802</v>
      </c>
      <c r="AR1198" s="266">
        <v>3112091.8106146189</v>
      </c>
      <c r="AS1198" s="267">
        <v>0.57564617551309583</v>
      </c>
      <c r="AT1198" s="266">
        <v>-83618.221221120562</v>
      </c>
      <c r="AU1198" s="267">
        <v>-3.7826917979676689E-2</v>
      </c>
      <c r="AV1198" s="266">
        <v>70959.210614619777</v>
      </c>
      <c r="AW1198" s="267">
        <v>3.0002302209575657E-2</v>
      </c>
      <c r="AX1198" s="266">
        <v>3112091.8106146171</v>
      </c>
      <c r="AY1198" s="267">
        <v>0.57564617551309549</v>
      </c>
      <c r="AZ1198" s="266">
        <v>-83618.221221122425</v>
      </c>
      <c r="BA1198" s="267">
        <v>-3.7826917979677528E-2</v>
      </c>
      <c r="BB1198" s="266">
        <v>1.862645149230957E-9</v>
      </c>
      <c r="BC1198" s="267">
        <v>8.1190502258311362E-16</v>
      </c>
      <c r="BE1198" s="149">
        <v>389149.42385558126</v>
      </c>
      <c r="BF1198" s="149">
        <v>498055.53437518183</v>
      </c>
      <c r="BG1198" s="149">
        <v>628395.45391450112</v>
      </c>
      <c r="BH1198" s="149">
        <v>46079.943171296283</v>
      </c>
      <c r="BI1198" s="149">
        <v>45397.443171296283</v>
      </c>
      <c r="BJ1198" s="149">
        <v>45397.443171296283</v>
      </c>
      <c r="BK1198" s="149">
        <v>45397.443171296283</v>
      </c>
      <c r="BL1198" s="149">
        <v>45397.443171296283</v>
      </c>
      <c r="BM1198" s="149">
        <v>50564.988171296274</v>
      </c>
      <c r="BN1198" s="149">
        <v>87094.69090462962</v>
      </c>
      <c r="BO1198" s="149">
        <v>156785.45908059858</v>
      </c>
      <c r="BP1198" s="149">
        <v>256451.04322711012</v>
      </c>
      <c r="BQ1198" s="268">
        <v>2294166.3093853802</v>
      </c>
    </row>
    <row r="1199" spans="2:96" x14ac:dyDescent="0.25">
      <c r="K1199" s="145" t="s">
        <v>316</v>
      </c>
      <c r="N1199" s="37" t="s">
        <v>2357</v>
      </c>
      <c r="V1199" s="37" t="s">
        <v>421</v>
      </c>
      <c r="W1199" s="37" t="s">
        <v>424</v>
      </c>
      <c r="X1199" s="37">
        <v>220</v>
      </c>
      <c r="AB1199" s="206" t="s">
        <v>308</v>
      </c>
      <c r="AC1199" s="173">
        <v>6000017</v>
      </c>
      <c r="AD1199" s="174" t="s">
        <v>2358</v>
      </c>
      <c r="AE1199" s="149">
        <v>20197.080000000002</v>
      </c>
      <c r="AF1199" s="17">
        <v>6133.54</v>
      </c>
      <c r="AG1199" s="17">
        <v>2961.83</v>
      </c>
      <c r="AH1199" s="151">
        <v>0</v>
      </c>
      <c r="AI1199" s="150">
        <v>36</v>
      </c>
      <c r="AJ1199" s="266">
        <v>108</v>
      </c>
      <c r="AK1199" s="138">
        <v>36</v>
      </c>
      <c r="AL1199" s="266">
        <v>43.2</v>
      </c>
      <c r="AM1199" s="175">
        <v>0</v>
      </c>
      <c r="AN1199" s="150">
        <v>36</v>
      </c>
      <c r="AO1199" s="151">
        <v>61.714285714285701</v>
      </c>
      <c r="AP1199" s="151">
        <v>0</v>
      </c>
      <c r="AQ1199" s="151">
        <v>0</v>
      </c>
      <c r="AR1199" s="266">
        <v>108</v>
      </c>
      <c r="AS1199" s="267">
        <v>1</v>
      </c>
      <c r="AT1199" s="266">
        <v>0</v>
      </c>
      <c r="AU1199" s="267">
        <v>0</v>
      </c>
      <c r="AV1199" s="266">
        <v>2961.83</v>
      </c>
      <c r="AW1199" s="267">
        <v>1</v>
      </c>
      <c r="AX1199" s="266">
        <v>108</v>
      </c>
      <c r="AY1199" s="267">
        <v>1</v>
      </c>
      <c r="AZ1199" s="266">
        <v>0</v>
      </c>
      <c r="BA1199" s="267">
        <v>0</v>
      </c>
      <c r="BB1199" s="266">
        <v>0</v>
      </c>
      <c r="BC1199" s="267">
        <v>0</v>
      </c>
      <c r="BE1199" s="149">
        <v>0</v>
      </c>
      <c r="BF1199" s="149">
        <v>0</v>
      </c>
      <c r="BG1199" s="149">
        <v>0</v>
      </c>
      <c r="BH1199" s="149">
        <v>0</v>
      </c>
      <c r="BI1199" s="149">
        <v>0</v>
      </c>
      <c r="BJ1199" s="149">
        <v>0</v>
      </c>
      <c r="BK1199" s="149">
        <v>0</v>
      </c>
      <c r="BL1199" s="149">
        <v>0</v>
      </c>
      <c r="BM1199" s="149">
        <v>0</v>
      </c>
      <c r="BN1199" s="149">
        <v>0</v>
      </c>
      <c r="BO1199" s="149">
        <v>0</v>
      </c>
      <c r="BP1199" s="149">
        <v>0</v>
      </c>
      <c r="BQ1199" s="268">
        <v>0</v>
      </c>
    </row>
    <row r="1200" spans="2:96" x14ac:dyDescent="0.25">
      <c r="K1200" s="145" t="s">
        <v>316</v>
      </c>
      <c r="N1200" s="37" t="s">
        <v>2359</v>
      </c>
      <c r="V1200" s="37" t="s">
        <v>421</v>
      </c>
      <c r="W1200" s="37" t="s">
        <v>424</v>
      </c>
      <c r="X1200" s="37">
        <v>220</v>
      </c>
      <c r="AB1200" s="206" t="s">
        <v>308</v>
      </c>
      <c r="AC1200" s="173">
        <v>6000700</v>
      </c>
      <c r="AD1200" s="174" t="s">
        <v>2360</v>
      </c>
      <c r="AE1200" s="149">
        <v>-1467766.4100000001</v>
      </c>
      <c r="AF1200" s="17">
        <v>-1430238.5899999999</v>
      </c>
      <c r="AG1200" s="17">
        <v>-1388966.35</v>
      </c>
      <c r="AH1200" s="151">
        <v>-1230130.0000000002</v>
      </c>
      <c r="AI1200" s="150">
        <v>-407960.24</v>
      </c>
      <c r="AJ1200" s="266">
        <v>-1223880.72</v>
      </c>
      <c r="AK1200" s="138">
        <v>-1043150.99</v>
      </c>
      <c r="AL1200" s="266">
        <v>-1251781.1880000001</v>
      </c>
      <c r="AM1200" s="175">
        <v>-1025108.3333333334</v>
      </c>
      <c r="AN1200" s="150">
        <v>-1248172.6566666667</v>
      </c>
      <c r="AO1200" s="151">
        <v>-1198488.48</v>
      </c>
      <c r="AP1200" s="151">
        <v>0</v>
      </c>
      <c r="AQ1200" s="151">
        <v>0</v>
      </c>
      <c r="AR1200" s="266">
        <v>-1223880.72</v>
      </c>
      <c r="AS1200" s="267">
        <v>-1</v>
      </c>
      <c r="AT1200" s="266">
        <v>-1230130.0000000002</v>
      </c>
      <c r="AU1200" s="267">
        <v>-1</v>
      </c>
      <c r="AV1200" s="266">
        <v>-1388966.35</v>
      </c>
      <c r="AW1200" s="267">
        <v>-1</v>
      </c>
      <c r="AX1200" s="266">
        <v>-1223880.72</v>
      </c>
      <c r="AY1200" s="267">
        <v>-1</v>
      </c>
      <c r="AZ1200" s="266">
        <v>-1230130.0000000002</v>
      </c>
      <c r="BA1200" s="267">
        <v>-1</v>
      </c>
      <c r="BB1200" s="266">
        <v>0</v>
      </c>
      <c r="BC1200" s="267">
        <v>0</v>
      </c>
      <c r="BE1200" s="149">
        <v>0</v>
      </c>
      <c r="BF1200" s="149">
        <v>0</v>
      </c>
      <c r="BG1200" s="149">
        <v>0</v>
      </c>
      <c r="BH1200" s="149">
        <v>0</v>
      </c>
      <c r="BI1200" s="149">
        <v>0</v>
      </c>
      <c r="BJ1200" s="149">
        <v>0</v>
      </c>
      <c r="BK1200" s="149">
        <v>0</v>
      </c>
      <c r="BL1200" s="149">
        <v>0</v>
      </c>
      <c r="BM1200" s="149">
        <v>0</v>
      </c>
      <c r="BN1200" s="149">
        <v>0</v>
      </c>
      <c r="BO1200" s="149">
        <v>0</v>
      </c>
      <c r="BP1200" s="149">
        <v>0</v>
      </c>
      <c r="BQ1200" s="268">
        <v>0</v>
      </c>
    </row>
    <row r="1201" spans="2:96" x14ac:dyDescent="0.25">
      <c r="K1201" s="145" t="s">
        <v>316</v>
      </c>
      <c r="N1201" s="37" t="s">
        <v>2361</v>
      </c>
      <c r="V1201" s="37" t="s">
        <v>421</v>
      </c>
      <c r="W1201" s="37" t="s">
        <v>424</v>
      </c>
      <c r="X1201" s="37">
        <v>220</v>
      </c>
      <c r="AB1201" s="206" t="s">
        <v>308</v>
      </c>
      <c r="AC1201" s="173">
        <v>6000710</v>
      </c>
      <c r="AD1201" s="174" t="s">
        <v>2362</v>
      </c>
      <c r="AE1201" s="149">
        <v>135569.54999999999</v>
      </c>
      <c r="AF1201" s="17">
        <v>0</v>
      </c>
      <c r="AG1201" s="17">
        <v>30851.94</v>
      </c>
      <c r="AH1201" s="151">
        <v>102988.9999999999</v>
      </c>
      <c r="AI1201" s="150">
        <v>115232.92</v>
      </c>
      <c r="AJ1201" s="266">
        <v>345698.76</v>
      </c>
      <c r="AK1201" s="138">
        <v>298026.17</v>
      </c>
      <c r="AL1201" s="266">
        <v>357631.40399999998</v>
      </c>
      <c r="AM1201" s="175">
        <v>85824.166666666584</v>
      </c>
      <c r="AN1201" s="150">
        <v>315191.0033333333</v>
      </c>
      <c r="AO1201" s="151">
        <v>328208.48571428558</v>
      </c>
      <c r="AP1201" s="151">
        <v>0</v>
      </c>
      <c r="AQ1201" s="151">
        <v>0</v>
      </c>
      <c r="AR1201" s="266">
        <v>345698.76</v>
      </c>
      <c r="AS1201" s="267">
        <v>1</v>
      </c>
      <c r="AT1201" s="266">
        <v>102988.9999999999</v>
      </c>
      <c r="AU1201" s="267">
        <v>1</v>
      </c>
      <c r="AV1201" s="266">
        <v>30851.94</v>
      </c>
      <c r="AW1201" s="267">
        <v>1</v>
      </c>
      <c r="AX1201" s="266">
        <v>345698.76</v>
      </c>
      <c r="AY1201" s="267">
        <v>1</v>
      </c>
      <c r="AZ1201" s="266">
        <v>102988.9999999999</v>
      </c>
      <c r="BA1201" s="267">
        <v>1</v>
      </c>
      <c r="BB1201" s="266">
        <v>0</v>
      </c>
      <c r="BC1201" s="267">
        <v>0</v>
      </c>
      <c r="BE1201" s="149">
        <v>0</v>
      </c>
      <c r="BF1201" s="149">
        <v>0</v>
      </c>
      <c r="BG1201" s="149">
        <v>0</v>
      </c>
      <c r="BH1201" s="149">
        <v>0</v>
      </c>
      <c r="BI1201" s="149">
        <v>0</v>
      </c>
      <c r="BJ1201" s="149">
        <v>0</v>
      </c>
      <c r="BK1201" s="149">
        <v>0</v>
      </c>
      <c r="BL1201" s="149">
        <v>0</v>
      </c>
      <c r="BM1201" s="149">
        <v>0</v>
      </c>
      <c r="BN1201" s="149">
        <v>0</v>
      </c>
      <c r="BO1201" s="149">
        <v>0</v>
      </c>
      <c r="BP1201" s="149">
        <v>0</v>
      </c>
      <c r="BQ1201" s="268">
        <v>0</v>
      </c>
    </row>
    <row r="1202" spans="2:96" x14ac:dyDescent="0.25">
      <c r="K1202" s="145" t="s">
        <v>316</v>
      </c>
      <c r="N1202" s="37" t="s">
        <v>2363</v>
      </c>
      <c r="V1202" s="37" t="s">
        <v>421</v>
      </c>
      <c r="W1202" s="37" t="s">
        <v>424</v>
      </c>
      <c r="X1202" s="37">
        <v>220</v>
      </c>
      <c r="AB1202" s="206" t="s">
        <v>308</v>
      </c>
      <c r="AC1202" s="173">
        <v>6640095</v>
      </c>
      <c r="AD1202" s="174" t="s">
        <v>2364</v>
      </c>
      <c r="AE1202" s="149">
        <v>1774095.7200000002</v>
      </c>
      <c r="AF1202" s="17">
        <v>6470824.3499999996</v>
      </c>
      <c r="AG1202" s="17">
        <v>7243943.4800000004</v>
      </c>
      <c r="AH1202" s="151">
        <v>2696148.65643701</v>
      </c>
      <c r="AI1202" s="150">
        <v>3003317.5300000003</v>
      </c>
      <c r="AJ1202" s="266">
        <v>9009952.5899999999</v>
      </c>
      <c r="AK1202" s="138">
        <v>6035729.7400000002</v>
      </c>
      <c r="AL1202" s="266">
        <v>7242875.688000001</v>
      </c>
      <c r="AM1202" s="175">
        <v>2246790.5470308419</v>
      </c>
      <c r="AN1202" s="150">
        <v>6485087.8494061679</v>
      </c>
      <c r="AO1202" s="151">
        <v>7761528.6342857042</v>
      </c>
      <c r="AP1202" s="151">
        <v>3559574.7593152351</v>
      </c>
      <c r="AQ1202" s="151">
        <v>3559574.7593152374</v>
      </c>
      <c r="AR1202" s="266">
        <v>5450377.8306847624</v>
      </c>
      <c r="AS1202" s="267">
        <v>0.60492858050485732</v>
      </c>
      <c r="AT1202" s="266">
        <v>-863426.10287822736</v>
      </c>
      <c r="AU1202" s="267">
        <v>-0.3202442494470073</v>
      </c>
      <c r="AV1202" s="266">
        <v>3684368.720684763</v>
      </c>
      <c r="AW1202" s="267">
        <v>0.50861367580476524</v>
      </c>
      <c r="AX1202" s="266">
        <v>5450377.8306847643</v>
      </c>
      <c r="AY1202" s="267">
        <v>0.60492858050485754</v>
      </c>
      <c r="AZ1202" s="266">
        <v>-863426.10287822504</v>
      </c>
      <c r="BA1202" s="267">
        <v>-0.32024424944700641</v>
      </c>
      <c r="BB1202" s="266">
        <v>-2.3283064365386963E-9</v>
      </c>
      <c r="BC1202" s="267">
        <v>-6.5409679356940904E-16</v>
      </c>
      <c r="BE1202" s="149">
        <v>300129.36540302937</v>
      </c>
      <c r="BF1202" s="149">
        <v>294157.13318572741</v>
      </c>
      <c r="BG1202" s="149">
        <v>300086.36540302931</v>
      </c>
      <c r="BH1202" s="149">
        <v>300086.36540302931</v>
      </c>
      <c r="BI1202" s="149">
        <v>282298.66875112307</v>
      </c>
      <c r="BJ1202" s="149">
        <v>300086.36540302931</v>
      </c>
      <c r="BK1202" s="149">
        <v>294157.13318572741</v>
      </c>
      <c r="BL1202" s="149">
        <v>300086.36540302931</v>
      </c>
      <c r="BM1202" s="149">
        <v>294157.13318572741</v>
      </c>
      <c r="BN1202" s="149">
        <v>300086.36540302931</v>
      </c>
      <c r="BO1202" s="149">
        <v>300086.36540302931</v>
      </c>
      <c r="BP1202" s="149">
        <v>294157.13318572741</v>
      </c>
      <c r="BQ1202" s="268">
        <v>3559574.7593152379</v>
      </c>
    </row>
    <row r="1203" spans="2:96" ht="18.75" hidden="1" x14ac:dyDescent="0.3">
      <c r="B1203" s="137" t="s">
        <v>306</v>
      </c>
      <c r="C1203" s="137" t="s">
        <v>306</v>
      </c>
      <c r="J1203" s="137" t="s">
        <v>306</v>
      </c>
      <c r="K1203" s="145" t="s">
        <v>309</v>
      </c>
      <c r="N1203" s="37" t="s">
        <v>311</v>
      </c>
      <c r="AC1203" s="152"/>
      <c r="AD1203" s="163"/>
      <c r="AE1203" s="17"/>
      <c r="AI1203" s="180"/>
      <c r="AS1203" s="37"/>
      <c r="AU1203" s="37"/>
      <c r="AW1203" s="37"/>
      <c r="AY1203" s="37"/>
      <c r="BA1203" s="37"/>
      <c r="BB1203" s="37"/>
      <c r="BC1203" s="37"/>
      <c r="BE1203" s="17"/>
      <c r="BF1203" s="17"/>
      <c r="BG1203" s="17"/>
      <c r="BH1203" s="17"/>
      <c r="BI1203" s="17"/>
      <c r="BJ1203" s="17"/>
      <c r="BK1203" s="17"/>
      <c r="BL1203" s="17"/>
      <c r="BM1203" s="17"/>
      <c r="BN1203" s="17"/>
      <c r="BO1203" s="17"/>
      <c r="BP1203" s="17"/>
      <c r="BQ1203" s="278"/>
    </row>
    <row r="1204" spans="2:96" ht="17.25" x14ac:dyDescent="0.3">
      <c r="K1204" s="145" t="s">
        <v>313</v>
      </c>
      <c r="V1204" s="37" t="s">
        <v>421</v>
      </c>
      <c r="W1204" s="37" t="s">
        <v>424</v>
      </c>
      <c r="AB1204" s="206" t="s">
        <v>308</v>
      </c>
      <c r="AC1204" s="164" t="s">
        <v>2365</v>
      </c>
      <c r="AD1204" s="148"/>
      <c r="AE1204" s="165">
        <v>170317774.50000003</v>
      </c>
      <c r="AF1204" s="165">
        <v>191324666.17999998</v>
      </c>
      <c r="AG1204" s="165">
        <v>205070713.12000003</v>
      </c>
      <c r="AH1204" s="167">
        <v>227823236.24252346</v>
      </c>
      <c r="AI1204" s="166">
        <v>74498164.440000027</v>
      </c>
      <c r="AJ1204" s="167">
        <v>223494493.32000008</v>
      </c>
      <c r="AK1204" s="166">
        <v>184212028.09999999</v>
      </c>
      <c r="AL1204" s="167">
        <v>221054433.71999997</v>
      </c>
      <c r="AM1204" s="166">
        <v>189877464.48419875</v>
      </c>
      <c r="AN1204" s="166">
        <v>222157799.85832471</v>
      </c>
      <c r="AO1204" s="167">
        <v>222000871.83428571</v>
      </c>
      <c r="AP1204" s="167">
        <v>238997868.93670061</v>
      </c>
      <c r="AQ1204" s="167">
        <v>248283038.93670064</v>
      </c>
      <c r="AR1204" s="167">
        <v>-24788545.61670056</v>
      </c>
      <c r="AS1204" s="279">
        <v>-0.11091345137174474</v>
      </c>
      <c r="AT1204" s="167">
        <v>-20459802.694177181</v>
      </c>
      <c r="AU1204" s="279">
        <v>-8.9805601182827613E-2</v>
      </c>
      <c r="AV1204" s="167">
        <v>-43212325.816700608</v>
      </c>
      <c r="AW1204" s="279">
        <v>-0.21071914735779118</v>
      </c>
      <c r="AX1204" s="167">
        <v>-15503375.61670053</v>
      </c>
      <c r="AY1204" s="279">
        <v>-6.9368042972328403E-2</v>
      </c>
      <c r="AZ1204" s="167">
        <v>-11174632.694177151</v>
      </c>
      <c r="BA1204" s="279">
        <v>-4.9049574040294461E-2</v>
      </c>
      <c r="BB1204" s="167">
        <v>-9285170.0000000298</v>
      </c>
      <c r="BC1204" s="279">
        <v>-3.8850430095086909E-2</v>
      </c>
      <c r="BE1204" s="165">
        <v>20955020.644091945</v>
      </c>
      <c r="BF1204" s="165">
        <v>21009704.522394247</v>
      </c>
      <c r="BG1204" s="165">
        <v>21207473.674150869</v>
      </c>
      <c r="BH1204" s="165">
        <v>20529581.496740993</v>
      </c>
      <c r="BI1204" s="165">
        <v>20467606.91008909</v>
      </c>
      <c r="BJ1204" s="165">
        <v>20503796.496740993</v>
      </c>
      <c r="BK1204" s="165">
        <v>20537969.764523692</v>
      </c>
      <c r="BL1204" s="165">
        <v>20501796.496740993</v>
      </c>
      <c r="BM1204" s="165">
        <v>20506034.809523694</v>
      </c>
      <c r="BN1204" s="165">
        <v>20616596.244474325</v>
      </c>
      <c r="BO1204" s="165">
        <v>20652934.512650296</v>
      </c>
      <c r="BP1204" s="165">
        <v>20794523.364579506</v>
      </c>
      <c r="BQ1204" s="280">
        <v>248283038.93670061</v>
      </c>
    </row>
    <row r="1205" spans="2:96" ht="18.75" x14ac:dyDescent="0.3">
      <c r="K1205" s="145" t="s">
        <v>313</v>
      </c>
      <c r="AC1205" s="152"/>
      <c r="AD1205" s="168"/>
      <c r="AE1205" s="169"/>
      <c r="AI1205" s="281"/>
      <c r="AS1205" s="37"/>
      <c r="AU1205" s="37"/>
      <c r="AW1205" s="37"/>
      <c r="AY1205" s="37"/>
      <c r="BA1205" s="37"/>
      <c r="BB1205" s="37"/>
      <c r="BC1205" s="37"/>
      <c r="BE1205" s="169"/>
      <c r="BF1205" s="169"/>
      <c r="BG1205" s="169"/>
      <c r="BH1205" s="169"/>
      <c r="BI1205" s="169"/>
      <c r="BJ1205" s="169"/>
      <c r="BK1205" s="169"/>
      <c r="BL1205" s="169"/>
      <c r="BM1205" s="169"/>
      <c r="BN1205" s="169"/>
      <c r="BO1205" s="169"/>
      <c r="BP1205" s="169"/>
      <c r="BQ1205" s="282"/>
    </row>
    <row r="1206" spans="2:96" ht="18.75" x14ac:dyDescent="0.3">
      <c r="K1206" s="145" t="s">
        <v>313</v>
      </c>
      <c r="M1206" s="37" t="s">
        <v>426</v>
      </c>
      <c r="N1206" s="37" t="s">
        <v>2366</v>
      </c>
      <c r="V1206" s="37" t="s">
        <v>421</v>
      </c>
      <c r="W1206" s="37" t="s">
        <v>427</v>
      </c>
      <c r="X1206" s="37">
        <v>221</v>
      </c>
      <c r="AB1206" s="206" t="s">
        <v>308</v>
      </c>
      <c r="AC1206" s="276" t="s">
        <v>428</v>
      </c>
      <c r="AD1206" s="148"/>
      <c r="AE1206" s="38"/>
      <c r="AI1206" s="180"/>
      <c r="AS1206" s="37"/>
      <c r="AU1206" s="37"/>
      <c r="AW1206" s="37"/>
      <c r="AY1206" s="37"/>
      <c r="BA1206" s="37"/>
      <c r="BB1206" s="37"/>
      <c r="BC1206" s="37"/>
      <c r="BE1206" s="38"/>
      <c r="BF1206" s="38"/>
      <c r="BG1206" s="38"/>
      <c r="BH1206" s="38"/>
      <c r="BI1206" s="38"/>
      <c r="BJ1206" s="38"/>
      <c r="BK1206" s="38"/>
      <c r="BL1206" s="38"/>
      <c r="BM1206" s="38"/>
      <c r="BN1206" s="38"/>
      <c r="BO1206" s="38"/>
      <c r="BP1206" s="38"/>
      <c r="BQ1206" s="277"/>
      <c r="BS1206" s="37">
        <v>530686977.34669995</v>
      </c>
      <c r="BT1206" s="37">
        <v>645407789.18420005</v>
      </c>
      <c r="BU1206" s="37">
        <v>667407635.91000009</v>
      </c>
      <c r="BV1206" s="37">
        <v>709472980.73792744</v>
      </c>
      <c r="BW1206" s="37">
        <v>235049816.11999997</v>
      </c>
      <c r="BX1206" s="37">
        <v>705149448.3599999</v>
      </c>
      <c r="BY1206" s="37">
        <v>591192448.05999994</v>
      </c>
      <c r="BZ1206" s="37">
        <v>709430937.67199993</v>
      </c>
      <c r="CA1206" s="37">
        <v>590216431.82601905</v>
      </c>
      <c r="CB1206" s="37">
        <v>710448996.97190833</v>
      </c>
      <c r="CC1206" s="37">
        <v>707920013.14388144</v>
      </c>
      <c r="CD1206" s="37">
        <v>721553620.12973845</v>
      </c>
      <c r="CE1206" s="37">
        <v>775162611.48693502</v>
      </c>
      <c r="CG1206" s="37">
        <v>65939855.834957197</v>
      </c>
      <c r="CH1206" s="37">
        <v>64040335.24294287</v>
      </c>
      <c r="CI1206" s="37">
        <v>65314688.806565516</v>
      </c>
      <c r="CJ1206" s="37">
        <v>66504571.05004067</v>
      </c>
      <c r="CK1206" s="37">
        <v>59470270.803469159</v>
      </c>
      <c r="CL1206" s="37">
        <v>65845453.490908369</v>
      </c>
      <c r="CM1206" s="37">
        <v>63696306.156474918</v>
      </c>
      <c r="CN1206" s="37">
        <v>65597577.208971776</v>
      </c>
      <c r="CO1206" s="37">
        <v>63984011.98701369</v>
      </c>
      <c r="CP1206" s="37">
        <v>66658455.265430368</v>
      </c>
      <c r="CQ1206" s="37">
        <v>66392076.268102258</v>
      </c>
      <c r="CR1206" s="37">
        <v>61719009.372058205</v>
      </c>
    </row>
    <row r="1207" spans="2:96" x14ac:dyDescent="0.25">
      <c r="K1207" s="145" t="s">
        <v>316</v>
      </c>
      <c r="N1207" s="37" t="s">
        <v>2367</v>
      </c>
      <c r="V1207" s="37" t="s">
        <v>421</v>
      </c>
      <c r="W1207" s="37" t="s">
        <v>427</v>
      </c>
      <c r="X1207" s="37">
        <v>221</v>
      </c>
      <c r="AB1207" s="206" t="s">
        <v>308</v>
      </c>
      <c r="AC1207" s="173">
        <v>6000020</v>
      </c>
      <c r="AD1207" s="174" t="s">
        <v>2368</v>
      </c>
      <c r="AE1207" s="149">
        <v>24242497.070000004</v>
      </c>
      <c r="AF1207" s="17">
        <v>24419310.464199997</v>
      </c>
      <c r="AG1207" s="17">
        <v>25850156.040000003</v>
      </c>
      <c r="AH1207" s="151">
        <v>27829578.590542801</v>
      </c>
      <c r="AI1207" s="150">
        <v>9297453.5099999979</v>
      </c>
      <c r="AJ1207" s="266">
        <v>27892360.529999994</v>
      </c>
      <c r="AK1207" s="138">
        <v>23224466.969999999</v>
      </c>
      <c r="AL1207" s="266">
        <v>27869360.363999996</v>
      </c>
      <c r="AM1207" s="175">
        <v>22997812.753371377</v>
      </c>
      <c r="AN1207" s="150">
        <v>28056232.807171423</v>
      </c>
      <c r="AO1207" s="151">
        <v>27455162.194285713</v>
      </c>
      <c r="AP1207" s="151">
        <v>28200385.185357112</v>
      </c>
      <c r="AQ1207" s="151">
        <v>29675191.554357123</v>
      </c>
      <c r="AR1207" s="266">
        <v>-1782831.0243571289</v>
      </c>
      <c r="AS1207" s="267">
        <v>-6.3918255410458411E-2</v>
      </c>
      <c r="AT1207" s="266">
        <v>-1845612.9638143219</v>
      </c>
      <c r="AU1207" s="267">
        <v>-6.631839421533707E-2</v>
      </c>
      <c r="AV1207" s="266">
        <v>-3825035.5143571198</v>
      </c>
      <c r="AW1207" s="267">
        <v>-0.14796953288940839</v>
      </c>
      <c r="AX1207" s="266">
        <v>-308024.6553571187</v>
      </c>
      <c r="AY1207" s="267">
        <v>-1.1043334070840606E-2</v>
      </c>
      <c r="AZ1207" s="266">
        <v>-370806.59481431171</v>
      </c>
      <c r="BA1207" s="267">
        <v>-1.3324190073805905E-2</v>
      </c>
      <c r="BB1207" s="266">
        <v>-1474806.3690000102</v>
      </c>
      <c r="BC1207" s="267">
        <v>-5.2297383858635908E-2</v>
      </c>
      <c r="BE1207" s="149">
        <v>2466073.8359333351</v>
      </c>
      <c r="BF1207" s="149">
        <v>2387078.2041904707</v>
      </c>
      <c r="BG1207" s="149">
        <v>2466073.8359333351</v>
      </c>
      <c r="BH1207" s="149">
        <v>2466073.8359333351</v>
      </c>
      <c r="BI1207" s="149">
        <v>2229086.940704762</v>
      </c>
      <c r="BJ1207" s="149">
        <v>2466073.8359333351</v>
      </c>
      <c r="BK1207" s="149">
        <v>2387078.2041904707</v>
      </c>
      <c r="BL1207" s="149">
        <v>2466073.8359333351</v>
      </c>
      <c r="BM1207" s="149">
        <v>2455985.6327619003</v>
      </c>
      <c r="BN1207" s="149">
        <v>2656915.0644154716</v>
      </c>
      <c r="BO1207" s="149">
        <v>2656915.0644154716</v>
      </c>
      <c r="BP1207" s="149">
        <v>2571763.2640119018</v>
      </c>
      <c r="BQ1207" s="268">
        <v>29675191.554357123</v>
      </c>
    </row>
    <row r="1208" spans="2:96" x14ac:dyDescent="0.25">
      <c r="K1208" s="145" t="s">
        <v>316</v>
      </c>
      <c r="N1208" s="37" t="s">
        <v>2369</v>
      </c>
      <c r="V1208" s="37" t="s">
        <v>421</v>
      </c>
      <c r="W1208" s="37" t="s">
        <v>427</v>
      </c>
      <c r="X1208" s="37">
        <v>221</v>
      </c>
      <c r="AB1208" s="206" t="s">
        <v>308</v>
      </c>
      <c r="AC1208" s="173">
        <v>6000040</v>
      </c>
      <c r="AD1208" s="174" t="s">
        <v>1290</v>
      </c>
      <c r="AE1208" s="149">
        <v>29153501.399999999</v>
      </c>
      <c r="AF1208" s="17">
        <v>32096538.039999999</v>
      </c>
      <c r="AG1208" s="17">
        <v>36000465.170000002</v>
      </c>
      <c r="AH1208" s="151">
        <v>44654246.296420529</v>
      </c>
      <c r="AI1208" s="150">
        <v>13410024.630000001</v>
      </c>
      <c r="AJ1208" s="266">
        <v>40230073.890000001</v>
      </c>
      <c r="AK1208" s="138">
        <v>33263233.93</v>
      </c>
      <c r="AL1208" s="266">
        <v>39915880.716000006</v>
      </c>
      <c r="AM1208" s="175">
        <v>37196192.538689323</v>
      </c>
      <c r="AN1208" s="150">
        <v>40721287.687731206</v>
      </c>
      <c r="AO1208" s="151">
        <v>39760374.617142849</v>
      </c>
      <c r="AP1208" s="151">
        <v>44995515.314758971</v>
      </c>
      <c r="AQ1208" s="151">
        <v>47672447.93369288</v>
      </c>
      <c r="AR1208" s="266">
        <v>-7442374.0436928794</v>
      </c>
      <c r="AS1208" s="267">
        <v>-0.18499528646261901</v>
      </c>
      <c r="AT1208" s="266">
        <v>-3018201.6372723505</v>
      </c>
      <c r="AU1208" s="267">
        <v>-6.759047319345951E-2</v>
      </c>
      <c r="AV1208" s="266">
        <v>-11671982.763692878</v>
      </c>
      <c r="AW1208" s="267">
        <v>-0.32421755409481218</v>
      </c>
      <c r="AX1208" s="266">
        <v>-4765441.4247589707</v>
      </c>
      <c r="AY1208" s="267">
        <v>-0.11845470226549888</v>
      </c>
      <c r="AZ1208" s="266">
        <v>-341269.01833844185</v>
      </c>
      <c r="BA1208" s="267">
        <v>-7.6424762848544122E-3</v>
      </c>
      <c r="BB1208" s="266">
        <v>-2676932.6189339086</v>
      </c>
      <c r="BC1208" s="267">
        <v>-5.9493320616684844E-2</v>
      </c>
      <c r="BE1208" s="149">
        <v>4033000.9596755919</v>
      </c>
      <c r="BF1208" s="149">
        <v>3903523.3644735566</v>
      </c>
      <c r="BG1208" s="149">
        <v>4033000.9596755919</v>
      </c>
      <c r="BH1208" s="149">
        <v>4053756.1505327346</v>
      </c>
      <c r="BI1208" s="149">
        <v>3663314.7980695083</v>
      </c>
      <c r="BJ1208" s="149">
        <v>4053756.1505327346</v>
      </c>
      <c r="BK1208" s="149">
        <v>3923609.0330449855</v>
      </c>
      <c r="BL1208" s="149">
        <v>4053756.1505327346</v>
      </c>
      <c r="BM1208" s="149">
        <v>3923609.0330449855</v>
      </c>
      <c r="BN1208" s="149">
        <v>4053756.1505327346</v>
      </c>
      <c r="BO1208" s="149">
        <v>4053756.1505327346</v>
      </c>
      <c r="BP1208" s="149">
        <v>3923609.0330449855</v>
      </c>
      <c r="BQ1208" s="268">
        <v>47672447.93369288</v>
      </c>
    </row>
    <row r="1209" spans="2:96" x14ac:dyDescent="0.25">
      <c r="K1209" s="145" t="s">
        <v>316</v>
      </c>
      <c r="N1209" s="37" t="s">
        <v>2370</v>
      </c>
      <c r="V1209" s="37" t="s">
        <v>421</v>
      </c>
      <c r="W1209" s="37" t="s">
        <v>427</v>
      </c>
      <c r="X1209" s="37">
        <v>221</v>
      </c>
      <c r="AB1209" s="206" t="s">
        <v>308</v>
      </c>
      <c r="AC1209" s="173">
        <v>6000088</v>
      </c>
      <c r="AD1209" s="174" t="s">
        <v>2371</v>
      </c>
      <c r="AE1209" s="149">
        <v>5.8900000000000001E-2</v>
      </c>
      <c r="AF1209" s="17">
        <v>0</v>
      </c>
      <c r="AG1209" s="17">
        <v>5280646.63</v>
      </c>
      <c r="AH1209" s="151">
        <v>5383169.4114222778</v>
      </c>
      <c r="AI1209" s="150">
        <v>1925188.71</v>
      </c>
      <c r="AJ1209" s="266">
        <v>5775566.1299999999</v>
      </c>
      <c r="AK1209" s="138">
        <v>5881518.9600000009</v>
      </c>
      <c r="AL1209" s="266">
        <v>7057822.7520000003</v>
      </c>
      <c r="AM1209" s="175">
        <v>4625624.64215062</v>
      </c>
      <c r="AN1209" s="150">
        <v>6639063.7292716587</v>
      </c>
      <c r="AO1209" s="151">
        <v>6565422.3771428578</v>
      </c>
      <c r="AP1209" s="151">
        <v>5005521.3208790645</v>
      </c>
      <c r="AQ1209" s="151">
        <v>5343055.1876876289</v>
      </c>
      <c r="AR1209" s="266">
        <v>432510.94231237099</v>
      </c>
      <c r="AS1209" s="267">
        <v>7.4886328470170418E-2</v>
      </c>
      <c r="AT1209" s="266">
        <v>40114.223734648898</v>
      </c>
      <c r="AU1209" s="267">
        <v>7.4517854945327436E-3</v>
      </c>
      <c r="AV1209" s="266">
        <v>-62408.557687629014</v>
      </c>
      <c r="AW1209" s="267">
        <v>-1.1818355224354222E-2</v>
      </c>
      <c r="AX1209" s="266">
        <v>770044.80912093539</v>
      </c>
      <c r="AY1209" s="267">
        <v>0.13332802218662076</v>
      </c>
      <c r="AZ1209" s="266">
        <v>377648.0905432133</v>
      </c>
      <c r="BA1209" s="267">
        <v>7.0153484254443246E-2</v>
      </c>
      <c r="BB1209" s="266">
        <v>-337533.8668085644</v>
      </c>
      <c r="BC1209" s="267">
        <v>-6.7432310277181495E-2</v>
      </c>
      <c r="BE1209" s="149">
        <v>394730.56378232082</v>
      </c>
      <c r="BF1209" s="149">
        <v>394201.80586452904</v>
      </c>
      <c r="BG1209" s="149">
        <v>405716.74276461045</v>
      </c>
      <c r="BH1209" s="149">
        <v>545675.83345213893</v>
      </c>
      <c r="BI1209" s="149">
        <v>402796.46964247047</v>
      </c>
      <c r="BJ1209" s="149">
        <v>524919.81680935132</v>
      </c>
      <c r="BK1209" s="149">
        <v>506312.70879686537</v>
      </c>
      <c r="BL1209" s="149">
        <v>411462.15616807959</v>
      </c>
      <c r="BM1209" s="149">
        <v>548540.27893050469</v>
      </c>
      <c r="BN1209" s="149">
        <v>401798.26820201211</v>
      </c>
      <c r="BO1209" s="149">
        <v>346427.96337611577</v>
      </c>
      <c r="BP1209" s="149">
        <v>460472.57989863021</v>
      </c>
      <c r="BQ1209" s="268">
        <v>5343055.1876876289</v>
      </c>
    </row>
    <row r="1210" spans="2:96" x14ac:dyDescent="0.25">
      <c r="K1210" s="145" t="s">
        <v>316</v>
      </c>
      <c r="N1210" s="37" t="s">
        <v>2372</v>
      </c>
      <c r="V1210" s="37" t="s">
        <v>421</v>
      </c>
      <c r="W1210" s="37" t="s">
        <v>427</v>
      </c>
      <c r="X1210" s="37">
        <v>221</v>
      </c>
      <c r="AB1210" s="206" t="s">
        <v>308</v>
      </c>
      <c r="AC1210" s="173">
        <v>6000089</v>
      </c>
      <c r="AD1210" s="174" t="s">
        <v>2373</v>
      </c>
      <c r="AE1210" s="149">
        <v>46431008.829999998</v>
      </c>
      <c r="AF1210" s="17">
        <v>52221953.969999999</v>
      </c>
      <c r="AG1210" s="17">
        <v>47749882.989999995</v>
      </c>
      <c r="AH1210" s="151">
        <v>55269590.693201043</v>
      </c>
      <c r="AI1210" s="150">
        <v>16669884.58</v>
      </c>
      <c r="AJ1210" s="266">
        <v>50009653.740000002</v>
      </c>
      <c r="AK1210" s="138">
        <v>42045179.649999999</v>
      </c>
      <c r="AL1210" s="266">
        <v>50454215.579999998</v>
      </c>
      <c r="AM1210" s="175">
        <v>44126812.577392407</v>
      </c>
      <c r="AN1210" s="150">
        <v>53187957.765808634</v>
      </c>
      <c r="AO1210" s="151">
        <v>47029227.685714275</v>
      </c>
      <c r="AP1210" s="151">
        <v>57942719.272319093</v>
      </c>
      <c r="AQ1210" s="151">
        <v>61596303.06076932</v>
      </c>
      <c r="AR1210" s="266">
        <v>-11586649.320769317</v>
      </c>
      <c r="AS1210" s="267">
        <v>-0.23168825325222731</v>
      </c>
      <c r="AT1210" s="266">
        <v>-6326712.3675682768</v>
      </c>
      <c r="AU1210" s="267">
        <v>-0.11447004199266765</v>
      </c>
      <c r="AV1210" s="266">
        <v>-13846420.070769325</v>
      </c>
      <c r="AW1210" s="267">
        <v>-0.28997809426400284</v>
      </c>
      <c r="AX1210" s="266">
        <v>-7933065.5323190913</v>
      </c>
      <c r="AY1210" s="267">
        <v>-0.15863068305897635</v>
      </c>
      <c r="AZ1210" s="266">
        <v>-2673128.5791180506</v>
      </c>
      <c r="BA1210" s="267">
        <v>-4.8365268235049261E-2</v>
      </c>
      <c r="BB1210" s="266">
        <v>-3653583.7884502262</v>
      </c>
      <c r="BC1210" s="267">
        <v>-6.3055097074045136E-2</v>
      </c>
      <c r="BE1210" s="149">
        <v>3204453.4435405978</v>
      </c>
      <c r="BF1210" s="149">
        <v>6522608.3231270686</v>
      </c>
      <c r="BG1210" s="149">
        <v>3309941.3135708631</v>
      </c>
      <c r="BH1210" s="149">
        <v>5587109.9486200027</v>
      </c>
      <c r="BI1210" s="149">
        <v>3422508.7260799827</v>
      </c>
      <c r="BJ1210" s="149">
        <v>5048006.6981449649</v>
      </c>
      <c r="BK1210" s="149">
        <v>4137366.594394119</v>
      </c>
      <c r="BL1210" s="149">
        <v>4377021.4059775509</v>
      </c>
      <c r="BM1210" s="149">
        <v>5452015.00874219</v>
      </c>
      <c r="BN1210" s="149">
        <v>7439475.149806927</v>
      </c>
      <c r="BO1210" s="149">
        <v>6387566.5865146946</v>
      </c>
      <c r="BP1210" s="149">
        <v>6708229.8622503551</v>
      </c>
      <c r="BQ1210" s="268">
        <v>61596303.06076932</v>
      </c>
    </row>
    <row r="1211" spans="2:96" x14ac:dyDescent="0.25">
      <c r="K1211" s="145" t="s">
        <v>316</v>
      </c>
      <c r="N1211" s="37" t="s">
        <v>2374</v>
      </c>
      <c r="V1211" s="37" t="s">
        <v>421</v>
      </c>
      <c r="W1211" s="37" t="s">
        <v>427</v>
      </c>
      <c r="X1211" s="37">
        <v>221</v>
      </c>
      <c r="AB1211" s="206" t="s">
        <v>308</v>
      </c>
      <c r="AC1211" s="173">
        <v>6000090</v>
      </c>
      <c r="AD1211" s="174" t="s">
        <v>2375</v>
      </c>
      <c r="AE1211" s="149">
        <v>354678046.10000002</v>
      </c>
      <c r="AF1211" s="17">
        <v>378003528.88</v>
      </c>
      <c r="AG1211" s="17">
        <v>403070329.46999997</v>
      </c>
      <c r="AH1211" s="151">
        <v>481859928.61581594</v>
      </c>
      <c r="AI1211" s="150">
        <v>151731251.76000002</v>
      </c>
      <c r="AJ1211" s="266">
        <v>455193755.28000009</v>
      </c>
      <c r="AK1211" s="138">
        <v>384727192.79999995</v>
      </c>
      <c r="AL1211" s="266">
        <v>461672631.3599999</v>
      </c>
      <c r="AM1211" s="175">
        <v>402810094.81130594</v>
      </c>
      <c r="AN1211" s="150">
        <v>463777026.60450995</v>
      </c>
      <c r="AO1211" s="151">
        <v>463391558.70959568</v>
      </c>
      <c r="AP1211" s="151">
        <v>490449900.43872184</v>
      </c>
      <c r="AQ1211" s="151">
        <v>532533889.98854488</v>
      </c>
      <c r="AR1211" s="266">
        <v>-77340134.708544791</v>
      </c>
      <c r="AS1211" s="267">
        <v>-0.16990596600116165</v>
      </c>
      <c r="AT1211" s="266">
        <v>-50673961.372728944</v>
      </c>
      <c r="AU1211" s="267">
        <v>-0.10516326086357555</v>
      </c>
      <c r="AV1211" s="266">
        <v>-129463560.51854491</v>
      </c>
      <c r="AW1211" s="267">
        <v>-0.32119347680286331</v>
      </c>
      <c r="AX1211" s="266">
        <v>-35256145.158721745</v>
      </c>
      <c r="AY1211" s="267">
        <v>-7.7453051035453871E-2</v>
      </c>
      <c r="AZ1211" s="266">
        <v>-8589971.8229058981</v>
      </c>
      <c r="BA1211" s="267">
        <v>-1.7826698824244071E-2</v>
      </c>
      <c r="BB1211" s="266">
        <v>-42083989.549823046</v>
      </c>
      <c r="BC1211" s="267">
        <v>-8.5806908131039847E-2</v>
      </c>
      <c r="BE1211" s="149">
        <v>47188720.636153698</v>
      </c>
      <c r="BF1211" s="149">
        <v>42792020.353119887</v>
      </c>
      <c r="BG1211" s="149">
        <v>46364139.780123085</v>
      </c>
      <c r="BH1211" s="149">
        <v>43958941.774348035</v>
      </c>
      <c r="BI1211" s="149">
        <v>42424102.529855095</v>
      </c>
      <c r="BJ1211" s="149">
        <v>45731232.436475039</v>
      </c>
      <c r="BK1211" s="149">
        <v>44926691.04980094</v>
      </c>
      <c r="BL1211" s="149">
        <v>46126925.467033215</v>
      </c>
      <c r="BM1211" s="149">
        <v>43229623.336832315</v>
      </c>
      <c r="BN1211" s="149">
        <v>43073264.564313829</v>
      </c>
      <c r="BO1211" s="149">
        <v>44575821.61855571</v>
      </c>
      <c r="BP1211" s="149">
        <v>42142406.441934049</v>
      </c>
      <c r="BQ1211" s="268">
        <v>532533889.98854488</v>
      </c>
    </row>
    <row r="1212" spans="2:96" x14ac:dyDescent="0.25">
      <c r="K1212" s="145" t="s">
        <v>316</v>
      </c>
      <c r="N1212" s="37" t="s">
        <v>2376</v>
      </c>
      <c r="V1212" s="37" t="s">
        <v>421</v>
      </c>
      <c r="W1212" s="37" t="s">
        <v>427</v>
      </c>
      <c r="X1212" s="37">
        <v>221</v>
      </c>
      <c r="AB1212" s="206" t="s">
        <v>308</v>
      </c>
      <c r="AC1212" s="173">
        <v>6000100</v>
      </c>
      <c r="AD1212" s="174" t="s">
        <v>2377</v>
      </c>
      <c r="AE1212" s="149">
        <v>4009014.13</v>
      </c>
      <c r="AF1212" s="17">
        <v>5705268.8599999994</v>
      </c>
      <c r="AG1212" s="17">
        <v>7677429.6800000006</v>
      </c>
      <c r="AH1212" s="151">
        <v>4685150.349036728</v>
      </c>
      <c r="AI1212" s="150">
        <v>3267927.5</v>
      </c>
      <c r="AJ1212" s="266">
        <v>9803782.5</v>
      </c>
      <c r="AK1212" s="138">
        <v>6982091.6299999999</v>
      </c>
      <c r="AL1212" s="266">
        <v>8378509.9559999993</v>
      </c>
      <c r="AM1212" s="175">
        <v>3907378.2450683978</v>
      </c>
      <c r="AN1212" s="150">
        <v>7759863.7339683305</v>
      </c>
      <c r="AO1212" s="151">
        <v>9227978.7257142849</v>
      </c>
      <c r="AP1212" s="151">
        <v>4856820.6655394733</v>
      </c>
      <c r="AQ1212" s="151">
        <v>5242662.0569249941</v>
      </c>
      <c r="AR1212" s="266">
        <v>4561120.4430750059</v>
      </c>
      <c r="AS1212" s="267">
        <v>0.46524088463559915</v>
      </c>
      <c r="AT1212" s="266">
        <v>-557511.70788826607</v>
      </c>
      <c r="AU1212" s="267">
        <v>-0.11899547855553687</v>
      </c>
      <c r="AV1212" s="266">
        <v>2434767.6230750065</v>
      </c>
      <c r="AW1212" s="267">
        <v>0.31713317145941039</v>
      </c>
      <c r="AX1212" s="266">
        <v>4946961.8344605267</v>
      </c>
      <c r="AY1212" s="267">
        <v>0.50459726482717526</v>
      </c>
      <c r="AZ1212" s="266">
        <v>-171670.31650274526</v>
      </c>
      <c r="BA1212" s="267">
        <v>-3.664136766454909E-2</v>
      </c>
      <c r="BB1212" s="266">
        <v>-385841.39138552081</v>
      </c>
      <c r="BC1212" s="267">
        <v>-7.9443203271468393E-2</v>
      </c>
      <c r="BE1212" s="149">
        <v>449280.32929059595</v>
      </c>
      <c r="BF1212" s="149">
        <v>432134.63078696007</v>
      </c>
      <c r="BG1212" s="149">
        <v>434370.21249744849</v>
      </c>
      <c r="BH1212" s="149">
        <v>446349.08719020477</v>
      </c>
      <c r="BI1212" s="149">
        <v>406745.25697109499</v>
      </c>
      <c r="BJ1212" s="149">
        <v>449095.19860732509</v>
      </c>
      <c r="BK1212" s="149">
        <v>434366.48459514818</v>
      </c>
      <c r="BL1212" s="149">
        <v>442728.21997128613</v>
      </c>
      <c r="BM1212" s="149">
        <v>429186.29176181019</v>
      </c>
      <c r="BN1212" s="149">
        <v>441778.89713227202</v>
      </c>
      <c r="BO1212" s="149">
        <v>445451.53338877432</v>
      </c>
      <c r="BP1212" s="149">
        <v>431175.91473207372</v>
      </c>
      <c r="BQ1212" s="268">
        <v>5242662.0569249932</v>
      </c>
    </row>
    <row r="1213" spans="2:96" x14ac:dyDescent="0.25">
      <c r="K1213" s="145" t="s">
        <v>316</v>
      </c>
      <c r="N1213" s="37" t="s">
        <v>2378</v>
      </c>
      <c r="V1213" s="37" t="s">
        <v>421</v>
      </c>
      <c r="W1213" s="37" t="s">
        <v>427</v>
      </c>
      <c r="X1213" s="37">
        <v>221</v>
      </c>
      <c r="AB1213" s="206" t="s">
        <v>308</v>
      </c>
      <c r="AC1213" s="173">
        <v>6000104</v>
      </c>
      <c r="AD1213" s="174" t="s">
        <v>2379</v>
      </c>
      <c r="AE1213" s="149">
        <v>9629434.8800000008</v>
      </c>
      <c r="AF1213" s="17">
        <v>12047184.73</v>
      </c>
      <c r="AG1213" s="17">
        <v>12499081.449999999</v>
      </c>
      <c r="AH1213" s="151">
        <v>10046388.08310503</v>
      </c>
      <c r="AI1213" s="150">
        <v>4474869.8899999997</v>
      </c>
      <c r="AJ1213" s="266">
        <v>13424609.669999998</v>
      </c>
      <c r="AK1213" s="138">
        <v>11364691.790000001</v>
      </c>
      <c r="AL1213" s="266">
        <v>13637630.148</v>
      </c>
      <c r="AM1213" s="175">
        <v>8375492.3824161775</v>
      </c>
      <c r="AN1213" s="150">
        <v>13035587.490688853</v>
      </c>
      <c r="AO1213" s="151">
        <v>13821183.428571429</v>
      </c>
      <c r="AP1213" s="151">
        <v>10070378.588581298</v>
      </c>
      <c r="AQ1213" s="151">
        <v>10763252.690601854</v>
      </c>
      <c r="AR1213" s="266">
        <v>2661356.9793981444</v>
      </c>
      <c r="AS1213" s="267">
        <v>0.19824464508234338</v>
      </c>
      <c r="AT1213" s="266">
        <v>-716864.60749682412</v>
      </c>
      <c r="AU1213" s="267">
        <v>-7.1355456465231767E-2</v>
      </c>
      <c r="AV1213" s="266">
        <v>1735828.7593981456</v>
      </c>
      <c r="AW1213" s="267">
        <v>0.13887650595301509</v>
      </c>
      <c r="AX1213" s="266">
        <v>3354231.0814187005</v>
      </c>
      <c r="AY1213" s="267">
        <v>0.24985687955713209</v>
      </c>
      <c r="AZ1213" s="266">
        <v>-23990.505476268008</v>
      </c>
      <c r="BA1213" s="267">
        <v>-2.3879731977119959E-3</v>
      </c>
      <c r="BB1213" s="266">
        <v>-692874.10202055611</v>
      </c>
      <c r="BC1213" s="267">
        <v>-6.8803183110335023E-2</v>
      </c>
      <c r="BE1213" s="149">
        <v>918372.28999764647</v>
      </c>
      <c r="BF1213" s="149">
        <v>886372.75920143106</v>
      </c>
      <c r="BG1213" s="149">
        <v>901255.81551911787</v>
      </c>
      <c r="BH1213" s="149">
        <v>915230.89618346747</v>
      </c>
      <c r="BI1213" s="149">
        <v>831323.91565972602</v>
      </c>
      <c r="BJ1213" s="149">
        <v>918714.13911988249</v>
      </c>
      <c r="BK1213" s="149">
        <v>888592.59993134125</v>
      </c>
      <c r="BL1213" s="149">
        <v>911112.96563161234</v>
      </c>
      <c r="BM1213" s="149">
        <v>882710.73528961185</v>
      </c>
      <c r="BN1213" s="149">
        <v>909975.98588307074</v>
      </c>
      <c r="BO1213" s="149">
        <v>914452.70926274697</v>
      </c>
      <c r="BP1213" s="149">
        <v>885137.87892219971</v>
      </c>
      <c r="BQ1213" s="268">
        <v>10763252.690601856</v>
      </c>
    </row>
    <row r="1214" spans="2:96" x14ac:dyDescent="0.25">
      <c r="K1214" s="145" t="s">
        <v>316</v>
      </c>
      <c r="N1214" s="37" t="s">
        <v>2380</v>
      </c>
      <c r="V1214" s="37" t="s">
        <v>421</v>
      </c>
      <c r="W1214" s="37" t="s">
        <v>427</v>
      </c>
      <c r="X1214" s="37">
        <v>221</v>
      </c>
      <c r="AB1214" s="206" t="s">
        <v>308</v>
      </c>
      <c r="AC1214" s="173">
        <v>6000105</v>
      </c>
      <c r="AD1214" s="174" t="s">
        <v>2381</v>
      </c>
      <c r="AE1214" s="149">
        <v>1538830.39</v>
      </c>
      <c r="AF1214" s="17">
        <v>1383004.41</v>
      </c>
      <c r="AG1214" s="17">
        <v>8433318.2999999989</v>
      </c>
      <c r="AH1214" s="151">
        <v>1421577.6062541658</v>
      </c>
      <c r="AI1214" s="150">
        <v>851597.2</v>
      </c>
      <c r="AJ1214" s="266">
        <v>2554791.5999999996</v>
      </c>
      <c r="AK1214" s="138">
        <v>1900606.2999999998</v>
      </c>
      <c r="AL1214" s="266">
        <v>2280727.5599999996</v>
      </c>
      <c r="AM1214" s="175">
        <v>1184715.0042262264</v>
      </c>
      <c r="AN1214" s="150">
        <v>2137468.9020279394</v>
      </c>
      <c r="AO1214" s="151">
        <v>2395928.7600000002</v>
      </c>
      <c r="AP1214" s="151">
        <v>2214963.7254072749</v>
      </c>
      <c r="AQ1214" s="151">
        <v>2419198.8185154297</v>
      </c>
      <c r="AR1214" s="266">
        <v>135592.78148456989</v>
      </c>
      <c r="AS1214" s="267">
        <v>5.3073910797487321E-2</v>
      </c>
      <c r="AT1214" s="266">
        <v>-997621.21226126398</v>
      </c>
      <c r="AU1214" s="267">
        <v>-0.70177048925945018</v>
      </c>
      <c r="AV1214" s="266">
        <v>6014119.4814845696</v>
      </c>
      <c r="AW1214" s="267">
        <v>0.71313796865518175</v>
      </c>
      <c r="AX1214" s="266">
        <v>339827.87459272472</v>
      </c>
      <c r="AY1214" s="267">
        <v>0.13301588849467205</v>
      </c>
      <c r="AZ1214" s="266">
        <v>-793386.11915310915</v>
      </c>
      <c r="BA1214" s="267">
        <v>-0.55810257256631168</v>
      </c>
      <c r="BB1214" s="266">
        <v>-204235.09310815483</v>
      </c>
      <c r="BC1214" s="267">
        <v>-9.2206969696806779E-2</v>
      </c>
      <c r="BE1214" s="149">
        <v>205847.29298289292</v>
      </c>
      <c r="BF1214" s="149">
        <v>198895.82482610323</v>
      </c>
      <c r="BG1214" s="149">
        <v>205331.2412551395</v>
      </c>
      <c r="BH1214" s="149">
        <v>205693.3883233433</v>
      </c>
      <c r="BI1214" s="149">
        <v>185838.64497704612</v>
      </c>
      <c r="BJ1214" s="149">
        <v>205347.78682420694</v>
      </c>
      <c r="BK1214" s="149">
        <v>198934.76655599667</v>
      </c>
      <c r="BL1214" s="149">
        <v>205290.30023080058</v>
      </c>
      <c r="BM1214" s="149">
        <v>198760.67699707687</v>
      </c>
      <c r="BN1214" s="149">
        <v>205326.58719829738</v>
      </c>
      <c r="BO1214" s="149">
        <v>205232.91427846847</v>
      </c>
      <c r="BP1214" s="149">
        <v>198699.39406605734</v>
      </c>
      <c r="BQ1214" s="268">
        <v>2419198.8185154293</v>
      </c>
    </row>
    <row r="1215" spans="2:96" x14ac:dyDescent="0.25">
      <c r="K1215" s="145" t="s">
        <v>316</v>
      </c>
      <c r="N1215" s="37" t="s">
        <v>2382</v>
      </c>
      <c r="V1215" s="37" t="s">
        <v>421</v>
      </c>
      <c r="W1215" s="37" t="s">
        <v>427</v>
      </c>
      <c r="X1215" s="37">
        <v>221</v>
      </c>
      <c r="AB1215" s="206" t="s">
        <v>308</v>
      </c>
      <c r="AC1215" s="173">
        <v>6000106</v>
      </c>
      <c r="AD1215" s="174" t="s">
        <v>2383</v>
      </c>
      <c r="AE1215" s="149">
        <v>3211685.5100000002</v>
      </c>
      <c r="AF1215" s="17">
        <v>3352539.3499999996</v>
      </c>
      <c r="AG1215" s="17">
        <v>3779590.3600000003</v>
      </c>
      <c r="AH1215" s="151">
        <v>3719819.1060391474</v>
      </c>
      <c r="AI1215" s="150">
        <v>1805132.51</v>
      </c>
      <c r="AJ1215" s="266">
        <v>5415397.5300000003</v>
      </c>
      <c r="AK1215" s="138">
        <v>2997532.65</v>
      </c>
      <c r="AL1215" s="266">
        <v>3597039.18</v>
      </c>
      <c r="AM1215" s="175">
        <v>3188416.3766049864</v>
      </c>
      <c r="AN1215" s="150">
        <v>3528935.3794341609</v>
      </c>
      <c r="AO1215" s="151">
        <v>3095188.0114285699</v>
      </c>
      <c r="AP1215" s="151">
        <v>4149674.2371986662</v>
      </c>
      <c r="AQ1215" s="151">
        <v>4470191.8195579909</v>
      </c>
      <c r="AR1215" s="266">
        <v>945205.71044200938</v>
      </c>
      <c r="AS1215" s="267">
        <v>0.17454041096813244</v>
      </c>
      <c r="AT1215" s="266">
        <v>-750372.71351884352</v>
      </c>
      <c r="AU1215" s="267">
        <v>-0.20172290429408493</v>
      </c>
      <c r="AV1215" s="266">
        <v>-690601.45955799054</v>
      </c>
      <c r="AW1215" s="267">
        <v>-0.18271860010723237</v>
      </c>
      <c r="AX1215" s="266">
        <v>1265723.2928013341</v>
      </c>
      <c r="AY1215" s="267">
        <v>0.23372675519932404</v>
      </c>
      <c r="AZ1215" s="266">
        <v>-429855.13115951885</v>
      </c>
      <c r="BA1215" s="267">
        <v>-0.1155580739024773</v>
      </c>
      <c r="BB1215" s="266">
        <v>-320517.58235932468</v>
      </c>
      <c r="BC1215" s="267">
        <v>-7.7239215427112054E-2</v>
      </c>
      <c r="BE1215" s="149">
        <v>0</v>
      </c>
      <c r="BF1215" s="149">
        <v>0</v>
      </c>
      <c r="BG1215" s="149">
        <v>638598.83136542793</v>
      </c>
      <c r="BH1215" s="149">
        <v>1915796.4940962836</v>
      </c>
      <c r="BI1215" s="149">
        <v>0</v>
      </c>
      <c r="BJ1215" s="149">
        <v>0</v>
      </c>
      <c r="BK1215" s="149">
        <v>0</v>
      </c>
      <c r="BL1215" s="149">
        <v>159649.70784135675</v>
      </c>
      <c r="BM1215" s="149">
        <v>478949.12352406996</v>
      </c>
      <c r="BN1215" s="149">
        <v>638598.83136542793</v>
      </c>
      <c r="BO1215" s="149">
        <v>0</v>
      </c>
      <c r="BP1215" s="149">
        <v>638598.83136542502</v>
      </c>
      <c r="BQ1215" s="268">
        <v>4470191.8195579909</v>
      </c>
    </row>
    <row r="1216" spans="2:96" x14ac:dyDescent="0.25">
      <c r="K1216" s="145" t="s">
        <v>316</v>
      </c>
      <c r="N1216" s="37" t="s">
        <v>2384</v>
      </c>
      <c r="V1216" s="37" t="s">
        <v>421</v>
      </c>
      <c r="W1216" s="37" t="s">
        <v>427</v>
      </c>
      <c r="X1216" s="37">
        <v>221</v>
      </c>
      <c r="AB1216" s="206" t="s">
        <v>308</v>
      </c>
      <c r="AC1216" s="173">
        <v>6000107</v>
      </c>
      <c r="AD1216" s="174" t="s">
        <v>2385</v>
      </c>
      <c r="AE1216" s="149">
        <v>17030004.719999999</v>
      </c>
      <c r="AF1216" s="17">
        <v>17143048.859999999</v>
      </c>
      <c r="AG1216" s="17">
        <v>5939580.3100000005</v>
      </c>
      <c r="AH1216" s="151">
        <v>7382660.1678761085</v>
      </c>
      <c r="AI1216" s="150">
        <v>2508860.1800000002</v>
      </c>
      <c r="AJ1216" s="266">
        <v>7526580.540000001</v>
      </c>
      <c r="AK1216" s="138">
        <v>6744489.8899999997</v>
      </c>
      <c r="AL1216" s="266">
        <v>8093387.8679999989</v>
      </c>
      <c r="AM1216" s="175">
        <v>6070978.9277444901</v>
      </c>
      <c r="AN1216" s="150">
        <v>8056171.1301316181</v>
      </c>
      <c r="AO1216" s="151">
        <v>7844544.8914285731</v>
      </c>
      <c r="AP1216" s="151">
        <v>6748065.3615296902</v>
      </c>
      <c r="AQ1216" s="151">
        <v>7214484.6745118536</v>
      </c>
      <c r="AR1216" s="266">
        <v>312095.86548814736</v>
      </c>
      <c r="AS1216" s="267">
        <v>4.1465824198587173E-2</v>
      </c>
      <c r="AT1216" s="266">
        <v>168175.49336425494</v>
      </c>
      <c r="AU1216" s="267">
        <v>2.2779796108729294E-2</v>
      </c>
      <c r="AV1216" s="266">
        <v>-1274904.3645118531</v>
      </c>
      <c r="AW1216" s="267">
        <v>-0.21464553015057269</v>
      </c>
      <c r="AX1216" s="266">
        <v>778515.17847031076</v>
      </c>
      <c r="AY1216" s="267">
        <v>0.10343544114527081</v>
      </c>
      <c r="AZ1216" s="266">
        <v>634594.80634641834</v>
      </c>
      <c r="BA1216" s="267">
        <v>8.5957472227654041E-2</v>
      </c>
      <c r="BB1216" s="266">
        <v>-466419.31298216339</v>
      </c>
      <c r="BC1216" s="267">
        <v>-6.9118967880956145E-2</v>
      </c>
      <c r="BE1216" s="149">
        <v>609124.25303482125</v>
      </c>
      <c r="BF1216" s="149">
        <v>605182.69912509818</v>
      </c>
      <c r="BG1216" s="149">
        <v>627435.86146977334</v>
      </c>
      <c r="BH1216" s="149">
        <v>592317.02224107366</v>
      </c>
      <c r="BI1216" s="149">
        <v>602881.41729706095</v>
      </c>
      <c r="BJ1216" s="149">
        <v>654978.58756865945</v>
      </c>
      <c r="BK1216" s="149">
        <v>600037.20642116608</v>
      </c>
      <c r="BL1216" s="149">
        <v>589475.52678619942</v>
      </c>
      <c r="BM1216" s="149">
        <v>578802.60637113149</v>
      </c>
      <c r="BN1216" s="149">
        <v>621109.59801738639</v>
      </c>
      <c r="BO1216" s="149">
        <v>595383.06369775382</v>
      </c>
      <c r="BP1216" s="149">
        <v>537756.83248172933</v>
      </c>
      <c r="BQ1216" s="268">
        <v>7214484.6745118536</v>
      </c>
    </row>
    <row r="1217" spans="2:96" x14ac:dyDescent="0.25">
      <c r="K1217" s="145" t="s">
        <v>316</v>
      </c>
      <c r="N1217" s="37" t="s">
        <v>2386</v>
      </c>
      <c r="V1217" s="37" t="s">
        <v>421</v>
      </c>
      <c r="W1217" s="37" t="s">
        <v>427</v>
      </c>
      <c r="X1217" s="37">
        <v>221</v>
      </c>
      <c r="AB1217" s="206" t="s">
        <v>308</v>
      </c>
      <c r="AC1217" s="173">
        <v>6000108</v>
      </c>
      <c r="AD1217" s="174" t="s">
        <v>2387</v>
      </c>
      <c r="AE1217" s="149">
        <v>5.8900000000000001E-2</v>
      </c>
      <c r="AF1217" s="17">
        <v>0</v>
      </c>
      <c r="AG1217" s="17">
        <v>4274790.3199999994</v>
      </c>
      <c r="AH1217" s="151">
        <v>4008172.8318640501</v>
      </c>
      <c r="AI1217" s="150">
        <v>2029445.41</v>
      </c>
      <c r="AJ1217" s="266">
        <v>6088336.2299999995</v>
      </c>
      <c r="AK1217" s="138">
        <v>4716313.29</v>
      </c>
      <c r="AL1217" s="266">
        <v>5659575.9480000008</v>
      </c>
      <c r="AM1217" s="175">
        <v>3279217.4087840281</v>
      </c>
      <c r="AN1217" s="150">
        <v>5445268.7130800225</v>
      </c>
      <c r="AO1217" s="151">
        <v>6052829.9142857157</v>
      </c>
      <c r="AP1217" s="151">
        <v>4961966.7263385598</v>
      </c>
      <c r="AQ1217" s="151">
        <v>5408611.6088821096</v>
      </c>
      <c r="AR1217" s="266">
        <v>679724.62111788988</v>
      </c>
      <c r="AS1217" s="267">
        <v>0.11164373901831796</v>
      </c>
      <c r="AT1217" s="266">
        <v>-1400438.7770180595</v>
      </c>
      <c r="AU1217" s="267">
        <v>-0.34939580596048503</v>
      </c>
      <c r="AV1217" s="266">
        <v>-1133821.2888821103</v>
      </c>
      <c r="AW1217" s="267">
        <v>-0.26523436332711414</v>
      </c>
      <c r="AX1217" s="266">
        <v>1126369.5036614398</v>
      </c>
      <c r="AY1217" s="267">
        <v>0.18500448416618406</v>
      </c>
      <c r="AZ1217" s="266">
        <v>-953793.89447450964</v>
      </c>
      <c r="BA1217" s="267">
        <v>-0.23796226721863589</v>
      </c>
      <c r="BB1217" s="266">
        <v>-446644.88254354987</v>
      </c>
      <c r="BC1217" s="267">
        <v>-9.00136794897715E-2</v>
      </c>
      <c r="BE1217" s="149">
        <v>619511.70289441699</v>
      </c>
      <c r="BF1217" s="149">
        <v>472084.74515334901</v>
      </c>
      <c r="BG1217" s="149">
        <v>554249.081404255</v>
      </c>
      <c r="BH1217" s="149">
        <v>343785.15600237431</v>
      </c>
      <c r="BI1217" s="149">
        <v>286675.07139688387</v>
      </c>
      <c r="BJ1217" s="149">
        <v>339772.44024430489</v>
      </c>
      <c r="BK1217" s="149">
        <v>416871.53519591957</v>
      </c>
      <c r="BL1217" s="149">
        <v>474870.83503120061</v>
      </c>
      <c r="BM1217" s="149">
        <v>479804.91138791107</v>
      </c>
      <c r="BN1217" s="149">
        <v>520002.23645866424</v>
      </c>
      <c r="BO1217" s="149">
        <v>442949.65427304833</v>
      </c>
      <c r="BP1217" s="149">
        <v>458034.23943978141</v>
      </c>
      <c r="BQ1217" s="268">
        <v>5408611.6088821096</v>
      </c>
    </row>
    <row r="1218" spans="2:96" x14ac:dyDescent="0.25">
      <c r="K1218" s="145" t="s">
        <v>316</v>
      </c>
      <c r="N1218" s="37" t="s">
        <v>2388</v>
      </c>
      <c r="V1218" s="37" t="s">
        <v>421</v>
      </c>
      <c r="W1218" s="37" t="s">
        <v>427</v>
      </c>
      <c r="X1218" s="37">
        <v>221</v>
      </c>
      <c r="AB1218" s="206" t="s">
        <v>308</v>
      </c>
      <c r="AC1218" s="173">
        <v>6000109</v>
      </c>
      <c r="AD1218" s="174" t="s">
        <v>2389</v>
      </c>
      <c r="AE1218" s="149">
        <v>5.8900000000000001E-2</v>
      </c>
      <c r="AF1218" s="17">
        <v>0</v>
      </c>
      <c r="AG1218" s="17">
        <v>8163116.0299999993</v>
      </c>
      <c r="AH1218" s="151">
        <v>7365003.9347490082</v>
      </c>
      <c r="AI1218" s="150">
        <v>2681606.11</v>
      </c>
      <c r="AJ1218" s="266">
        <v>8044818.3300000001</v>
      </c>
      <c r="AK1218" s="138">
        <v>6538621.0299999993</v>
      </c>
      <c r="AL1218" s="266">
        <v>7846345.2359999986</v>
      </c>
      <c r="AM1218" s="175">
        <v>5860506.1712998776</v>
      </c>
      <c r="AN1218" s="150">
        <v>8043118.7934491299</v>
      </c>
      <c r="AO1218" s="151">
        <v>7797655.3714285726</v>
      </c>
      <c r="AP1218" s="151">
        <v>8037699.4795185942</v>
      </c>
      <c r="AQ1218" s="151">
        <v>8903312.2793000862</v>
      </c>
      <c r="AR1218" s="266">
        <v>-858493.94930008613</v>
      </c>
      <c r="AS1218" s="267">
        <v>-0.10671390130696538</v>
      </c>
      <c r="AT1218" s="266">
        <v>-1538308.344551078</v>
      </c>
      <c r="AU1218" s="267">
        <v>-0.20886728074823521</v>
      </c>
      <c r="AV1218" s="266">
        <v>-740196.24930008687</v>
      </c>
      <c r="AW1218" s="267">
        <v>-9.0675698664556034E-2</v>
      </c>
      <c r="AX1218" s="266">
        <v>7118.8504814058542</v>
      </c>
      <c r="AY1218" s="267">
        <v>8.8489884909630451E-4</v>
      </c>
      <c r="AZ1218" s="266">
        <v>-672695.54476958606</v>
      </c>
      <c r="BA1218" s="267">
        <v>-9.1336752937187779E-2</v>
      </c>
      <c r="BB1218" s="266">
        <v>-865612.79978149198</v>
      </c>
      <c r="BC1218" s="267">
        <v>-0.10769409853991413</v>
      </c>
      <c r="BE1218" s="149">
        <v>963648.92795237363</v>
      </c>
      <c r="BF1218" s="149">
        <v>785322.83319667797</v>
      </c>
      <c r="BG1218" s="149">
        <v>702150.13314419403</v>
      </c>
      <c r="BH1218" s="149">
        <v>636427.17762341537</v>
      </c>
      <c r="BI1218" s="149">
        <v>602206.7749878373</v>
      </c>
      <c r="BJ1218" s="149">
        <v>600477.34666641627</v>
      </c>
      <c r="BK1218" s="149">
        <v>553631.43590990442</v>
      </c>
      <c r="BL1218" s="149">
        <v>595569.73742139561</v>
      </c>
      <c r="BM1218" s="149">
        <v>677268.50210324023</v>
      </c>
      <c r="BN1218" s="149">
        <v>906241.98695758369</v>
      </c>
      <c r="BO1218" s="149">
        <v>954830.35843162402</v>
      </c>
      <c r="BP1218" s="149">
        <v>925537.06490542425</v>
      </c>
      <c r="BQ1218" s="268">
        <v>8903312.2793000862</v>
      </c>
    </row>
    <row r="1219" spans="2:96" x14ac:dyDescent="0.25">
      <c r="K1219" s="145" t="s">
        <v>316</v>
      </c>
      <c r="N1219" s="37" t="s">
        <v>2390</v>
      </c>
      <c r="V1219" s="37" t="s">
        <v>421</v>
      </c>
      <c r="W1219" s="37" t="s">
        <v>427</v>
      </c>
      <c r="X1219" s="37">
        <v>221</v>
      </c>
      <c r="AB1219" s="206" t="s">
        <v>308</v>
      </c>
      <c r="AC1219" s="173">
        <v>6640855</v>
      </c>
      <c r="AD1219" s="174" t="s">
        <v>2391</v>
      </c>
      <c r="AE1219" s="149">
        <v>40762954.140000001</v>
      </c>
      <c r="AF1219" s="17">
        <v>119035411.61999999</v>
      </c>
      <c r="AG1219" s="17">
        <v>98689249.160000011</v>
      </c>
      <c r="AH1219" s="151">
        <v>55847695.05160065</v>
      </c>
      <c r="AI1219" s="150">
        <v>24396574.129999999</v>
      </c>
      <c r="AJ1219" s="266">
        <v>73189722.390000001</v>
      </c>
      <c r="AK1219" s="138">
        <v>60806509.169999994</v>
      </c>
      <c r="AL1219" s="266">
        <v>72967811.003999993</v>
      </c>
      <c r="AM1219" s="175">
        <v>46593189.986965157</v>
      </c>
      <c r="AN1219" s="150">
        <v>70061014.234635487</v>
      </c>
      <c r="AO1219" s="151">
        <v>73482958.45714286</v>
      </c>
      <c r="AP1219" s="151">
        <v>53920009.81358885</v>
      </c>
      <c r="AQ1219" s="151">
        <v>53920009.81358882</v>
      </c>
      <c r="AR1219" s="266">
        <v>19269712.57641118</v>
      </c>
      <c r="AS1219" s="267">
        <v>0.26328440588598301</v>
      </c>
      <c r="AT1219" s="266">
        <v>1927685.2380118296</v>
      </c>
      <c r="AU1219" s="267">
        <v>3.451682717130472E-2</v>
      </c>
      <c r="AV1219" s="266">
        <v>44769239.346411191</v>
      </c>
      <c r="AW1219" s="267">
        <v>0.45363846343413794</v>
      </c>
      <c r="AX1219" s="266">
        <v>19269712.57641115</v>
      </c>
      <c r="AY1219" s="267">
        <v>0.26328440588598262</v>
      </c>
      <c r="AZ1219" s="266">
        <v>1927685.2380117998</v>
      </c>
      <c r="BA1219" s="267">
        <v>3.4516827171304186E-2</v>
      </c>
      <c r="BB1219" s="266">
        <v>2.9802322387695313E-8</v>
      </c>
      <c r="BC1219" s="267">
        <v>5.5271359353841528E-16</v>
      </c>
      <c r="BE1219" s="149">
        <v>4887091.5997189004</v>
      </c>
      <c r="BF1219" s="149">
        <v>4660909.6998777455</v>
      </c>
      <c r="BG1219" s="149">
        <v>4672424.9978426751</v>
      </c>
      <c r="BH1219" s="149">
        <v>4837414.2854942549</v>
      </c>
      <c r="BI1219" s="149">
        <v>4412790.2578276936</v>
      </c>
      <c r="BJ1219" s="149">
        <v>4853079.0539821498</v>
      </c>
      <c r="BK1219" s="149">
        <v>4722814.5376380542</v>
      </c>
      <c r="BL1219" s="149">
        <v>4783640.9004130075</v>
      </c>
      <c r="BM1219" s="149">
        <v>4648755.8492669417</v>
      </c>
      <c r="BN1219" s="149">
        <v>4790211.945146692</v>
      </c>
      <c r="BO1219" s="149">
        <v>4813288.6513751121</v>
      </c>
      <c r="BP1219" s="149">
        <v>1837588.0350055932</v>
      </c>
      <c r="BQ1219" s="268">
        <v>53920009.81358882</v>
      </c>
    </row>
    <row r="1220" spans="2:96" ht="18.75" hidden="1" x14ac:dyDescent="0.3">
      <c r="B1220" s="137" t="s">
        <v>306</v>
      </c>
      <c r="C1220" s="137" t="s">
        <v>306</v>
      </c>
      <c r="J1220" s="137" t="s">
        <v>306</v>
      </c>
      <c r="K1220" s="145" t="s">
        <v>309</v>
      </c>
      <c r="N1220" s="37" t="s">
        <v>311</v>
      </c>
      <c r="AC1220" s="152"/>
      <c r="AD1220" s="163"/>
      <c r="AE1220" s="17"/>
      <c r="AI1220" s="180"/>
      <c r="AS1220" s="37"/>
      <c r="AU1220" s="37"/>
      <c r="AW1220" s="37"/>
      <c r="AY1220" s="37"/>
      <c r="BA1220" s="37"/>
      <c r="BB1220" s="37"/>
      <c r="BC1220" s="37"/>
      <c r="BE1220" s="17"/>
      <c r="BF1220" s="17"/>
      <c r="BG1220" s="17"/>
      <c r="BH1220" s="17"/>
      <c r="BI1220" s="17"/>
      <c r="BJ1220" s="17"/>
      <c r="BK1220" s="17"/>
      <c r="BL1220" s="17"/>
      <c r="BM1220" s="17"/>
      <c r="BN1220" s="17"/>
      <c r="BO1220" s="17"/>
      <c r="BP1220" s="17"/>
      <c r="BQ1220" s="278"/>
    </row>
    <row r="1221" spans="2:96" ht="17.25" x14ac:dyDescent="0.3">
      <c r="K1221" s="145" t="s">
        <v>313</v>
      </c>
      <c r="V1221" s="37" t="s">
        <v>421</v>
      </c>
      <c r="W1221" s="37" t="s">
        <v>427</v>
      </c>
      <c r="AB1221" s="206" t="s">
        <v>308</v>
      </c>
      <c r="AC1221" s="164" t="s">
        <v>2392</v>
      </c>
      <c r="AD1221" s="148"/>
      <c r="AE1221" s="165">
        <v>530686977.34669995</v>
      </c>
      <c r="AF1221" s="165">
        <v>645407789.18420005</v>
      </c>
      <c r="AG1221" s="165">
        <v>667407635.90999985</v>
      </c>
      <c r="AH1221" s="167">
        <v>709472980.73792756</v>
      </c>
      <c r="AI1221" s="166">
        <v>235049816.12</v>
      </c>
      <c r="AJ1221" s="167">
        <v>705149448.36000001</v>
      </c>
      <c r="AK1221" s="166">
        <v>591192448.05999994</v>
      </c>
      <c r="AL1221" s="167">
        <v>709430937.67199993</v>
      </c>
      <c r="AM1221" s="166">
        <v>590216431.82601905</v>
      </c>
      <c r="AN1221" s="166">
        <v>710448996.97190845</v>
      </c>
      <c r="AO1221" s="167">
        <v>707920013.14388144</v>
      </c>
      <c r="AP1221" s="167">
        <v>721553620.12973857</v>
      </c>
      <c r="AQ1221" s="167">
        <v>775162611.48693502</v>
      </c>
      <c r="AR1221" s="167">
        <v>-70013163.126935005</v>
      </c>
      <c r="AS1221" s="279">
        <v>-9.9288403741601139E-2</v>
      </c>
      <c r="AT1221" s="167">
        <v>-65689630.749007463</v>
      </c>
      <c r="AU1221" s="279">
        <v>-9.2589333959812309E-2</v>
      </c>
      <c r="AV1221" s="167">
        <v>-107754975.57693517</v>
      </c>
      <c r="AW1221" s="279">
        <v>-0.16145301578699045</v>
      </c>
      <c r="AX1221" s="167">
        <v>-16404171.769738555</v>
      </c>
      <c r="AY1221" s="279">
        <v>-2.3263397295269148E-2</v>
      </c>
      <c r="AZ1221" s="167">
        <v>-12080639.391811013</v>
      </c>
      <c r="BA1221" s="279">
        <v>-1.7027624334961793E-2</v>
      </c>
      <c r="BB1221" s="167">
        <v>-53608991.35719645</v>
      </c>
      <c r="BC1221" s="279">
        <v>-7.4296614779033765E-2</v>
      </c>
      <c r="BE1221" s="165">
        <v>65939855.83495719</v>
      </c>
      <c r="BF1221" s="165">
        <v>64040335.242942885</v>
      </c>
      <c r="BG1221" s="165">
        <v>65314688.806565523</v>
      </c>
      <c r="BH1221" s="165">
        <v>66504571.050040655</v>
      </c>
      <c r="BI1221" s="165">
        <v>59470270.803469166</v>
      </c>
      <c r="BJ1221" s="165">
        <v>65845453.490908369</v>
      </c>
      <c r="BK1221" s="165">
        <v>63696306.156474911</v>
      </c>
      <c r="BL1221" s="165">
        <v>65597577.208971776</v>
      </c>
      <c r="BM1221" s="165">
        <v>63984011.98701369</v>
      </c>
      <c r="BN1221" s="165">
        <v>66658455.265430376</v>
      </c>
      <c r="BO1221" s="165">
        <v>66392076.268102251</v>
      </c>
      <c r="BP1221" s="165">
        <v>61719009.372058205</v>
      </c>
      <c r="BQ1221" s="280">
        <v>775162611.48693502</v>
      </c>
    </row>
    <row r="1222" spans="2:96" ht="18.75" x14ac:dyDescent="0.3">
      <c r="K1222" s="145" t="s">
        <v>313</v>
      </c>
      <c r="AC1222" s="152"/>
      <c r="AD1222" s="168"/>
      <c r="AE1222" s="169"/>
      <c r="AI1222" s="281"/>
      <c r="AS1222" s="37"/>
      <c r="AU1222" s="37"/>
      <c r="AW1222" s="37"/>
      <c r="AY1222" s="37"/>
      <c r="BA1222" s="37"/>
      <c r="BB1222" s="37"/>
      <c r="BC1222" s="37"/>
      <c r="BE1222" s="169"/>
      <c r="BF1222" s="169"/>
      <c r="BG1222" s="169"/>
      <c r="BH1222" s="169"/>
      <c r="BI1222" s="169"/>
      <c r="BJ1222" s="169"/>
      <c r="BK1222" s="169"/>
      <c r="BL1222" s="169"/>
      <c r="BM1222" s="169"/>
      <c r="BN1222" s="169"/>
      <c r="BO1222" s="169"/>
      <c r="BP1222" s="169"/>
      <c r="BQ1222" s="282"/>
    </row>
    <row r="1223" spans="2:96" ht="18.75" x14ac:dyDescent="0.3">
      <c r="K1223" s="145" t="s">
        <v>313</v>
      </c>
      <c r="M1223" s="37" t="s">
        <v>429</v>
      </c>
      <c r="N1223" s="37" t="s">
        <v>2393</v>
      </c>
      <c r="V1223" s="37" t="s">
        <v>421</v>
      </c>
      <c r="W1223" s="37" t="s">
        <v>430</v>
      </c>
      <c r="X1223" s="37">
        <v>230</v>
      </c>
      <c r="AB1223" s="206" t="s">
        <v>308</v>
      </c>
      <c r="AC1223" s="276" t="s">
        <v>431</v>
      </c>
      <c r="AD1223" s="148"/>
      <c r="AE1223" s="38"/>
      <c r="AI1223" s="180"/>
      <c r="AS1223" s="37"/>
      <c r="AU1223" s="37"/>
      <c r="AW1223" s="37"/>
      <c r="AY1223" s="37"/>
      <c r="BA1223" s="37"/>
      <c r="BB1223" s="37"/>
      <c r="BC1223" s="37"/>
      <c r="BE1223" s="38"/>
      <c r="BF1223" s="38"/>
      <c r="BG1223" s="38"/>
      <c r="BH1223" s="38"/>
      <c r="BI1223" s="38"/>
      <c r="BJ1223" s="38"/>
      <c r="BK1223" s="38"/>
      <c r="BL1223" s="38"/>
      <c r="BM1223" s="38"/>
      <c r="BN1223" s="38"/>
      <c r="BO1223" s="38"/>
      <c r="BP1223" s="38"/>
      <c r="BQ1223" s="277"/>
      <c r="BS1223" s="37">
        <v>24842539.420120001</v>
      </c>
      <c r="BT1223" s="37">
        <v>19678253.829999998</v>
      </c>
      <c r="BU1223" s="37">
        <v>21958529.629999999</v>
      </c>
      <c r="BV1223" s="37">
        <v>22338005.395072777</v>
      </c>
      <c r="BW1223" s="37">
        <v>11636148.07</v>
      </c>
      <c r="BX1223" s="37">
        <v>34908444.210000001</v>
      </c>
      <c r="BY1223" s="37">
        <v>31194620.819999997</v>
      </c>
      <c r="BZ1223" s="37">
        <v>37433544.983999997</v>
      </c>
      <c r="CA1223" s="37">
        <v>18738596.995893981</v>
      </c>
      <c r="CB1223" s="37">
        <v>34794029.219178796</v>
      </c>
      <c r="CC1223" s="37">
        <v>35326298.914285712</v>
      </c>
      <c r="CD1223" s="37">
        <v>21281853.725132193</v>
      </c>
      <c r="CE1223" s="37">
        <v>21281853.725132141</v>
      </c>
      <c r="CG1223" s="37">
        <v>2319544.3937610122</v>
      </c>
      <c r="CH1223" s="37">
        <v>1731005.3937610118</v>
      </c>
      <c r="CI1223" s="37">
        <v>1731005.3937610118</v>
      </c>
      <c r="CJ1223" s="37">
        <v>1722255.3937610118</v>
      </c>
      <c r="CK1223" s="37">
        <v>1722255.3937610118</v>
      </c>
      <c r="CL1223" s="37">
        <v>1722255.3937610118</v>
      </c>
      <c r="CM1223" s="37">
        <v>1722255.3937610118</v>
      </c>
      <c r="CN1223" s="37">
        <v>1722255.3937610118</v>
      </c>
      <c r="CO1223" s="37">
        <v>1722255.3937610118</v>
      </c>
      <c r="CP1223" s="37">
        <v>1722255.3937610118</v>
      </c>
      <c r="CQ1223" s="37">
        <v>1722255.3937610118</v>
      </c>
      <c r="CR1223" s="37">
        <v>1722255.3937610118</v>
      </c>
    </row>
    <row r="1224" spans="2:96" x14ac:dyDescent="0.25">
      <c r="K1224" s="145" t="s">
        <v>316</v>
      </c>
      <c r="N1224" s="37" t="s">
        <v>2394</v>
      </c>
      <c r="V1224" s="37" t="s">
        <v>421</v>
      </c>
      <c r="W1224" s="37" t="s">
        <v>430</v>
      </c>
      <c r="X1224" s="37">
        <v>230</v>
      </c>
      <c r="AB1224" s="206" t="s">
        <v>308</v>
      </c>
      <c r="AC1224" s="173">
        <v>6000002</v>
      </c>
      <c r="AD1224" s="174" t="s">
        <v>2395</v>
      </c>
      <c r="AE1224" s="149">
        <v>0</v>
      </c>
      <c r="AF1224" s="17">
        <v>23236.65</v>
      </c>
      <c r="AG1224" s="17">
        <v>0</v>
      </c>
      <c r="AH1224" s="151">
        <v>0</v>
      </c>
      <c r="AI1224" s="150">
        <v>0</v>
      </c>
      <c r="AJ1224" s="266">
        <v>0</v>
      </c>
      <c r="AK1224" s="138">
        <v>0</v>
      </c>
      <c r="AL1224" s="266">
        <v>0</v>
      </c>
      <c r="AM1224" s="175">
        <v>0</v>
      </c>
      <c r="AN1224" s="150">
        <v>0</v>
      </c>
      <c r="AO1224" s="151">
        <v>0</v>
      </c>
      <c r="AP1224" s="151">
        <v>0</v>
      </c>
      <c r="AQ1224" s="151">
        <v>0</v>
      </c>
      <c r="AR1224" s="266">
        <v>0</v>
      </c>
      <c r="AS1224" s="267">
        <v>0</v>
      </c>
      <c r="AT1224" s="266">
        <v>0</v>
      </c>
      <c r="AU1224" s="267">
        <v>0</v>
      </c>
      <c r="AV1224" s="266">
        <v>0</v>
      </c>
      <c r="AW1224" s="267">
        <v>0</v>
      </c>
      <c r="AX1224" s="266">
        <v>0</v>
      </c>
      <c r="AY1224" s="267">
        <v>0</v>
      </c>
      <c r="AZ1224" s="266">
        <v>0</v>
      </c>
      <c r="BA1224" s="267">
        <v>0</v>
      </c>
      <c r="BB1224" s="266">
        <v>0</v>
      </c>
      <c r="BC1224" s="267">
        <v>0</v>
      </c>
      <c r="BE1224" s="149">
        <v>0</v>
      </c>
      <c r="BF1224" s="149">
        <v>0</v>
      </c>
      <c r="BG1224" s="149">
        <v>0</v>
      </c>
      <c r="BH1224" s="149">
        <v>0</v>
      </c>
      <c r="BI1224" s="149">
        <v>0</v>
      </c>
      <c r="BJ1224" s="149">
        <v>0</v>
      </c>
      <c r="BK1224" s="149">
        <v>0</v>
      </c>
      <c r="BL1224" s="149">
        <v>0</v>
      </c>
      <c r="BM1224" s="149">
        <v>0</v>
      </c>
      <c r="BN1224" s="149">
        <v>0</v>
      </c>
      <c r="BO1224" s="149">
        <v>0</v>
      </c>
      <c r="BP1224" s="149">
        <v>0</v>
      </c>
      <c r="BQ1224" s="268">
        <v>0</v>
      </c>
    </row>
    <row r="1225" spans="2:96" x14ac:dyDescent="0.25">
      <c r="K1225" s="145" t="s">
        <v>316</v>
      </c>
      <c r="N1225" s="37" t="s">
        <v>2396</v>
      </c>
      <c r="V1225" s="37" t="s">
        <v>421</v>
      </c>
      <c r="W1225" s="37" t="s">
        <v>430</v>
      </c>
      <c r="X1225" s="37">
        <v>230</v>
      </c>
      <c r="AB1225" s="206" t="s">
        <v>308</v>
      </c>
      <c r="AC1225" s="173">
        <v>6000011</v>
      </c>
      <c r="AD1225" s="174" t="s">
        <v>2397</v>
      </c>
      <c r="AE1225" s="149">
        <v>17777579.070119999</v>
      </c>
      <c r="AF1225" s="17">
        <v>18253718.789999999</v>
      </c>
      <c r="AG1225" s="17">
        <v>18876286.419999998</v>
      </c>
      <c r="AH1225" s="151">
        <v>20726241.890573326</v>
      </c>
      <c r="AI1225" s="150">
        <v>6938786.8999999994</v>
      </c>
      <c r="AJ1225" s="266">
        <v>20816360.699999999</v>
      </c>
      <c r="AK1225" s="138">
        <v>17410558.419999998</v>
      </c>
      <c r="AL1225" s="266">
        <v>20892670.103999995</v>
      </c>
      <c r="AM1225" s="175">
        <v>17272201.575477775</v>
      </c>
      <c r="AN1225" s="150">
        <v>20864598.735095549</v>
      </c>
      <c r="AO1225" s="151">
        <v>20869726.679999989</v>
      </c>
      <c r="AP1225" s="151">
        <v>20243674.11468</v>
      </c>
      <c r="AQ1225" s="151">
        <v>20243674.114679992</v>
      </c>
      <c r="AR1225" s="266">
        <v>572686.58532000706</v>
      </c>
      <c r="AS1225" s="267">
        <v>2.7511369233720429E-2</v>
      </c>
      <c r="AT1225" s="266">
        <v>482567.7758933343</v>
      </c>
      <c r="AU1225" s="267">
        <v>2.3282936599944581E-2</v>
      </c>
      <c r="AV1225" s="266">
        <v>-1367387.6946799941</v>
      </c>
      <c r="AW1225" s="267">
        <v>-7.2439444086375246E-2</v>
      </c>
      <c r="AX1225" s="266">
        <v>572686.58531999961</v>
      </c>
      <c r="AY1225" s="267">
        <v>2.7511369233720072E-2</v>
      </c>
      <c r="AZ1225" s="266">
        <v>482567.77589332685</v>
      </c>
      <c r="BA1225" s="267">
        <v>2.3282936599944223E-2</v>
      </c>
      <c r="BB1225" s="266">
        <v>7.4505805969238281E-9</v>
      </c>
      <c r="BC1225" s="267">
        <v>3.6804487933941445E-16</v>
      </c>
      <c r="BE1225" s="149">
        <v>1693535.3428899993</v>
      </c>
      <c r="BF1225" s="149">
        <v>1693535.3428899993</v>
      </c>
      <c r="BG1225" s="149">
        <v>1693535.3428899993</v>
      </c>
      <c r="BH1225" s="149">
        <v>1684785.3428899993</v>
      </c>
      <c r="BI1225" s="149">
        <v>1684785.3428899993</v>
      </c>
      <c r="BJ1225" s="149">
        <v>1684785.3428899993</v>
      </c>
      <c r="BK1225" s="149">
        <v>1684785.3428899993</v>
      </c>
      <c r="BL1225" s="149">
        <v>1684785.3428899993</v>
      </c>
      <c r="BM1225" s="149">
        <v>1684785.3428899993</v>
      </c>
      <c r="BN1225" s="149">
        <v>1684785.3428899993</v>
      </c>
      <c r="BO1225" s="149">
        <v>1684785.3428899993</v>
      </c>
      <c r="BP1225" s="149">
        <v>1684785.3428899993</v>
      </c>
      <c r="BQ1225" s="268">
        <v>20243674.114679992</v>
      </c>
    </row>
    <row r="1226" spans="2:96" x14ac:dyDescent="0.25">
      <c r="K1226" s="145" t="s">
        <v>316</v>
      </c>
      <c r="N1226" s="37" t="s">
        <v>2398</v>
      </c>
      <c r="V1226" s="37" t="s">
        <v>421</v>
      </c>
      <c r="W1226" s="37" t="s">
        <v>430</v>
      </c>
      <c r="X1226" s="37">
        <v>230</v>
      </c>
      <c r="AB1226" s="206" t="s">
        <v>308</v>
      </c>
      <c r="AC1226" s="173">
        <v>6000012</v>
      </c>
      <c r="AD1226" s="174" t="s">
        <v>2399</v>
      </c>
      <c r="AE1226" s="149">
        <v>0</v>
      </c>
      <c r="AF1226" s="17">
        <v>4631299.67</v>
      </c>
      <c r="AG1226" s="17">
        <v>0</v>
      </c>
      <c r="AH1226" s="151">
        <v>0</v>
      </c>
      <c r="AI1226" s="150">
        <v>893464.42999999993</v>
      </c>
      <c r="AJ1226" s="266">
        <v>2680393.29</v>
      </c>
      <c r="AK1226" s="138">
        <v>893464.42999999993</v>
      </c>
      <c r="AL1226" s="266">
        <v>1072157.3160000001</v>
      </c>
      <c r="AM1226" s="175">
        <v>0</v>
      </c>
      <c r="AN1226" s="150">
        <v>893464.42999999993</v>
      </c>
      <c r="AO1226" s="151">
        <v>1531653.3085714292</v>
      </c>
      <c r="AP1226" s="151">
        <v>0</v>
      </c>
      <c r="AQ1226" s="151">
        <v>0</v>
      </c>
      <c r="AR1226" s="266">
        <v>2680393.29</v>
      </c>
      <c r="AS1226" s="267">
        <v>1</v>
      </c>
      <c r="AT1226" s="266">
        <v>0</v>
      </c>
      <c r="AU1226" s="267">
        <v>0</v>
      </c>
      <c r="AV1226" s="266">
        <v>0</v>
      </c>
      <c r="AW1226" s="267">
        <v>0</v>
      </c>
      <c r="AX1226" s="266">
        <v>2680393.29</v>
      </c>
      <c r="AY1226" s="267">
        <v>1</v>
      </c>
      <c r="AZ1226" s="266">
        <v>0</v>
      </c>
      <c r="BA1226" s="267">
        <v>0</v>
      </c>
      <c r="BB1226" s="266">
        <v>0</v>
      </c>
      <c r="BC1226" s="267">
        <v>0</v>
      </c>
      <c r="BE1226" s="149">
        <v>0</v>
      </c>
      <c r="BF1226" s="149">
        <v>0</v>
      </c>
      <c r="BG1226" s="149">
        <v>0</v>
      </c>
      <c r="BH1226" s="149">
        <v>0</v>
      </c>
      <c r="BI1226" s="149">
        <v>0</v>
      </c>
      <c r="BJ1226" s="149">
        <v>0</v>
      </c>
      <c r="BK1226" s="149">
        <v>0</v>
      </c>
      <c r="BL1226" s="149">
        <v>0</v>
      </c>
      <c r="BM1226" s="149">
        <v>0</v>
      </c>
      <c r="BN1226" s="149">
        <v>0</v>
      </c>
      <c r="BO1226" s="149">
        <v>0</v>
      </c>
      <c r="BP1226" s="149">
        <v>0</v>
      </c>
      <c r="BQ1226" s="268">
        <v>0</v>
      </c>
    </row>
    <row r="1227" spans="2:96" x14ac:dyDescent="0.25">
      <c r="K1227" s="145" t="s">
        <v>316</v>
      </c>
      <c r="N1227" s="37" t="s">
        <v>2400</v>
      </c>
      <c r="V1227" s="37" t="s">
        <v>421</v>
      </c>
      <c r="W1227" s="37" t="s">
        <v>430</v>
      </c>
      <c r="X1227" s="37">
        <v>230</v>
      </c>
      <c r="AB1227" s="206" t="s">
        <v>308</v>
      </c>
      <c r="AC1227" s="173">
        <v>6000015</v>
      </c>
      <c r="AD1227" s="174" t="s">
        <v>2401</v>
      </c>
      <c r="AE1227" s="149">
        <v>807844.32</v>
      </c>
      <c r="AF1227" s="17">
        <v>777551.21000000008</v>
      </c>
      <c r="AG1227" s="17">
        <v>733714.48999999987</v>
      </c>
      <c r="AH1227" s="151">
        <v>592623.72357723594</v>
      </c>
      <c r="AI1227" s="150">
        <v>201140.27000000002</v>
      </c>
      <c r="AJ1227" s="266">
        <v>603420.81000000006</v>
      </c>
      <c r="AK1227" s="138">
        <v>526239.26</v>
      </c>
      <c r="AL1227" s="266">
        <v>631487.11199999996</v>
      </c>
      <c r="AM1227" s="175">
        <v>493853.10298103001</v>
      </c>
      <c r="AN1227" s="150">
        <v>625009.88059620594</v>
      </c>
      <c r="AO1227" s="151">
        <v>552063.6514285712</v>
      </c>
      <c r="AP1227" s="151">
        <v>0</v>
      </c>
      <c r="AQ1227" s="151">
        <v>0</v>
      </c>
      <c r="AR1227" s="266">
        <v>603420.81000000006</v>
      </c>
      <c r="AS1227" s="267">
        <v>1</v>
      </c>
      <c r="AT1227" s="266">
        <v>592623.72357723594</v>
      </c>
      <c r="AU1227" s="267">
        <v>1</v>
      </c>
      <c r="AV1227" s="266">
        <v>733714.48999999987</v>
      </c>
      <c r="AW1227" s="267">
        <v>1</v>
      </c>
      <c r="AX1227" s="266">
        <v>603420.81000000006</v>
      </c>
      <c r="AY1227" s="267">
        <v>1</v>
      </c>
      <c r="AZ1227" s="266">
        <v>592623.72357723594</v>
      </c>
      <c r="BA1227" s="267">
        <v>1</v>
      </c>
      <c r="BB1227" s="266">
        <v>0</v>
      </c>
      <c r="BC1227" s="267">
        <v>0</v>
      </c>
      <c r="BE1227" s="149">
        <v>0</v>
      </c>
      <c r="BF1227" s="149">
        <v>0</v>
      </c>
      <c r="BG1227" s="149">
        <v>0</v>
      </c>
      <c r="BH1227" s="149">
        <v>0</v>
      </c>
      <c r="BI1227" s="149">
        <v>0</v>
      </c>
      <c r="BJ1227" s="149">
        <v>0</v>
      </c>
      <c r="BK1227" s="149">
        <v>0</v>
      </c>
      <c r="BL1227" s="149">
        <v>0</v>
      </c>
      <c r="BM1227" s="149">
        <v>0</v>
      </c>
      <c r="BN1227" s="149">
        <v>0</v>
      </c>
      <c r="BO1227" s="149">
        <v>0</v>
      </c>
      <c r="BP1227" s="149">
        <v>0</v>
      </c>
      <c r="BQ1227" s="268">
        <v>0</v>
      </c>
    </row>
    <row r="1228" spans="2:96" x14ac:dyDescent="0.25">
      <c r="K1228" s="145" t="s">
        <v>316</v>
      </c>
      <c r="N1228" s="37" t="s">
        <v>2402</v>
      </c>
      <c r="V1228" s="37" t="s">
        <v>421</v>
      </c>
      <c r="W1228" s="37" t="s">
        <v>430</v>
      </c>
      <c r="X1228" s="37">
        <v>230</v>
      </c>
      <c r="AB1228" s="206" t="s">
        <v>308</v>
      </c>
      <c r="AC1228" s="173">
        <v>6000016</v>
      </c>
      <c r="AD1228" s="174" t="s">
        <v>2403</v>
      </c>
      <c r="AE1228" s="149">
        <v>2212.44</v>
      </c>
      <c r="AF1228" s="17">
        <v>10422.120000000001</v>
      </c>
      <c r="AG1228" s="17">
        <v>12541.64</v>
      </c>
      <c r="AH1228" s="151">
        <v>2241.9902439024359</v>
      </c>
      <c r="AI1228" s="150">
        <v>7512.02</v>
      </c>
      <c r="AJ1228" s="266">
        <v>22536.06</v>
      </c>
      <c r="AK1228" s="138">
        <v>14877.28</v>
      </c>
      <c r="AL1228" s="266">
        <v>17852.736000000001</v>
      </c>
      <c r="AM1228" s="175">
        <v>1868.3252032520297</v>
      </c>
      <c r="AN1228" s="150">
        <v>15250.945040650407</v>
      </c>
      <c r="AO1228" s="151">
        <v>17438.845714285708</v>
      </c>
      <c r="AP1228" s="151">
        <v>0</v>
      </c>
      <c r="AQ1228" s="151">
        <v>0</v>
      </c>
      <c r="AR1228" s="266">
        <v>22536.06</v>
      </c>
      <c r="AS1228" s="267">
        <v>1</v>
      </c>
      <c r="AT1228" s="266">
        <v>2241.9902439024359</v>
      </c>
      <c r="AU1228" s="267">
        <v>1</v>
      </c>
      <c r="AV1228" s="266">
        <v>12541.64</v>
      </c>
      <c r="AW1228" s="267">
        <v>1</v>
      </c>
      <c r="AX1228" s="266">
        <v>22536.06</v>
      </c>
      <c r="AY1228" s="267">
        <v>1</v>
      </c>
      <c r="AZ1228" s="266">
        <v>2241.9902439024359</v>
      </c>
      <c r="BA1228" s="267">
        <v>1</v>
      </c>
      <c r="BB1228" s="266">
        <v>0</v>
      </c>
      <c r="BC1228" s="267">
        <v>0</v>
      </c>
      <c r="BE1228" s="149">
        <v>0</v>
      </c>
      <c r="BF1228" s="149">
        <v>0</v>
      </c>
      <c r="BG1228" s="149">
        <v>0</v>
      </c>
      <c r="BH1228" s="149">
        <v>0</v>
      </c>
      <c r="BI1228" s="149">
        <v>0</v>
      </c>
      <c r="BJ1228" s="149">
        <v>0</v>
      </c>
      <c r="BK1228" s="149">
        <v>0</v>
      </c>
      <c r="BL1228" s="149">
        <v>0</v>
      </c>
      <c r="BM1228" s="149">
        <v>0</v>
      </c>
      <c r="BN1228" s="149">
        <v>0</v>
      </c>
      <c r="BO1228" s="149">
        <v>0</v>
      </c>
      <c r="BP1228" s="149">
        <v>0</v>
      </c>
      <c r="BQ1228" s="268">
        <v>0</v>
      </c>
    </row>
    <row r="1229" spans="2:96" x14ac:dyDescent="0.25">
      <c r="K1229" s="145" t="s">
        <v>316</v>
      </c>
      <c r="N1229" s="37" t="s">
        <v>2404</v>
      </c>
      <c r="V1229" s="37" t="s">
        <v>421</v>
      </c>
      <c r="W1229" s="37" t="s">
        <v>430</v>
      </c>
      <c r="X1229" s="37">
        <v>230</v>
      </c>
      <c r="AB1229" s="206" t="s">
        <v>308</v>
      </c>
      <c r="AC1229" s="173">
        <v>6000018</v>
      </c>
      <c r="AD1229" s="174" t="s">
        <v>2405</v>
      </c>
      <c r="AE1229" s="149">
        <v>226704.18000000002</v>
      </c>
      <c r="AF1229" s="17">
        <v>-242341.33999999991</v>
      </c>
      <c r="AG1229" s="17">
        <v>665661.59000000008</v>
      </c>
      <c r="AH1229" s="151">
        <v>338260.52999999997</v>
      </c>
      <c r="AI1229" s="150">
        <v>-156751.76999999999</v>
      </c>
      <c r="AJ1229" s="266">
        <v>-470255.30999999994</v>
      </c>
      <c r="AK1229" s="138">
        <v>-25898.09</v>
      </c>
      <c r="AL1229" s="266">
        <v>-31077.708000000002</v>
      </c>
      <c r="AM1229" s="175">
        <v>281883.77500000002</v>
      </c>
      <c r="AN1229" s="150">
        <v>30478.664999999946</v>
      </c>
      <c r="AO1229" s="151">
        <v>-544989.51428571448</v>
      </c>
      <c r="AP1229" s="151">
        <v>56536</v>
      </c>
      <c r="AQ1229" s="151">
        <v>56535.999999999949</v>
      </c>
      <c r="AR1229" s="266">
        <v>-526791.30999999994</v>
      </c>
      <c r="AS1229" s="267">
        <v>-1.1202240544609694</v>
      </c>
      <c r="AT1229" s="266">
        <v>281724.53000000003</v>
      </c>
      <c r="AU1229" s="267">
        <v>0.83286255715380109</v>
      </c>
      <c r="AV1229" s="266">
        <v>609125.59000000008</v>
      </c>
      <c r="AW1229" s="267">
        <v>0.91506795517524153</v>
      </c>
      <c r="AX1229" s="266">
        <v>-526791.30999999994</v>
      </c>
      <c r="AY1229" s="267">
        <v>-1.1202240544609694</v>
      </c>
      <c r="AZ1229" s="266">
        <v>281724.52999999997</v>
      </c>
      <c r="BA1229" s="267">
        <v>0.83286255715380098</v>
      </c>
      <c r="BB1229" s="266">
        <v>5.0931703299283981E-11</v>
      </c>
      <c r="BC1229" s="267">
        <v>9.00872069111433E-16</v>
      </c>
      <c r="BE1229" s="149">
        <v>4711.3333333333303</v>
      </c>
      <c r="BF1229" s="149">
        <v>4711.3333333333303</v>
      </c>
      <c r="BG1229" s="149">
        <v>4711.3333333333303</v>
      </c>
      <c r="BH1229" s="149">
        <v>4711.3333333333303</v>
      </c>
      <c r="BI1229" s="149">
        <v>4711.3333333333303</v>
      </c>
      <c r="BJ1229" s="149">
        <v>4711.3333333333303</v>
      </c>
      <c r="BK1229" s="149">
        <v>4711.3333333333303</v>
      </c>
      <c r="BL1229" s="149">
        <v>4711.3333333333303</v>
      </c>
      <c r="BM1229" s="149">
        <v>4711.3333333333303</v>
      </c>
      <c r="BN1229" s="149">
        <v>4711.3333333333303</v>
      </c>
      <c r="BO1229" s="149">
        <v>4711.3333333333303</v>
      </c>
      <c r="BP1229" s="149">
        <v>4711.3333333333303</v>
      </c>
      <c r="BQ1229" s="268">
        <v>56535.999999999949</v>
      </c>
    </row>
    <row r="1230" spans="2:96" x14ac:dyDescent="0.25">
      <c r="K1230" s="145" t="s">
        <v>316</v>
      </c>
      <c r="N1230" s="37" t="s">
        <v>2406</v>
      </c>
      <c r="V1230" s="37" t="s">
        <v>421</v>
      </c>
      <c r="W1230" s="37" t="s">
        <v>430</v>
      </c>
      <c r="X1230" s="37">
        <v>230</v>
      </c>
      <c r="AB1230" s="206" t="s">
        <v>308</v>
      </c>
      <c r="AC1230" s="173">
        <v>6000019</v>
      </c>
      <c r="AD1230" s="174" t="s">
        <v>2407</v>
      </c>
      <c r="AE1230" s="149">
        <v>5266435.08</v>
      </c>
      <c r="AF1230" s="17">
        <v>-4599444.66</v>
      </c>
      <c r="AG1230" s="17">
        <v>1215895.8499999999</v>
      </c>
      <c r="AH1230" s="151">
        <v>0</v>
      </c>
      <c r="AI1230" s="150">
        <v>1387785.54</v>
      </c>
      <c r="AJ1230" s="266">
        <v>4163356.62</v>
      </c>
      <c r="AK1230" s="138">
        <v>10627467.82</v>
      </c>
      <c r="AL1230" s="266">
        <v>12752961.384000001</v>
      </c>
      <c r="AM1230" s="175">
        <v>0</v>
      </c>
      <c r="AN1230" s="150">
        <v>10627467.82</v>
      </c>
      <c r="AO1230" s="151">
        <v>9419431.834285723</v>
      </c>
      <c r="AP1230" s="151">
        <v>0</v>
      </c>
      <c r="AQ1230" s="151">
        <v>0</v>
      </c>
      <c r="AR1230" s="266">
        <v>4163356.62</v>
      </c>
      <c r="AS1230" s="267">
        <v>1</v>
      </c>
      <c r="AT1230" s="266">
        <v>0</v>
      </c>
      <c r="AU1230" s="267">
        <v>0</v>
      </c>
      <c r="AV1230" s="266">
        <v>1215895.8499999999</v>
      </c>
      <c r="AW1230" s="267">
        <v>1</v>
      </c>
      <c r="AX1230" s="266">
        <v>4163356.62</v>
      </c>
      <c r="AY1230" s="267">
        <v>1</v>
      </c>
      <c r="AZ1230" s="266">
        <v>0</v>
      </c>
      <c r="BA1230" s="267">
        <v>0</v>
      </c>
      <c r="BB1230" s="266">
        <v>0</v>
      </c>
      <c r="BC1230" s="267">
        <v>0</v>
      </c>
      <c r="BE1230" s="149">
        <v>0</v>
      </c>
      <c r="BF1230" s="149">
        <v>0</v>
      </c>
      <c r="BG1230" s="149">
        <v>0</v>
      </c>
      <c r="BH1230" s="149">
        <v>0</v>
      </c>
      <c r="BI1230" s="149">
        <v>0</v>
      </c>
      <c r="BJ1230" s="149">
        <v>0</v>
      </c>
      <c r="BK1230" s="149">
        <v>0</v>
      </c>
      <c r="BL1230" s="149">
        <v>0</v>
      </c>
      <c r="BM1230" s="149">
        <v>0</v>
      </c>
      <c r="BN1230" s="149">
        <v>0</v>
      </c>
      <c r="BO1230" s="149">
        <v>0</v>
      </c>
      <c r="BP1230" s="149">
        <v>0</v>
      </c>
      <c r="BQ1230" s="268">
        <v>0</v>
      </c>
    </row>
    <row r="1231" spans="2:96" x14ac:dyDescent="0.25">
      <c r="K1231" s="145" t="s">
        <v>316</v>
      </c>
      <c r="N1231" s="37" t="s">
        <v>2408</v>
      </c>
      <c r="V1231" s="37" t="s">
        <v>421</v>
      </c>
      <c r="W1231" s="37" t="s">
        <v>430</v>
      </c>
      <c r="X1231" s="37">
        <v>230</v>
      </c>
      <c r="AB1231" s="206" t="s">
        <v>308</v>
      </c>
      <c r="AC1231" s="173">
        <v>6000034</v>
      </c>
      <c r="AD1231" s="174" t="s">
        <v>2409</v>
      </c>
      <c r="AE1231" s="149">
        <v>0</v>
      </c>
      <c r="AF1231" s="17">
        <v>1024825.3</v>
      </c>
      <c r="AG1231" s="17">
        <v>861219.2</v>
      </c>
      <c r="AH1231" s="151">
        <v>0</v>
      </c>
      <c r="AI1231" s="150">
        <v>599875</v>
      </c>
      <c r="AJ1231" s="266">
        <v>1799625</v>
      </c>
      <c r="AK1231" s="138">
        <v>599875</v>
      </c>
      <c r="AL1231" s="266">
        <v>719850</v>
      </c>
      <c r="AM1231" s="175">
        <v>0</v>
      </c>
      <c r="AN1231" s="150">
        <v>599875</v>
      </c>
      <c r="AO1231" s="151">
        <v>1028357.1428571425</v>
      </c>
      <c r="AP1231" s="151">
        <v>0</v>
      </c>
      <c r="AQ1231" s="151">
        <v>0</v>
      </c>
      <c r="AR1231" s="266">
        <v>1799625</v>
      </c>
      <c r="AS1231" s="267">
        <v>1</v>
      </c>
      <c r="AT1231" s="266">
        <v>0</v>
      </c>
      <c r="AU1231" s="267">
        <v>0</v>
      </c>
      <c r="AV1231" s="266">
        <v>861219.2</v>
      </c>
      <c r="AW1231" s="267">
        <v>1</v>
      </c>
      <c r="AX1231" s="266">
        <v>1799625</v>
      </c>
      <c r="AY1231" s="267">
        <v>1</v>
      </c>
      <c r="AZ1231" s="266">
        <v>0</v>
      </c>
      <c r="BA1231" s="267">
        <v>0</v>
      </c>
      <c r="BB1231" s="266">
        <v>0</v>
      </c>
      <c r="BC1231" s="267">
        <v>0</v>
      </c>
      <c r="BE1231" s="149">
        <v>0</v>
      </c>
      <c r="BF1231" s="149">
        <v>0</v>
      </c>
      <c r="BG1231" s="149">
        <v>0</v>
      </c>
      <c r="BH1231" s="149">
        <v>0</v>
      </c>
      <c r="BI1231" s="149">
        <v>0</v>
      </c>
      <c r="BJ1231" s="149">
        <v>0</v>
      </c>
      <c r="BK1231" s="149">
        <v>0</v>
      </c>
      <c r="BL1231" s="149">
        <v>0</v>
      </c>
      <c r="BM1231" s="149">
        <v>0</v>
      </c>
      <c r="BN1231" s="149">
        <v>0</v>
      </c>
      <c r="BO1231" s="149">
        <v>0</v>
      </c>
      <c r="BP1231" s="149">
        <v>0</v>
      </c>
      <c r="BQ1231" s="268">
        <v>0</v>
      </c>
    </row>
    <row r="1232" spans="2:96" x14ac:dyDescent="0.25">
      <c r="K1232" s="145" t="s">
        <v>316</v>
      </c>
      <c r="N1232" s="37" t="s">
        <v>2410</v>
      </c>
      <c r="V1232" s="37" t="s">
        <v>421</v>
      </c>
      <c r="W1232" s="37" t="s">
        <v>430</v>
      </c>
      <c r="X1232" s="37">
        <v>230</v>
      </c>
      <c r="AB1232" s="206" t="s">
        <v>308</v>
      </c>
      <c r="AC1232" s="173">
        <v>6000092</v>
      </c>
      <c r="AD1232" s="174" t="s">
        <v>2411</v>
      </c>
      <c r="AE1232" s="149">
        <v>-1774647.4600000002</v>
      </c>
      <c r="AF1232" s="17">
        <v>-1927889.65</v>
      </c>
      <c r="AG1232" s="17">
        <v>-2141332.34</v>
      </c>
      <c r="AH1232" s="151">
        <v>-3121097.4344999995</v>
      </c>
      <c r="AI1232" s="150">
        <v>-646088.38</v>
      </c>
      <c r="AJ1232" s="266">
        <v>-1938265.1400000001</v>
      </c>
      <c r="AK1232" s="138">
        <v>-1832877.23</v>
      </c>
      <c r="AL1232" s="266">
        <v>-2199452.676</v>
      </c>
      <c r="AM1232" s="175">
        <v>-2600914.5287499996</v>
      </c>
      <c r="AN1232" s="150">
        <v>-2353060.1357499999</v>
      </c>
      <c r="AO1232" s="151">
        <v>-2039510.5714285709</v>
      </c>
      <c r="AP1232" s="151">
        <v>-3401773.0605500001</v>
      </c>
      <c r="AQ1232" s="151">
        <v>-3401773.0605499982</v>
      </c>
      <c r="AR1232" s="266">
        <v>1463507.9205499981</v>
      </c>
      <c r="AS1232" s="267">
        <v>0.75506074496598441</v>
      </c>
      <c r="AT1232" s="266">
        <v>280675.62604999868</v>
      </c>
      <c r="AU1232" s="267">
        <v>8.9928504937867471E-2</v>
      </c>
      <c r="AV1232" s="266">
        <v>1260440.7205499983</v>
      </c>
      <c r="AW1232" s="267">
        <v>0.58862451988652931</v>
      </c>
      <c r="AX1232" s="266">
        <v>1463507.9205499999</v>
      </c>
      <c r="AY1232" s="267">
        <v>0.7550607449659853</v>
      </c>
      <c r="AZ1232" s="266">
        <v>280675.62605000054</v>
      </c>
      <c r="BA1232" s="267">
        <v>8.9928504937868067E-2</v>
      </c>
      <c r="BB1232" s="266">
        <v>-1.862645149230957E-9</v>
      </c>
      <c r="BC1232" s="267">
        <v>-5.4755126696482331E-16</v>
      </c>
      <c r="BE1232" s="149">
        <v>-283481.08837916655</v>
      </c>
      <c r="BF1232" s="149">
        <v>-283481.08837916655</v>
      </c>
      <c r="BG1232" s="149">
        <v>-283481.08837916655</v>
      </c>
      <c r="BH1232" s="149">
        <v>-283481.08837916655</v>
      </c>
      <c r="BI1232" s="149">
        <v>-283481.08837916655</v>
      </c>
      <c r="BJ1232" s="149">
        <v>-283481.08837916655</v>
      </c>
      <c r="BK1232" s="149">
        <v>-283481.08837916655</v>
      </c>
      <c r="BL1232" s="149">
        <v>-283481.08837916655</v>
      </c>
      <c r="BM1232" s="149">
        <v>-283481.08837916655</v>
      </c>
      <c r="BN1232" s="149">
        <v>-283481.08837916655</v>
      </c>
      <c r="BO1232" s="149">
        <v>-283481.08837916655</v>
      </c>
      <c r="BP1232" s="149">
        <v>-283481.08837916655</v>
      </c>
      <c r="BQ1232" s="268">
        <v>-3401773.0605499987</v>
      </c>
    </row>
    <row r="1233" spans="2:96" x14ac:dyDescent="0.25">
      <c r="K1233" s="145" t="s">
        <v>316</v>
      </c>
      <c r="N1233" s="37" t="s">
        <v>2412</v>
      </c>
      <c r="V1233" s="37" t="s">
        <v>421</v>
      </c>
      <c r="W1233" s="37" t="s">
        <v>430</v>
      </c>
      <c r="X1233" s="37">
        <v>230</v>
      </c>
      <c r="AB1233" s="206" t="s">
        <v>308</v>
      </c>
      <c r="AC1233" s="173">
        <v>6000701</v>
      </c>
      <c r="AD1233" s="174" t="s">
        <v>2413</v>
      </c>
      <c r="AE1233" s="149">
        <v>861162.16</v>
      </c>
      <c r="AF1233" s="17">
        <v>0</v>
      </c>
      <c r="AG1233" s="17">
        <v>0</v>
      </c>
      <c r="AH1233" s="151">
        <v>0</v>
      </c>
      <c r="AI1233" s="150">
        <v>0</v>
      </c>
      <c r="AJ1233" s="266">
        <v>0</v>
      </c>
      <c r="AK1233" s="138">
        <v>0</v>
      </c>
      <c r="AL1233" s="266">
        <v>0</v>
      </c>
      <c r="AM1233" s="175">
        <v>0</v>
      </c>
      <c r="AN1233" s="150">
        <v>0</v>
      </c>
      <c r="AO1233" s="151">
        <v>0</v>
      </c>
      <c r="AP1233" s="151">
        <v>0</v>
      </c>
      <c r="AQ1233" s="151">
        <v>0</v>
      </c>
      <c r="AR1233" s="266">
        <v>0</v>
      </c>
      <c r="AS1233" s="267">
        <v>0</v>
      </c>
      <c r="AT1233" s="266">
        <v>0</v>
      </c>
      <c r="AU1233" s="267">
        <v>0</v>
      </c>
      <c r="AV1233" s="266">
        <v>0</v>
      </c>
      <c r="AW1233" s="267">
        <v>0</v>
      </c>
      <c r="AX1233" s="266">
        <v>0</v>
      </c>
      <c r="AY1233" s="267">
        <v>0</v>
      </c>
      <c r="AZ1233" s="266">
        <v>0</v>
      </c>
      <c r="BA1233" s="267">
        <v>0</v>
      </c>
      <c r="BB1233" s="266">
        <v>0</v>
      </c>
      <c r="BC1233" s="267">
        <v>0</v>
      </c>
      <c r="BE1233" s="149">
        <v>0</v>
      </c>
      <c r="BF1233" s="149">
        <v>0</v>
      </c>
      <c r="BG1233" s="149">
        <v>0</v>
      </c>
      <c r="BH1233" s="149">
        <v>0</v>
      </c>
      <c r="BI1233" s="149">
        <v>0</v>
      </c>
      <c r="BJ1233" s="149">
        <v>0</v>
      </c>
      <c r="BK1233" s="149">
        <v>0</v>
      </c>
      <c r="BL1233" s="149">
        <v>0</v>
      </c>
      <c r="BM1233" s="149">
        <v>0</v>
      </c>
      <c r="BN1233" s="149">
        <v>0</v>
      </c>
      <c r="BO1233" s="149">
        <v>0</v>
      </c>
      <c r="BP1233" s="149">
        <v>0</v>
      </c>
      <c r="BQ1233" s="268">
        <v>0</v>
      </c>
    </row>
    <row r="1234" spans="2:96" x14ac:dyDescent="0.25">
      <c r="K1234" s="145" t="s">
        <v>316</v>
      </c>
      <c r="N1234" s="37" t="s">
        <v>2414</v>
      </c>
      <c r="V1234" s="37" t="s">
        <v>421</v>
      </c>
      <c r="W1234" s="37" t="s">
        <v>430</v>
      </c>
      <c r="X1234" s="37">
        <v>230</v>
      </c>
      <c r="AB1234" s="206" t="s">
        <v>308</v>
      </c>
      <c r="AC1234" s="173">
        <v>6000900</v>
      </c>
      <c r="AD1234" s="174" t="s">
        <v>2415</v>
      </c>
      <c r="AE1234" s="149">
        <v>9876435.5199999996</v>
      </c>
      <c r="AF1234" s="17">
        <v>9832904.4799999986</v>
      </c>
      <c r="AG1234" s="17">
        <v>10842948.730000002</v>
      </c>
      <c r="AH1234" s="151">
        <v>13031056.000000002</v>
      </c>
      <c r="AI1234" s="150">
        <v>4202941.3499999996</v>
      </c>
      <c r="AJ1234" s="266">
        <v>12608824.049999999</v>
      </c>
      <c r="AK1234" s="138">
        <v>10693405.239999998</v>
      </c>
      <c r="AL1234" s="266">
        <v>12832086.287999997</v>
      </c>
      <c r="AM1234" s="175">
        <v>10859213.333333336</v>
      </c>
      <c r="AN1234" s="150">
        <v>12865247.906666664</v>
      </c>
      <c r="AO1234" s="151">
        <v>12740930.931428568</v>
      </c>
      <c r="AP1234" s="151">
        <v>17393739.559999999</v>
      </c>
      <c r="AQ1234" s="151">
        <v>17393739.559999961</v>
      </c>
      <c r="AR1234" s="266">
        <v>-4784915.5099999625</v>
      </c>
      <c r="AS1234" s="267">
        <v>-0.37948943462336304</v>
      </c>
      <c r="AT1234" s="266">
        <v>-4362683.5599999595</v>
      </c>
      <c r="AU1234" s="267">
        <v>-0.33479125252780428</v>
      </c>
      <c r="AV1234" s="266">
        <v>-6550790.8299999591</v>
      </c>
      <c r="AW1234" s="267">
        <v>-0.60415215391320565</v>
      </c>
      <c r="AX1234" s="266">
        <v>-4784915.51</v>
      </c>
      <c r="AY1234" s="267">
        <v>-0.37948943462336604</v>
      </c>
      <c r="AZ1234" s="266">
        <v>-4362683.5599999968</v>
      </c>
      <c r="BA1234" s="267">
        <v>-0.33479125252780711</v>
      </c>
      <c r="BB1234" s="266">
        <v>3.7252902984619141E-8</v>
      </c>
      <c r="BC1234" s="267">
        <v>2.1417420248310962E-15</v>
      </c>
      <c r="BE1234" s="149">
        <v>1449478.2966666634</v>
      </c>
      <c r="BF1234" s="149">
        <v>1449478.2966666634</v>
      </c>
      <c r="BG1234" s="149">
        <v>1449478.2966666634</v>
      </c>
      <c r="BH1234" s="149">
        <v>1449478.2966666634</v>
      </c>
      <c r="BI1234" s="149">
        <v>1449478.2966666634</v>
      </c>
      <c r="BJ1234" s="149">
        <v>1449478.2966666634</v>
      </c>
      <c r="BK1234" s="149">
        <v>1449478.2966666634</v>
      </c>
      <c r="BL1234" s="149">
        <v>1449478.2966666634</v>
      </c>
      <c r="BM1234" s="149">
        <v>1449478.2966666634</v>
      </c>
      <c r="BN1234" s="149">
        <v>1449478.2966666634</v>
      </c>
      <c r="BO1234" s="149">
        <v>1449478.2966666634</v>
      </c>
      <c r="BP1234" s="149">
        <v>1449478.2966666634</v>
      </c>
      <c r="BQ1234" s="268">
        <v>17393739.559999961</v>
      </c>
    </row>
    <row r="1235" spans="2:96" x14ac:dyDescent="0.25">
      <c r="K1235" s="145" t="s">
        <v>316</v>
      </c>
      <c r="N1235" s="37" t="s">
        <v>2416</v>
      </c>
      <c r="V1235" s="37" t="s">
        <v>421</v>
      </c>
      <c r="W1235" s="37" t="s">
        <v>430</v>
      </c>
      <c r="X1235" s="37">
        <v>230</v>
      </c>
      <c r="AB1235" s="206" t="s">
        <v>308</v>
      </c>
      <c r="AC1235" s="173">
        <v>6000901</v>
      </c>
      <c r="AD1235" s="174" t="s">
        <v>2417</v>
      </c>
      <c r="AE1235" s="149">
        <v>-9857620.0999999996</v>
      </c>
      <c r="AF1235" s="17">
        <v>-9816285.0500000007</v>
      </c>
      <c r="AG1235" s="17">
        <v>-10837948.93</v>
      </c>
      <c r="AH1235" s="151">
        <v>-12914822.999999996</v>
      </c>
      <c r="AI1235" s="150">
        <v>-4201274.67</v>
      </c>
      <c r="AJ1235" s="266">
        <v>-12603824.01</v>
      </c>
      <c r="AK1235" s="138">
        <v>-10689238.540000001</v>
      </c>
      <c r="AL1235" s="266">
        <v>-12827086.248</v>
      </c>
      <c r="AM1235" s="175">
        <v>-10762352.499999998</v>
      </c>
      <c r="AN1235" s="150">
        <v>-12841709.039999999</v>
      </c>
      <c r="AO1235" s="151">
        <v>-12735930.891428573</v>
      </c>
      <c r="AP1235" s="151">
        <v>-16607942</v>
      </c>
      <c r="AQ1235" s="151">
        <v>-16607942.000000004</v>
      </c>
      <c r="AR1235" s="266">
        <v>4004117.9900000039</v>
      </c>
      <c r="AS1235" s="267">
        <v>0.31769072519761438</v>
      </c>
      <c r="AT1235" s="266">
        <v>3693119.0000000075</v>
      </c>
      <c r="AU1235" s="267">
        <v>0.28595970691971612</v>
      </c>
      <c r="AV1235" s="266">
        <v>5769993.070000004</v>
      </c>
      <c r="AW1235" s="267">
        <v>0.53238791834757282</v>
      </c>
      <c r="AX1235" s="266">
        <v>4004117.99</v>
      </c>
      <c r="AY1235" s="267">
        <v>0.3176907251976141</v>
      </c>
      <c r="AZ1235" s="266">
        <v>3693119.0000000037</v>
      </c>
      <c r="BA1235" s="267">
        <v>0.28595970691971578</v>
      </c>
      <c r="BB1235" s="266">
        <v>3.7252902984619141E-9</v>
      </c>
      <c r="BC1235" s="267">
        <v>2.2430776182033357E-16</v>
      </c>
      <c r="BE1235" s="149">
        <v>-1383995.166666667</v>
      </c>
      <c r="BF1235" s="149">
        <v>-1383995.166666667</v>
      </c>
      <c r="BG1235" s="149">
        <v>-1383995.166666667</v>
      </c>
      <c r="BH1235" s="149">
        <v>-1383995.166666667</v>
      </c>
      <c r="BI1235" s="149">
        <v>-1383995.166666667</v>
      </c>
      <c r="BJ1235" s="149">
        <v>-1383995.166666667</v>
      </c>
      <c r="BK1235" s="149">
        <v>-1383995.166666667</v>
      </c>
      <c r="BL1235" s="149">
        <v>-1383995.166666667</v>
      </c>
      <c r="BM1235" s="149">
        <v>-1383995.166666667</v>
      </c>
      <c r="BN1235" s="149">
        <v>-1383995.166666667</v>
      </c>
      <c r="BO1235" s="149">
        <v>-1383995.166666667</v>
      </c>
      <c r="BP1235" s="149">
        <v>-1383995.166666667</v>
      </c>
      <c r="BQ1235" s="268">
        <v>-16607942.000000007</v>
      </c>
    </row>
    <row r="1236" spans="2:96" x14ac:dyDescent="0.25">
      <c r="K1236" s="145" t="s">
        <v>316</v>
      </c>
      <c r="N1236" s="37" t="s">
        <v>2418</v>
      </c>
      <c r="V1236" s="37" t="s">
        <v>421</v>
      </c>
      <c r="W1236" s="37" t="s">
        <v>430</v>
      </c>
      <c r="X1236" s="37">
        <v>230</v>
      </c>
      <c r="AB1236" s="206" t="s">
        <v>308</v>
      </c>
      <c r="AC1236" s="173">
        <v>6030213</v>
      </c>
      <c r="AD1236" s="174" t="s">
        <v>2419</v>
      </c>
      <c r="AE1236" s="149">
        <v>1656434.21</v>
      </c>
      <c r="AF1236" s="17">
        <v>1710256.3099999998</v>
      </c>
      <c r="AG1236" s="17">
        <v>1729542.9800000002</v>
      </c>
      <c r="AH1236" s="151">
        <v>3683501.6951783076</v>
      </c>
      <c r="AI1236" s="150">
        <v>2408757.38</v>
      </c>
      <c r="AJ1236" s="266">
        <v>7226272.1399999997</v>
      </c>
      <c r="AK1236" s="138">
        <v>2976747.2299999995</v>
      </c>
      <c r="AL1236" s="266">
        <v>3572096.675999999</v>
      </c>
      <c r="AM1236" s="175">
        <v>3192843.9126485898</v>
      </c>
      <c r="AN1236" s="150">
        <v>3467405.0125297173</v>
      </c>
      <c r="AO1236" s="151">
        <v>4487127.4971428588</v>
      </c>
      <c r="AP1236" s="151">
        <v>3597619.1110021919</v>
      </c>
      <c r="AQ1236" s="151">
        <v>3597619.1110021933</v>
      </c>
      <c r="AR1236" s="266">
        <v>3628653.0289978064</v>
      </c>
      <c r="AS1236" s="267">
        <v>0.50214729790093493</v>
      </c>
      <c r="AT1236" s="266">
        <v>85882.584176114295</v>
      </c>
      <c r="AU1236" s="267">
        <v>2.3315472961105008E-2</v>
      </c>
      <c r="AV1236" s="266">
        <v>-1868076.1310021931</v>
      </c>
      <c r="AW1236" s="267">
        <v>-1.0800981256922524</v>
      </c>
      <c r="AX1236" s="266">
        <v>3628653.0289978078</v>
      </c>
      <c r="AY1236" s="267">
        <v>0.50214729790093515</v>
      </c>
      <c r="AZ1236" s="266">
        <v>85882.584176115692</v>
      </c>
      <c r="BA1236" s="267">
        <v>2.3315472961105387E-2</v>
      </c>
      <c r="BB1236" s="266">
        <v>-1.3969838619232178E-9</v>
      </c>
      <c r="BC1236" s="267">
        <v>-3.8830788330287105E-16</v>
      </c>
      <c r="BE1236" s="149">
        <v>839295.67591684987</v>
      </c>
      <c r="BF1236" s="149">
        <v>250756.67591684946</v>
      </c>
      <c r="BG1236" s="149">
        <v>250756.67591684946</v>
      </c>
      <c r="BH1236" s="149">
        <v>250756.67591684946</v>
      </c>
      <c r="BI1236" s="149">
        <v>250756.67591684946</v>
      </c>
      <c r="BJ1236" s="149">
        <v>250756.67591684946</v>
      </c>
      <c r="BK1236" s="149">
        <v>250756.67591684946</v>
      </c>
      <c r="BL1236" s="149">
        <v>250756.67591684946</v>
      </c>
      <c r="BM1236" s="149">
        <v>250756.67591684946</v>
      </c>
      <c r="BN1236" s="149">
        <v>250756.67591684946</v>
      </c>
      <c r="BO1236" s="149">
        <v>250756.67591684946</v>
      </c>
      <c r="BP1236" s="149">
        <v>250756.67591684946</v>
      </c>
      <c r="BQ1236" s="268">
        <v>3597619.1110021947</v>
      </c>
    </row>
    <row r="1237" spans="2:96" ht="18.75" hidden="1" x14ac:dyDescent="0.3">
      <c r="B1237" s="137" t="s">
        <v>306</v>
      </c>
      <c r="C1237" s="137" t="s">
        <v>306</v>
      </c>
      <c r="J1237" s="137" t="s">
        <v>306</v>
      </c>
      <c r="K1237" s="145" t="s">
        <v>309</v>
      </c>
      <c r="N1237" s="37" t="s">
        <v>311</v>
      </c>
      <c r="AC1237" s="152"/>
      <c r="AD1237" s="163"/>
      <c r="AE1237" s="17"/>
      <c r="AI1237" s="180"/>
      <c r="AS1237" s="37"/>
      <c r="AU1237" s="37"/>
      <c r="AW1237" s="37"/>
      <c r="AY1237" s="37"/>
      <c r="BA1237" s="37"/>
      <c r="BB1237" s="37"/>
      <c r="BC1237" s="37"/>
      <c r="BE1237" s="17"/>
      <c r="BF1237" s="17"/>
      <c r="BG1237" s="17"/>
      <c r="BH1237" s="17"/>
      <c r="BI1237" s="17"/>
      <c r="BJ1237" s="17"/>
      <c r="BK1237" s="17"/>
      <c r="BL1237" s="17"/>
      <c r="BM1237" s="17"/>
      <c r="BN1237" s="17"/>
      <c r="BO1237" s="17"/>
      <c r="BP1237" s="17"/>
      <c r="BQ1237" s="278"/>
    </row>
    <row r="1238" spans="2:96" ht="17.25" x14ac:dyDescent="0.3">
      <c r="K1238" s="145" t="s">
        <v>313</v>
      </c>
      <c r="V1238" s="37" t="s">
        <v>421</v>
      </c>
      <c r="W1238" s="37" t="s">
        <v>430</v>
      </c>
      <c r="AB1238" s="206" t="s">
        <v>308</v>
      </c>
      <c r="AC1238" s="164" t="s">
        <v>2420</v>
      </c>
      <c r="AD1238" s="148"/>
      <c r="AE1238" s="165">
        <v>24842539.420120001</v>
      </c>
      <c r="AF1238" s="165">
        <v>19678253.829999998</v>
      </c>
      <c r="AG1238" s="165">
        <v>21958529.629999999</v>
      </c>
      <c r="AH1238" s="167">
        <v>22338005.395072777</v>
      </c>
      <c r="AI1238" s="166">
        <v>11636148.07</v>
      </c>
      <c r="AJ1238" s="167">
        <v>34908444.210000001</v>
      </c>
      <c r="AK1238" s="166">
        <v>31194620.819999997</v>
      </c>
      <c r="AL1238" s="167">
        <v>37433544.983999997</v>
      </c>
      <c r="AM1238" s="166">
        <v>18738596.995893985</v>
      </c>
      <c r="AN1238" s="166">
        <v>34794029.219178788</v>
      </c>
      <c r="AO1238" s="167">
        <v>35326298.914285712</v>
      </c>
      <c r="AP1238" s="167">
        <v>21281853.72513219</v>
      </c>
      <c r="AQ1238" s="167">
        <v>21281853.725132149</v>
      </c>
      <c r="AR1238" s="167">
        <v>13626590.484867852</v>
      </c>
      <c r="AS1238" s="279">
        <v>0.39035227129842498</v>
      </c>
      <c r="AT1238" s="167">
        <v>1056151.6699406281</v>
      </c>
      <c r="AU1238" s="279">
        <v>4.7280482355581736E-2</v>
      </c>
      <c r="AV1238" s="167">
        <v>676675.90486785024</v>
      </c>
      <c r="AW1238" s="279">
        <v>3.0816084513389626E-2</v>
      </c>
      <c r="AX1238" s="167">
        <v>13626590.484867811</v>
      </c>
      <c r="AY1238" s="279">
        <v>0.39035227129842376</v>
      </c>
      <c r="AZ1238" s="167">
        <v>1056151.6699405871</v>
      </c>
      <c r="BA1238" s="279">
        <v>4.7280482355579904E-2</v>
      </c>
      <c r="BB1238" s="167">
        <v>4.0978193283081055E-8</v>
      </c>
      <c r="BC1238" s="279">
        <v>1.9254992451474771E-15</v>
      </c>
      <c r="BE1238" s="165">
        <v>2319544.3937610118</v>
      </c>
      <c r="BF1238" s="165">
        <v>1731005.3937610115</v>
      </c>
      <c r="BG1238" s="165">
        <v>1731005.3937610115</v>
      </c>
      <c r="BH1238" s="165">
        <v>1722255.3937610115</v>
      </c>
      <c r="BI1238" s="165">
        <v>1722255.3937610115</v>
      </c>
      <c r="BJ1238" s="165">
        <v>1722255.3937610115</v>
      </c>
      <c r="BK1238" s="165">
        <v>1722255.3937610115</v>
      </c>
      <c r="BL1238" s="165">
        <v>1722255.3937610115</v>
      </c>
      <c r="BM1238" s="165">
        <v>1722255.3937610115</v>
      </c>
      <c r="BN1238" s="165">
        <v>1722255.3937610115</v>
      </c>
      <c r="BO1238" s="165">
        <v>1722255.3937610115</v>
      </c>
      <c r="BP1238" s="165">
        <v>1722255.3937610115</v>
      </c>
      <c r="BQ1238" s="280">
        <v>21281853.725132149</v>
      </c>
    </row>
    <row r="1239" spans="2:96" ht="18.75" x14ac:dyDescent="0.3">
      <c r="K1239" s="145" t="s">
        <v>313</v>
      </c>
      <c r="AC1239" s="152"/>
      <c r="AD1239" s="168"/>
      <c r="AE1239" s="169"/>
      <c r="AI1239" s="281"/>
      <c r="AS1239" s="37"/>
      <c r="AU1239" s="37"/>
      <c r="AW1239" s="37"/>
      <c r="AY1239" s="37"/>
      <c r="BA1239" s="37"/>
      <c r="BB1239" s="37"/>
      <c r="BC1239" s="37"/>
      <c r="BE1239" s="169"/>
      <c r="BF1239" s="169"/>
      <c r="BG1239" s="169"/>
      <c r="BH1239" s="169"/>
      <c r="BI1239" s="169"/>
      <c r="BJ1239" s="169"/>
      <c r="BK1239" s="169"/>
      <c r="BL1239" s="169"/>
      <c r="BM1239" s="169"/>
      <c r="BN1239" s="169"/>
      <c r="BO1239" s="169"/>
      <c r="BP1239" s="169"/>
      <c r="BQ1239" s="282"/>
    </row>
    <row r="1240" spans="2:96" ht="18.75" x14ac:dyDescent="0.3">
      <c r="K1240" s="145" t="s">
        <v>313</v>
      </c>
      <c r="M1240" s="37" t="s">
        <v>432</v>
      </c>
      <c r="N1240" s="37" t="s">
        <v>2421</v>
      </c>
      <c r="V1240" s="37" t="s">
        <v>421</v>
      </c>
      <c r="W1240" s="37" t="s">
        <v>433</v>
      </c>
      <c r="X1240" s="37">
        <v>231</v>
      </c>
      <c r="AB1240" s="206" t="s">
        <v>308</v>
      </c>
      <c r="AC1240" s="276" t="s">
        <v>434</v>
      </c>
      <c r="AD1240" s="148"/>
      <c r="AE1240" s="38"/>
      <c r="AI1240" s="180"/>
      <c r="AS1240" s="37"/>
      <c r="AU1240" s="37"/>
      <c r="AW1240" s="37"/>
      <c r="AY1240" s="37"/>
      <c r="BA1240" s="37"/>
      <c r="BB1240" s="37"/>
      <c r="BC1240" s="37"/>
      <c r="BE1240" s="38"/>
      <c r="BF1240" s="38"/>
      <c r="BG1240" s="38"/>
      <c r="BH1240" s="38"/>
      <c r="BI1240" s="38"/>
      <c r="BJ1240" s="38"/>
      <c r="BK1240" s="38"/>
      <c r="BL1240" s="38"/>
      <c r="BM1240" s="38"/>
      <c r="BN1240" s="38"/>
      <c r="BO1240" s="38"/>
      <c r="BP1240" s="38"/>
      <c r="BQ1240" s="277"/>
      <c r="BS1240" s="37">
        <v>16327114.9212</v>
      </c>
      <c r="BT1240" s="37">
        <v>25099349.344899997</v>
      </c>
      <c r="BU1240" s="37">
        <v>20163045.09</v>
      </c>
      <c r="BV1240" s="37">
        <v>14060563.083660452</v>
      </c>
      <c r="BW1240" s="37">
        <v>10778616.51</v>
      </c>
      <c r="BX1240" s="37">
        <v>32335849.530000001</v>
      </c>
      <c r="BY1240" s="37">
        <v>22911091.250000004</v>
      </c>
      <c r="BZ1240" s="37">
        <v>27493309.500000007</v>
      </c>
      <c r="CA1240" s="37">
        <v>11517591.988510078</v>
      </c>
      <c r="CB1240" s="37">
        <v>25454062.345150378</v>
      </c>
      <c r="CC1240" s="37">
        <v>32067865.582857098</v>
      </c>
      <c r="CD1240" s="37">
        <v>14147893.489901068</v>
      </c>
      <c r="CE1240" s="37">
        <v>14147893.489901068</v>
      </c>
      <c r="CG1240" s="37">
        <v>1117595.8381521415</v>
      </c>
      <c r="CH1240" s="37">
        <v>582750.82016309688</v>
      </c>
      <c r="CI1240" s="37">
        <v>-798113.46755240229</v>
      </c>
      <c r="CJ1240" s="37">
        <v>2828949.0984813361</v>
      </c>
      <c r="CK1240" s="37">
        <v>1745395.7349314082</v>
      </c>
      <c r="CL1240" s="37">
        <v>2432965.8599544074</v>
      </c>
      <c r="CM1240" s="37">
        <v>1124813.2214036246</v>
      </c>
      <c r="CN1240" s="37">
        <v>1197551.0979545305</v>
      </c>
      <c r="CO1240" s="37">
        <v>1286057.7678155401</v>
      </c>
      <c r="CP1240" s="37">
        <v>-38096.250522910101</v>
      </c>
      <c r="CQ1240" s="37">
        <v>1082342.8390771237</v>
      </c>
      <c r="CR1240" s="37">
        <v>1585680.9300431707</v>
      </c>
    </row>
    <row r="1241" spans="2:96" x14ac:dyDescent="0.25">
      <c r="K1241" s="145" t="s">
        <v>316</v>
      </c>
      <c r="N1241" s="37" t="s">
        <v>2422</v>
      </c>
      <c r="V1241" s="37" t="s">
        <v>421</v>
      </c>
      <c r="W1241" s="37" t="s">
        <v>433</v>
      </c>
      <c r="X1241" s="37">
        <v>231</v>
      </c>
      <c r="AB1241" s="206" t="s">
        <v>308</v>
      </c>
      <c r="AC1241" s="173">
        <v>6000026</v>
      </c>
      <c r="AD1241" s="174" t="s">
        <v>2423</v>
      </c>
      <c r="AE1241" s="149">
        <v>64735.419999999991</v>
      </c>
      <c r="AF1241" s="17">
        <v>85398.719999999987</v>
      </c>
      <c r="AG1241" s="17">
        <v>68652.030000000013</v>
      </c>
      <c r="AH1241" s="151">
        <v>68722.674796747902</v>
      </c>
      <c r="AI1241" s="150">
        <v>23949.279999999999</v>
      </c>
      <c r="AJ1241" s="266">
        <v>71847.839999999997</v>
      </c>
      <c r="AK1241" s="138">
        <v>75052.45</v>
      </c>
      <c r="AL1241" s="266">
        <v>90062.94</v>
      </c>
      <c r="AM1241" s="175">
        <v>57268.895663956588</v>
      </c>
      <c r="AN1241" s="150">
        <v>86506.229132791312</v>
      </c>
      <c r="AO1241" s="151">
        <v>71847.839999999997</v>
      </c>
      <c r="AP1241" s="151">
        <v>0</v>
      </c>
      <c r="AQ1241" s="151">
        <v>0</v>
      </c>
      <c r="AR1241" s="266">
        <v>71847.839999999997</v>
      </c>
      <c r="AS1241" s="267">
        <v>1</v>
      </c>
      <c r="AT1241" s="266">
        <v>68722.674796747902</v>
      </c>
      <c r="AU1241" s="267">
        <v>1</v>
      </c>
      <c r="AV1241" s="266">
        <v>68652.030000000013</v>
      </c>
      <c r="AW1241" s="267">
        <v>1</v>
      </c>
      <c r="AX1241" s="266">
        <v>71847.839999999997</v>
      </c>
      <c r="AY1241" s="267">
        <v>1</v>
      </c>
      <c r="AZ1241" s="266">
        <v>68722.674796747902</v>
      </c>
      <c r="BA1241" s="267">
        <v>1</v>
      </c>
      <c r="BB1241" s="266">
        <v>0</v>
      </c>
      <c r="BC1241" s="267">
        <v>0</v>
      </c>
      <c r="BE1241" s="149">
        <v>0</v>
      </c>
      <c r="BF1241" s="149">
        <v>0</v>
      </c>
      <c r="BG1241" s="149">
        <v>0</v>
      </c>
      <c r="BH1241" s="149">
        <v>0</v>
      </c>
      <c r="BI1241" s="149">
        <v>0</v>
      </c>
      <c r="BJ1241" s="149">
        <v>0</v>
      </c>
      <c r="BK1241" s="149">
        <v>0</v>
      </c>
      <c r="BL1241" s="149">
        <v>0</v>
      </c>
      <c r="BM1241" s="149">
        <v>0</v>
      </c>
      <c r="BN1241" s="149">
        <v>0</v>
      </c>
      <c r="BO1241" s="149">
        <v>0</v>
      </c>
      <c r="BP1241" s="149">
        <v>0</v>
      </c>
      <c r="BQ1241" s="268">
        <v>0</v>
      </c>
    </row>
    <row r="1242" spans="2:96" x14ac:dyDescent="0.25">
      <c r="K1242" s="145" t="s">
        <v>316</v>
      </c>
      <c r="N1242" s="37" t="s">
        <v>2424</v>
      </c>
      <c r="V1242" s="37" t="s">
        <v>421</v>
      </c>
      <c r="W1242" s="37" t="s">
        <v>433</v>
      </c>
      <c r="X1242" s="37">
        <v>231</v>
      </c>
      <c r="AB1242" s="206" t="s">
        <v>308</v>
      </c>
      <c r="AC1242" s="173">
        <v>6000028</v>
      </c>
      <c r="AD1242" s="174" t="s">
        <v>2425</v>
      </c>
      <c r="AE1242" s="149">
        <v>13247.75</v>
      </c>
      <c r="AF1242" s="17">
        <v>-18048.910000000007</v>
      </c>
      <c r="AG1242" s="17">
        <v>-352421.15</v>
      </c>
      <c r="AH1242" s="151">
        <v>25008.000000000025</v>
      </c>
      <c r="AI1242" s="150">
        <v>-49012.990000000005</v>
      </c>
      <c r="AJ1242" s="266">
        <v>-147038.97000000003</v>
      </c>
      <c r="AK1242" s="138">
        <v>-219359.14999999997</v>
      </c>
      <c r="AL1242" s="266">
        <v>-263230.98</v>
      </c>
      <c r="AM1242" s="175">
        <v>20840.000000000025</v>
      </c>
      <c r="AN1242" s="150">
        <v>-215191.14999999997</v>
      </c>
      <c r="AO1242" s="151">
        <v>-84022.26857142894</v>
      </c>
      <c r="AP1242" s="151">
        <v>17471.049999999988</v>
      </c>
      <c r="AQ1242" s="151">
        <v>17471.05000000001</v>
      </c>
      <c r="AR1242" s="266">
        <v>-164510.02000000005</v>
      </c>
      <c r="AS1242" s="267">
        <v>-1.1188191810647206</v>
      </c>
      <c r="AT1242" s="266">
        <v>7536.9500000000153</v>
      </c>
      <c r="AU1242" s="267">
        <v>0.30138155790147181</v>
      </c>
      <c r="AV1242" s="266">
        <v>-369892.2</v>
      </c>
      <c r="AW1242" s="267">
        <v>-1.0495743515960947</v>
      </c>
      <c r="AX1242" s="266">
        <v>-164510.02000000002</v>
      </c>
      <c r="AY1242" s="267">
        <v>-1.1188191810647203</v>
      </c>
      <c r="AZ1242" s="266">
        <v>7536.9500000000371</v>
      </c>
      <c r="BA1242" s="267">
        <v>0.3013815579014727</v>
      </c>
      <c r="BB1242" s="266">
        <v>-2.1827872842550278E-11</v>
      </c>
      <c r="BC1242" s="267">
        <v>-1.2493738408710578E-15</v>
      </c>
      <c r="BE1242" s="149">
        <v>2355.9208333333368</v>
      </c>
      <c r="BF1242" s="149">
        <v>2355.9208333333368</v>
      </c>
      <c r="BG1242" s="149">
        <v>2355.9208333333368</v>
      </c>
      <c r="BH1242" s="149">
        <v>2355.9208333333368</v>
      </c>
      <c r="BI1242" s="149">
        <v>2355.9208333333368</v>
      </c>
      <c r="BJ1242" s="149">
        <v>2355.9208333333368</v>
      </c>
      <c r="BK1242" s="149">
        <v>2355.9208333333368</v>
      </c>
      <c r="BL1242" s="149">
        <v>2355.9208333333368</v>
      </c>
      <c r="BM1242" s="149">
        <v>2355.9208333333368</v>
      </c>
      <c r="BN1242" s="149">
        <v>-8444.0791666666628</v>
      </c>
      <c r="BO1242" s="149">
        <v>2355.9208333333368</v>
      </c>
      <c r="BP1242" s="149">
        <v>2355.9208333333368</v>
      </c>
      <c r="BQ1242" s="268">
        <v>17471.050000000043</v>
      </c>
    </row>
    <row r="1243" spans="2:96" x14ac:dyDescent="0.25">
      <c r="K1243" s="145" t="s">
        <v>316</v>
      </c>
      <c r="N1243" s="37" t="s">
        <v>2426</v>
      </c>
      <c r="V1243" s="37" t="s">
        <v>421</v>
      </c>
      <c r="W1243" s="37" t="s">
        <v>433</v>
      </c>
      <c r="X1243" s="37">
        <v>231</v>
      </c>
      <c r="AB1243" s="206" t="s">
        <v>308</v>
      </c>
      <c r="AC1243" s="173">
        <v>6000041</v>
      </c>
      <c r="AD1243" s="174" t="s">
        <v>2427</v>
      </c>
      <c r="AE1243" s="149">
        <v>18958.55</v>
      </c>
      <c r="AF1243" s="17">
        <v>737567.32000000007</v>
      </c>
      <c r="AG1243" s="17">
        <v>264902.42</v>
      </c>
      <c r="AH1243" s="151">
        <v>0</v>
      </c>
      <c r="AI1243" s="150">
        <v>46606.9</v>
      </c>
      <c r="AJ1243" s="266">
        <v>139820.70000000001</v>
      </c>
      <c r="AK1243" s="138">
        <v>248753.93</v>
      </c>
      <c r="AL1243" s="266">
        <v>298504.71600000001</v>
      </c>
      <c r="AM1243" s="175">
        <v>0</v>
      </c>
      <c r="AN1243" s="150">
        <v>248753.93</v>
      </c>
      <c r="AO1243" s="151">
        <v>397540.40571428573</v>
      </c>
      <c r="AP1243" s="151">
        <v>0</v>
      </c>
      <c r="AQ1243" s="151">
        <v>0</v>
      </c>
      <c r="AR1243" s="266">
        <v>139820.70000000001</v>
      </c>
      <c r="AS1243" s="267">
        <v>1</v>
      </c>
      <c r="AT1243" s="266">
        <v>0</v>
      </c>
      <c r="AU1243" s="267">
        <v>0</v>
      </c>
      <c r="AV1243" s="266">
        <v>264902.42</v>
      </c>
      <c r="AW1243" s="267">
        <v>1</v>
      </c>
      <c r="AX1243" s="266">
        <v>139820.70000000001</v>
      </c>
      <c r="AY1243" s="267">
        <v>1</v>
      </c>
      <c r="AZ1243" s="266">
        <v>0</v>
      </c>
      <c r="BA1243" s="267">
        <v>0</v>
      </c>
      <c r="BB1243" s="266">
        <v>0</v>
      </c>
      <c r="BC1243" s="267">
        <v>0</v>
      </c>
      <c r="BE1243" s="149">
        <v>0</v>
      </c>
      <c r="BF1243" s="149">
        <v>0</v>
      </c>
      <c r="BG1243" s="149">
        <v>0</v>
      </c>
      <c r="BH1243" s="149">
        <v>0</v>
      </c>
      <c r="BI1243" s="149">
        <v>0</v>
      </c>
      <c r="BJ1243" s="149">
        <v>0</v>
      </c>
      <c r="BK1243" s="149">
        <v>0</v>
      </c>
      <c r="BL1243" s="149">
        <v>0</v>
      </c>
      <c r="BM1243" s="149">
        <v>0</v>
      </c>
      <c r="BN1243" s="149">
        <v>0</v>
      </c>
      <c r="BO1243" s="149">
        <v>0</v>
      </c>
      <c r="BP1243" s="149">
        <v>0</v>
      </c>
      <c r="BQ1243" s="268">
        <v>0</v>
      </c>
    </row>
    <row r="1244" spans="2:96" x14ac:dyDescent="0.25">
      <c r="K1244" s="145" t="s">
        <v>316</v>
      </c>
      <c r="N1244" s="37" t="s">
        <v>2428</v>
      </c>
      <c r="V1244" s="37" t="s">
        <v>421</v>
      </c>
      <c r="W1244" s="37" t="s">
        <v>433</v>
      </c>
      <c r="X1244" s="37">
        <v>231</v>
      </c>
      <c r="AB1244" s="206" t="s">
        <v>308</v>
      </c>
      <c r="AC1244" s="173">
        <v>6000042</v>
      </c>
      <c r="AD1244" s="174" t="s">
        <v>2429</v>
      </c>
      <c r="AE1244" s="149">
        <v>16114.64</v>
      </c>
      <c r="AF1244" s="17">
        <v>5065.4900000000007</v>
      </c>
      <c r="AG1244" s="17">
        <v>13770.18</v>
      </c>
      <c r="AH1244" s="151">
        <v>0</v>
      </c>
      <c r="AI1244" s="150">
        <v>-52766.09</v>
      </c>
      <c r="AJ1244" s="266">
        <v>-158298.26999999999</v>
      </c>
      <c r="AK1244" s="138">
        <v>-52766.09</v>
      </c>
      <c r="AL1244" s="266">
        <v>-63319.30799999999</v>
      </c>
      <c r="AM1244" s="175">
        <v>0</v>
      </c>
      <c r="AN1244" s="150">
        <v>-52766.09</v>
      </c>
      <c r="AO1244" s="151">
        <v>-90456.154285714278</v>
      </c>
      <c r="AP1244" s="151">
        <v>0</v>
      </c>
      <c r="AQ1244" s="151">
        <v>0</v>
      </c>
      <c r="AR1244" s="266">
        <v>-158298.26999999999</v>
      </c>
      <c r="AS1244" s="267">
        <v>-1</v>
      </c>
      <c r="AT1244" s="266">
        <v>0</v>
      </c>
      <c r="AU1244" s="267">
        <v>0</v>
      </c>
      <c r="AV1244" s="266">
        <v>13770.18</v>
      </c>
      <c r="AW1244" s="267">
        <v>1</v>
      </c>
      <c r="AX1244" s="266">
        <v>-158298.26999999999</v>
      </c>
      <c r="AY1244" s="267">
        <v>-1</v>
      </c>
      <c r="AZ1244" s="266">
        <v>0</v>
      </c>
      <c r="BA1244" s="267">
        <v>0</v>
      </c>
      <c r="BB1244" s="266">
        <v>0</v>
      </c>
      <c r="BC1244" s="267">
        <v>0</v>
      </c>
      <c r="BE1244" s="149">
        <v>0</v>
      </c>
      <c r="BF1244" s="149">
        <v>0</v>
      </c>
      <c r="BG1244" s="149">
        <v>0</v>
      </c>
      <c r="BH1244" s="149">
        <v>0</v>
      </c>
      <c r="BI1244" s="149">
        <v>0</v>
      </c>
      <c r="BJ1244" s="149">
        <v>0</v>
      </c>
      <c r="BK1244" s="149">
        <v>0</v>
      </c>
      <c r="BL1244" s="149">
        <v>0</v>
      </c>
      <c r="BM1244" s="149">
        <v>0</v>
      </c>
      <c r="BN1244" s="149">
        <v>0</v>
      </c>
      <c r="BO1244" s="149">
        <v>0</v>
      </c>
      <c r="BP1244" s="149">
        <v>0</v>
      </c>
      <c r="BQ1244" s="268">
        <v>0</v>
      </c>
    </row>
    <row r="1245" spans="2:96" x14ac:dyDescent="0.25">
      <c r="K1245" s="145" t="s">
        <v>316</v>
      </c>
      <c r="N1245" s="37" t="s">
        <v>2430</v>
      </c>
      <c r="V1245" s="37" t="s">
        <v>421</v>
      </c>
      <c r="W1245" s="37" t="s">
        <v>433</v>
      </c>
      <c r="X1245" s="37">
        <v>231</v>
      </c>
      <c r="AB1245" s="206" t="s">
        <v>308</v>
      </c>
      <c r="AC1245" s="173">
        <v>6000044</v>
      </c>
      <c r="AD1245" s="174" t="s">
        <v>2431</v>
      </c>
      <c r="AE1245" s="149">
        <v>-93776.560000000012</v>
      </c>
      <c r="AF1245" s="17">
        <v>-79485.279999999999</v>
      </c>
      <c r="AG1245" s="17">
        <v>-139010.18999999997</v>
      </c>
      <c r="AH1245" s="151">
        <v>-114155.00000000004</v>
      </c>
      <c r="AI1245" s="150">
        <v>-53928.58</v>
      </c>
      <c r="AJ1245" s="266">
        <v>-161785.74</v>
      </c>
      <c r="AK1245" s="138">
        <v>-112962.10000000002</v>
      </c>
      <c r="AL1245" s="266">
        <v>-135554.52000000002</v>
      </c>
      <c r="AM1245" s="175">
        <v>-95129.166666666701</v>
      </c>
      <c r="AN1245" s="150">
        <v>-131987.93333333335</v>
      </c>
      <c r="AO1245" s="151">
        <v>-143049.15428571426</v>
      </c>
      <c r="AP1245" s="151">
        <v>-34695.78</v>
      </c>
      <c r="AQ1245" s="151">
        <v>-34695.779999999992</v>
      </c>
      <c r="AR1245" s="266">
        <v>-127089.95999999999</v>
      </c>
      <c r="AS1245" s="267">
        <v>-0.78554488176770088</v>
      </c>
      <c r="AT1245" s="266">
        <v>-79459.220000000059</v>
      </c>
      <c r="AU1245" s="267">
        <v>-0.69606429854145702</v>
      </c>
      <c r="AV1245" s="266">
        <v>-104314.40999999997</v>
      </c>
      <c r="AW1245" s="267">
        <v>-0.75040836934328337</v>
      </c>
      <c r="AX1245" s="266">
        <v>-127089.95999999999</v>
      </c>
      <c r="AY1245" s="267">
        <v>-0.78554488176770088</v>
      </c>
      <c r="AZ1245" s="266">
        <v>-79459.220000000045</v>
      </c>
      <c r="BA1245" s="267">
        <v>-0.69606429854145691</v>
      </c>
      <c r="BB1245" s="266">
        <v>-7.2759576141834259E-12</v>
      </c>
      <c r="BC1245" s="267">
        <v>-2.0970727893085056E-16</v>
      </c>
      <c r="BE1245" s="149">
        <v>-2891.3150000000001</v>
      </c>
      <c r="BF1245" s="149">
        <v>-2891.3150000000001</v>
      </c>
      <c r="BG1245" s="149">
        <v>-2891.3150000000001</v>
      </c>
      <c r="BH1245" s="149">
        <v>-2891.3150000000001</v>
      </c>
      <c r="BI1245" s="149">
        <v>-2891.3150000000001</v>
      </c>
      <c r="BJ1245" s="149">
        <v>-2891.3150000000001</v>
      </c>
      <c r="BK1245" s="149">
        <v>-2891.3150000000001</v>
      </c>
      <c r="BL1245" s="149">
        <v>-2891.3150000000001</v>
      </c>
      <c r="BM1245" s="149">
        <v>-2891.3150000000001</v>
      </c>
      <c r="BN1245" s="149">
        <v>-2891.3150000000001</v>
      </c>
      <c r="BO1245" s="149">
        <v>-2891.3150000000001</v>
      </c>
      <c r="BP1245" s="149">
        <v>-2891.3150000000001</v>
      </c>
      <c r="BQ1245" s="268">
        <v>-34695.779999999992</v>
      </c>
    </row>
    <row r="1246" spans="2:96" x14ac:dyDescent="0.25">
      <c r="K1246" s="145" t="s">
        <v>316</v>
      </c>
      <c r="N1246" s="37" t="s">
        <v>2432</v>
      </c>
      <c r="V1246" s="37" t="s">
        <v>421</v>
      </c>
      <c r="W1246" s="37" t="s">
        <v>433</v>
      </c>
      <c r="X1246" s="37">
        <v>231</v>
      </c>
      <c r="AB1246" s="206" t="s">
        <v>308</v>
      </c>
      <c r="AC1246" s="173">
        <v>6000080</v>
      </c>
      <c r="AD1246" s="174" t="s">
        <v>2433</v>
      </c>
      <c r="AE1246" s="149">
        <v>-2861267.7200000007</v>
      </c>
      <c r="AF1246" s="17">
        <v>1763132.49</v>
      </c>
      <c r="AG1246" s="17">
        <v>5266881.47</v>
      </c>
      <c r="AH1246" s="151">
        <v>6719935.5999999968</v>
      </c>
      <c r="AI1246" s="150">
        <v>-1161223.4899999998</v>
      </c>
      <c r="AJ1246" s="266">
        <v>-3483670.4699999993</v>
      </c>
      <c r="AK1246" s="138">
        <v>1059244.4600000004</v>
      </c>
      <c r="AL1246" s="266">
        <v>1271093.3520000004</v>
      </c>
      <c r="AM1246" s="175">
        <v>5599946.3333333302</v>
      </c>
      <c r="AN1246" s="150">
        <v>2179233.726666667</v>
      </c>
      <c r="AO1246" s="151">
        <v>88136.451428570173</v>
      </c>
      <c r="AP1246" s="151">
        <v>5351123.7041834584</v>
      </c>
      <c r="AQ1246" s="151">
        <v>5351123.7041834593</v>
      </c>
      <c r="AR1246" s="266">
        <v>-8834794.1741834581</v>
      </c>
      <c r="AS1246" s="267">
        <v>-2.5360590934949885</v>
      </c>
      <c r="AT1246" s="266">
        <v>1368811.8958165376</v>
      </c>
      <c r="AU1246" s="267">
        <v>0.20369419847067258</v>
      </c>
      <c r="AV1246" s="266">
        <v>-84242.234183459543</v>
      </c>
      <c r="AW1246" s="267">
        <v>-1.5994708569634766E-2</v>
      </c>
      <c r="AX1246" s="266">
        <v>-8834794.1741834581</v>
      </c>
      <c r="AY1246" s="267">
        <v>-2.5360590934949885</v>
      </c>
      <c r="AZ1246" s="266">
        <v>1368811.8958165385</v>
      </c>
      <c r="BA1246" s="267">
        <v>0.20369419847067272</v>
      </c>
      <c r="BB1246" s="266">
        <v>-9.3132257461547852E-10</v>
      </c>
      <c r="BC1246" s="267">
        <v>-1.7404243035670793E-16</v>
      </c>
      <c r="BE1246" s="149">
        <v>445926.97534862149</v>
      </c>
      <c r="BF1246" s="149">
        <v>445926.97534862149</v>
      </c>
      <c r="BG1246" s="149">
        <v>445926.97534862149</v>
      </c>
      <c r="BH1246" s="149">
        <v>445926.97534862149</v>
      </c>
      <c r="BI1246" s="149">
        <v>445926.97534862149</v>
      </c>
      <c r="BJ1246" s="149">
        <v>445926.97534862149</v>
      </c>
      <c r="BK1246" s="149">
        <v>445926.97534862149</v>
      </c>
      <c r="BL1246" s="149">
        <v>445926.97534862149</v>
      </c>
      <c r="BM1246" s="149">
        <v>445926.97534862149</v>
      </c>
      <c r="BN1246" s="149">
        <v>445926.97534862149</v>
      </c>
      <c r="BO1246" s="149">
        <v>445926.97534862149</v>
      </c>
      <c r="BP1246" s="149">
        <v>445926.97534862149</v>
      </c>
      <c r="BQ1246" s="268">
        <v>5351123.7041834584</v>
      </c>
    </row>
    <row r="1247" spans="2:96" x14ac:dyDescent="0.25">
      <c r="K1247" s="145" t="s">
        <v>316</v>
      </c>
      <c r="N1247" s="37" t="s">
        <v>2434</v>
      </c>
      <c r="V1247" s="37" t="s">
        <v>421</v>
      </c>
      <c r="W1247" s="37" t="s">
        <v>433</v>
      </c>
      <c r="X1247" s="37">
        <v>231</v>
      </c>
      <c r="AB1247" s="206" t="s">
        <v>308</v>
      </c>
      <c r="AC1247" s="173">
        <v>6000081</v>
      </c>
      <c r="AD1247" s="174" t="s">
        <v>2435</v>
      </c>
      <c r="AE1247" s="149">
        <v>145403.85</v>
      </c>
      <c r="AF1247" s="17">
        <v>-11781.989999999532</v>
      </c>
      <c r="AG1247" s="17">
        <v>-36725.08</v>
      </c>
      <c r="AH1247" s="151">
        <v>0</v>
      </c>
      <c r="AI1247" s="150">
        <v>170606.32</v>
      </c>
      <c r="AJ1247" s="266">
        <v>511818.96</v>
      </c>
      <c r="AK1247" s="138">
        <v>0</v>
      </c>
      <c r="AL1247" s="266">
        <v>0</v>
      </c>
      <c r="AM1247" s="175">
        <v>0</v>
      </c>
      <c r="AN1247" s="150">
        <v>0</v>
      </c>
      <c r="AO1247" s="151">
        <v>0</v>
      </c>
      <c r="AP1247" s="151">
        <v>0</v>
      </c>
      <c r="AQ1247" s="151">
        <v>0</v>
      </c>
      <c r="AR1247" s="266">
        <v>511818.96</v>
      </c>
      <c r="AS1247" s="267">
        <v>1</v>
      </c>
      <c r="AT1247" s="266">
        <v>0</v>
      </c>
      <c r="AU1247" s="267">
        <v>0</v>
      </c>
      <c r="AV1247" s="266">
        <v>-36725.08</v>
      </c>
      <c r="AW1247" s="267">
        <v>-1</v>
      </c>
      <c r="AX1247" s="266">
        <v>511818.96</v>
      </c>
      <c r="AY1247" s="267">
        <v>1</v>
      </c>
      <c r="AZ1247" s="266">
        <v>0</v>
      </c>
      <c r="BA1247" s="267">
        <v>0</v>
      </c>
      <c r="BB1247" s="266">
        <v>0</v>
      </c>
      <c r="BC1247" s="267">
        <v>0</v>
      </c>
      <c r="BE1247" s="149">
        <v>0</v>
      </c>
      <c r="BF1247" s="149">
        <v>0</v>
      </c>
      <c r="BG1247" s="149">
        <v>0</v>
      </c>
      <c r="BH1247" s="149">
        <v>0</v>
      </c>
      <c r="BI1247" s="149">
        <v>0</v>
      </c>
      <c r="BJ1247" s="149">
        <v>0</v>
      </c>
      <c r="BK1247" s="149">
        <v>0</v>
      </c>
      <c r="BL1247" s="149">
        <v>0</v>
      </c>
      <c r="BM1247" s="149">
        <v>0</v>
      </c>
      <c r="BN1247" s="149">
        <v>0</v>
      </c>
      <c r="BO1247" s="149">
        <v>0</v>
      </c>
      <c r="BP1247" s="149">
        <v>0</v>
      </c>
      <c r="BQ1247" s="268">
        <v>0</v>
      </c>
    </row>
    <row r="1248" spans="2:96" x14ac:dyDescent="0.25">
      <c r="K1248" s="145" t="s">
        <v>316</v>
      </c>
      <c r="N1248" s="37" t="s">
        <v>2436</v>
      </c>
      <c r="V1248" s="37" t="s">
        <v>421</v>
      </c>
      <c r="W1248" s="37" t="s">
        <v>433</v>
      </c>
      <c r="X1248" s="37">
        <v>231</v>
      </c>
      <c r="AB1248" s="206" t="s">
        <v>308</v>
      </c>
      <c r="AC1248" s="173">
        <v>6000082</v>
      </c>
      <c r="AD1248" s="174" t="s">
        <v>2437</v>
      </c>
      <c r="AE1248" s="149">
        <v>4076264.3400000003</v>
      </c>
      <c r="AF1248" s="17">
        <v>687699.62000000011</v>
      </c>
      <c r="AG1248" s="17">
        <v>-1319770.9400000002</v>
      </c>
      <c r="AH1248" s="151">
        <v>0</v>
      </c>
      <c r="AI1248" s="150">
        <v>1363184.5499999998</v>
      </c>
      <c r="AJ1248" s="266">
        <v>4089553.6499999994</v>
      </c>
      <c r="AK1248" s="138">
        <v>3962948.5699999994</v>
      </c>
      <c r="AL1248" s="266">
        <v>4755538.284</v>
      </c>
      <c r="AM1248" s="175">
        <v>0</v>
      </c>
      <c r="AN1248" s="150">
        <v>3962948.5699999994</v>
      </c>
      <c r="AO1248" s="151">
        <v>5206317.7371428646</v>
      </c>
      <c r="AP1248" s="151">
        <v>375434.38</v>
      </c>
      <c r="AQ1248" s="151">
        <v>375434.3799999996</v>
      </c>
      <c r="AR1248" s="266">
        <v>3714119.27</v>
      </c>
      <c r="AS1248" s="267">
        <v>0.90819673437955761</v>
      </c>
      <c r="AT1248" s="266">
        <v>-375434.3799999996</v>
      </c>
      <c r="AU1248" s="267">
        <v>0</v>
      </c>
      <c r="AV1248" s="266">
        <v>-1695205.3199999998</v>
      </c>
      <c r="AW1248" s="267">
        <v>-1.2844693489008021</v>
      </c>
      <c r="AX1248" s="266">
        <v>3714119.2699999996</v>
      </c>
      <c r="AY1248" s="267">
        <v>0.9081967343795575</v>
      </c>
      <c r="AZ1248" s="266">
        <v>-375434.38</v>
      </c>
      <c r="BA1248" s="267">
        <v>0</v>
      </c>
      <c r="BB1248" s="266">
        <v>4.0745362639427185E-10</v>
      </c>
      <c r="BC1248" s="267">
        <v>1.0852858664522729E-15</v>
      </c>
      <c r="BE1248" s="149">
        <v>31286.198333333301</v>
      </c>
      <c r="BF1248" s="149">
        <v>31286.198333333301</v>
      </c>
      <c r="BG1248" s="149">
        <v>31286.198333333301</v>
      </c>
      <c r="BH1248" s="149">
        <v>31286.198333333301</v>
      </c>
      <c r="BI1248" s="149">
        <v>31286.198333333301</v>
      </c>
      <c r="BJ1248" s="149">
        <v>31286.198333333301</v>
      </c>
      <c r="BK1248" s="149">
        <v>31286.198333333301</v>
      </c>
      <c r="BL1248" s="149">
        <v>31286.198333333301</v>
      </c>
      <c r="BM1248" s="149">
        <v>31286.198333333301</v>
      </c>
      <c r="BN1248" s="149">
        <v>31286.198333333301</v>
      </c>
      <c r="BO1248" s="149">
        <v>31286.198333333301</v>
      </c>
      <c r="BP1248" s="149">
        <v>31286.198333333301</v>
      </c>
      <c r="BQ1248" s="268">
        <v>375434.3799999996</v>
      </c>
    </row>
    <row r="1249" spans="11:69" x14ac:dyDescent="0.25">
      <c r="K1249" s="145" t="s">
        <v>316</v>
      </c>
      <c r="N1249" s="37" t="s">
        <v>2438</v>
      </c>
      <c r="V1249" s="37" t="s">
        <v>421</v>
      </c>
      <c r="W1249" s="37" t="s">
        <v>433</v>
      </c>
      <c r="X1249" s="37">
        <v>231</v>
      </c>
      <c r="AB1249" s="206" t="s">
        <v>308</v>
      </c>
      <c r="AC1249" s="173">
        <v>6000091</v>
      </c>
      <c r="AD1249" s="174" t="s">
        <v>2439</v>
      </c>
      <c r="AE1249" s="149">
        <v>479304.83</v>
      </c>
      <c r="AF1249" s="17">
        <v>420054.24</v>
      </c>
      <c r="AG1249" s="17">
        <v>501525.17</v>
      </c>
      <c r="AH1249" s="151">
        <v>354966.48999999993</v>
      </c>
      <c r="AI1249" s="150">
        <v>148811.21</v>
      </c>
      <c r="AJ1249" s="266">
        <v>446433.63</v>
      </c>
      <c r="AK1249" s="138">
        <v>461965.22</v>
      </c>
      <c r="AL1249" s="266">
        <v>554358.26399999997</v>
      </c>
      <c r="AM1249" s="175">
        <v>295805.40833333327</v>
      </c>
      <c r="AN1249" s="150">
        <v>521126.30166666664</v>
      </c>
      <c r="AO1249" s="151">
        <v>523687.4571428576</v>
      </c>
      <c r="AP1249" s="151">
        <v>450423.38</v>
      </c>
      <c r="AQ1249" s="151">
        <v>450423.38000000035</v>
      </c>
      <c r="AR1249" s="266">
        <v>-3989.7500000003492</v>
      </c>
      <c r="AS1249" s="267">
        <v>-8.9369387337606028E-3</v>
      </c>
      <c r="AT1249" s="266">
        <v>-95456.890000000421</v>
      </c>
      <c r="AU1249" s="267">
        <v>-0.26891803223453697</v>
      </c>
      <c r="AV1249" s="266">
        <v>51101.78999999963</v>
      </c>
      <c r="AW1249" s="267">
        <v>0.10189277240063471</v>
      </c>
      <c r="AX1249" s="266">
        <v>-3989.75</v>
      </c>
      <c r="AY1249" s="267">
        <v>-8.9369387337598204E-3</v>
      </c>
      <c r="AZ1249" s="266">
        <v>-95456.890000000072</v>
      </c>
      <c r="BA1249" s="267">
        <v>-0.26891803223453598</v>
      </c>
      <c r="BB1249" s="266">
        <v>-3.4924596548080444E-10</v>
      </c>
      <c r="BC1249" s="267">
        <v>-7.7537264047173668E-16</v>
      </c>
      <c r="BE1249" s="149">
        <v>37535.281666666699</v>
      </c>
      <c r="BF1249" s="149">
        <v>37535.281666666699</v>
      </c>
      <c r="BG1249" s="149">
        <v>37535.281666666699</v>
      </c>
      <c r="BH1249" s="149">
        <v>37535.281666666699</v>
      </c>
      <c r="BI1249" s="149">
        <v>37535.281666666699</v>
      </c>
      <c r="BJ1249" s="149">
        <v>37535.281666666699</v>
      </c>
      <c r="BK1249" s="149">
        <v>37535.281666666699</v>
      </c>
      <c r="BL1249" s="149">
        <v>37535.281666666699</v>
      </c>
      <c r="BM1249" s="149">
        <v>37535.281666666699</v>
      </c>
      <c r="BN1249" s="149">
        <v>37535.281666666699</v>
      </c>
      <c r="BO1249" s="149">
        <v>37535.281666666699</v>
      </c>
      <c r="BP1249" s="149">
        <v>37535.281666666699</v>
      </c>
      <c r="BQ1249" s="268">
        <v>450423.3800000003</v>
      </c>
    </row>
    <row r="1250" spans="11:69" x14ac:dyDescent="0.25">
      <c r="K1250" s="145" t="s">
        <v>316</v>
      </c>
      <c r="N1250" s="37" t="s">
        <v>2440</v>
      </c>
      <c r="V1250" s="37" t="s">
        <v>421</v>
      </c>
      <c r="W1250" s="37" t="s">
        <v>433</v>
      </c>
      <c r="X1250" s="37">
        <v>231</v>
      </c>
      <c r="AB1250" s="206" t="s">
        <v>308</v>
      </c>
      <c r="AC1250" s="173">
        <v>6000093</v>
      </c>
      <c r="AD1250" s="174" t="s">
        <v>2441</v>
      </c>
      <c r="AE1250" s="149">
        <v>-4893427.97</v>
      </c>
      <c r="AF1250" s="17">
        <v>-6098550.8600000003</v>
      </c>
      <c r="AG1250" s="17">
        <v>-6137595.2000000002</v>
      </c>
      <c r="AH1250" s="151">
        <v>-5564449.3188084606</v>
      </c>
      <c r="AI1250" s="150">
        <v>-2079218.27</v>
      </c>
      <c r="AJ1250" s="266">
        <v>-6237654.8100000005</v>
      </c>
      <c r="AK1250" s="138">
        <v>-6037678.6399999997</v>
      </c>
      <c r="AL1250" s="266">
        <v>-7245214.3679999989</v>
      </c>
      <c r="AM1250" s="175">
        <v>-4637302.9198403843</v>
      </c>
      <c r="AN1250" s="150">
        <v>-6964825.038968076</v>
      </c>
      <c r="AO1250" s="151">
        <v>-6857105.0400000028</v>
      </c>
      <c r="AP1250" s="151">
        <v>-7481899.1957142847</v>
      </c>
      <c r="AQ1250" s="151">
        <v>-7481899.1957142884</v>
      </c>
      <c r="AR1250" s="266">
        <v>1244244.3857142879</v>
      </c>
      <c r="AS1250" s="267">
        <v>0.19947310705933208</v>
      </c>
      <c r="AT1250" s="266">
        <v>1917449.8769058278</v>
      </c>
      <c r="AU1250" s="267">
        <v>0.34458933257324009</v>
      </c>
      <c r="AV1250" s="266">
        <v>1344303.9957142882</v>
      </c>
      <c r="AW1250" s="267">
        <v>0.21902780354662169</v>
      </c>
      <c r="AX1250" s="266">
        <v>1244244.3857142841</v>
      </c>
      <c r="AY1250" s="267">
        <v>0.19947310705933149</v>
      </c>
      <c r="AZ1250" s="266">
        <v>1917449.8769058241</v>
      </c>
      <c r="BA1250" s="267">
        <v>0.34458933257323937</v>
      </c>
      <c r="BB1250" s="266">
        <v>3.7252902984619141E-9</v>
      </c>
      <c r="BC1250" s="267">
        <v>4.9790704218466378E-16</v>
      </c>
      <c r="BE1250" s="149">
        <v>-623491.59964285744</v>
      </c>
      <c r="BF1250" s="149">
        <v>-623491.59964285744</v>
      </c>
      <c r="BG1250" s="149">
        <v>-623491.59964285744</v>
      </c>
      <c r="BH1250" s="149">
        <v>-623491.59964285744</v>
      </c>
      <c r="BI1250" s="149">
        <v>-623491.59964285744</v>
      </c>
      <c r="BJ1250" s="149">
        <v>-623491.59964285744</v>
      </c>
      <c r="BK1250" s="149">
        <v>-623491.59964285744</v>
      </c>
      <c r="BL1250" s="149">
        <v>-623491.59964285744</v>
      </c>
      <c r="BM1250" s="149">
        <v>-623491.59964285744</v>
      </c>
      <c r="BN1250" s="149">
        <v>-623491.59964285744</v>
      </c>
      <c r="BO1250" s="149">
        <v>-623491.59964285744</v>
      </c>
      <c r="BP1250" s="149">
        <v>-623491.59964285744</v>
      </c>
      <c r="BQ1250" s="268">
        <v>-7481899.1957142912</v>
      </c>
    </row>
    <row r="1251" spans="11:69" x14ac:dyDescent="0.25">
      <c r="K1251" s="145" t="s">
        <v>316</v>
      </c>
      <c r="N1251" s="37" t="s">
        <v>2442</v>
      </c>
      <c r="V1251" s="37" t="s">
        <v>421</v>
      </c>
      <c r="W1251" s="37" t="s">
        <v>433</v>
      </c>
      <c r="X1251" s="37">
        <v>231</v>
      </c>
      <c r="AB1251" s="206" t="s">
        <v>308</v>
      </c>
      <c r="AC1251" s="173">
        <v>6000094</v>
      </c>
      <c r="AD1251" s="174" t="s">
        <v>2443</v>
      </c>
      <c r="AE1251" s="149">
        <v>7373714.7399999993</v>
      </c>
      <c r="AF1251" s="17">
        <v>12673435.23</v>
      </c>
      <c r="AG1251" s="17">
        <v>8848820.7899999991</v>
      </c>
      <c r="AH1251" s="151">
        <v>5744831.1446290351</v>
      </c>
      <c r="AI1251" s="150">
        <v>2017316.8199999998</v>
      </c>
      <c r="AJ1251" s="266">
        <v>6051950.459999999</v>
      </c>
      <c r="AK1251" s="138">
        <v>7782471.1499999994</v>
      </c>
      <c r="AL1251" s="266">
        <v>9338965.379999999</v>
      </c>
      <c r="AM1251" s="175">
        <v>4050386.7294996795</v>
      </c>
      <c r="AN1251" s="150">
        <v>9476915.5651293546</v>
      </c>
      <c r="AO1251" s="151">
        <v>9554619.7371428553</v>
      </c>
      <c r="AP1251" s="151">
        <v>3594322.6105</v>
      </c>
      <c r="AQ1251" s="151">
        <v>3594322.6105000004</v>
      </c>
      <c r="AR1251" s="266">
        <v>2457627.8494999986</v>
      </c>
      <c r="AS1251" s="267">
        <v>0.40608856033167184</v>
      </c>
      <c r="AT1251" s="266">
        <v>2150508.5341290347</v>
      </c>
      <c r="AU1251" s="267">
        <v>0.37433798835664489</v>
      </c>
      <c r="AV1251" s="266">
        <v>5254498.1794999987</v>
      </c>
      <c r="AW1251" s="267">
        <v>0.59380772921043634</v>
      </c>
      <c r="AX1251" s="266">
        <v>2457627.8494999991</v>
      </c>
      <c r="AY1251" s="267">
        <v>0.4060885603316719</v>
      </c>
      <c r="AZ1251" s="266">
        <v>2150508.5341290352</v>
      </c>
      <c r="BA1251" s="267">
        <v>0.374337988356645</v>
      </c>
      <c r="BB1251" s="266">
        <v>-4.6566128730773926E-10</v>
      </c>
      <c r="BC1251" s="267">
        <v>-1.2955467212303515E-16</v>
      </c>
      <c r="BE1251" s="149">
        <v>242837.01579166669</v>
      </c>
      <c r="BF1251" s="149">
        <v>242837.01579166669</v>
      </c>
      <c r="BG1251" s="149">
        <v>242837.01579166669</v>
      </c>
      <c r="BH1251" s="149">
        <v>242837.01579166669</v>
      </c>
      <c r="BI1251" s="149">
        <v>242837.01579166669</v>
      </c>
      <c r="BJ1251" s="149">
        <v>242837.01579166669</v>
      </c>
      <c r="BK1251" s="149">
        <v>242837.01579166669</v>
      </c>
      <c r="BL1251" s="149">
        <v>242837.01579166669</v>
      </c>
      <c r="BM1251" s="149">
        <v>242837.01579166669</v>
      </c>
      <c r="BN1251" s="149">
        <v>242837.01579166669</v>
      </c>
      <c r="BO1251" s="149">
        <v>242837.01579166669</v>
      </c>
      <c r="BP1251" s="149">
        <v>923115.43679166667</v>
      </c>
      <c r="BQ1251" s="268">
        <v>3594322.6105000004</v>
      </c>
    </row>
    <row r="1252" spans="11:69" x14ac:dyDescent="0.25">
      <c r="K1252" s="145" t="s">
        <v>316</v>
      </c>
      <c r="N1252" s="37" t="s">
        <v>2444</v>
      </c>
      <c r="V1252" s="37" t="s">
        <v>421</v>
      </c>
      <c r="W1252" s="37" t="s">
        <v>433</v>
      </c>
      <c r="X1252" s="37">
        <v>231</v>
      </c>
      <c r="AB1252" s="206" t="s">
        <v>308</v>
      </c>
      <c r="AC1252" s="173">
        <v>6000095</v>
      </c>
      <c r="AD1252" s="174" t="s">
        <v>2445</v>
      </c>
      <c r="AE1252" s="149">
        <v>398993.30999999994</v>
      </c>
      <c r="AF1252" s="17">
        <v>253649.06</v>
      </c>
      <c r="AG1252" s="17">
        <v>311860.23</v>
      </c>
      <c r="AH1252" s="151">
        <v>209510.29674796754</v>
      </c>
      <c r="AI1252" s="150">
        <v>188563.96</v>
      </c>
      <c r="AJ1252" s="266">
        <v>565691.88</v>
      </c>
      <c r="AK1252" s="138">
        <v>362330.75</v>
      </c>
      <c r="AL1252" s="266">
        <v>434796.89999999997</v>
      </c>
      <c r="AM1252" s="175">
        <v>174591.91395663962</v>
      </c>
      <c r="AN1252" s="150">
        <v>397249.13279132789</v>
      </c>
      <c r="AO1252" s="151">
        <v>463542.82285714289</v>
      </c>
      <c r="AP1252" s="151">
        <v>0</v>
      </c>
      <c r="AQ1252" s="151">
        <v>0</v>
      </c>
      <c r="AR1252" s="266">
        <v>565691.88</v>
      </c>
      <c r="AS1252" s="267">
        <v>1</v>
      </c>
      <c r="AT1252" s="266">
        <v>209510.29674796754</v>
      </c>
      <c r="AU1252" s="267">
        <v>1</v>
      </c>
      <c r="AV1252" s="266">
        <v>311860.23</v>
      </c>
      <c r="AW1252" s="267">
        <v>1</v>
      </c>
      <c r="AX1252" s="266">
        <v>565691.88</v>
      </c>
      <c r="AY1252" s="267">
        <v>1</v>
      </c>
      <c r="AZ1252" s="266">
        <v>209510.29674796754</v>
      </c>
      <c r="BA1252" s="267">
        <v>1</v>
      </c>
      <c r="BB1252" s="266">
        <v>0</v>
      </c>
      <c r="BC1252" s="267">
        <v>0</v>
      </c>
      <c r="BE1252" s="149">
        <v>0</v>
      </c>
      <c r="BF1252" s="149">
        <v>0</v>
      </c>
      <c r="BG1252" s="149">
        <v>0</v>
      </c>
      <c r="BH1252" s="149">
        <v>0</v>
      </c>
      <c r="BI1252" s="149">
        <v>0</v>
      </c>
      <c r="BJ1252" s="149">
        <v>0</v>
      </c>
      <c r="BK1252" s="149">
        <v>0</v>
      </c>
      <c r="BL1252" s="149">
        <v>0</v>
      </c>
      <c r="BM1252" s="149">
        <v>0</v>
      </c>
      <c r="BN1252" s="149">
        <v>0</v>
      </c>
      <c r="BO1252" s="149">
        <v>0</v>
      </c>
      <c r="BP1252" s="149">
        <v>0</v>
      </c>
      <c r="BQ1252" s="268">
        <v>0</v>
      </c>
    </row>
    <row r="1253" spans="11:69" x14ac:dyDescent="0.25">
      <c r="K1253" s="145" t="s">
        <v>316</v>
      </c>
      <c r="N1253" s="37" t="s">
        <v>2446</v>
      </c>
      <c r="V1253" s="37" t="s">
        <v>421</v>
      </c>
      <c r="W1253" s="37" t="s">
        <v>433</v>
      </c>
      <c r="X1253" s="37">
        <v>231</v>
      </c>
      <c r="AB1253" s="206" t="s">
        <v>308</v>
      </c>
      <c r="AC1253" s="173">
        <v>6000096</v>
      </c>
      <c r="AD1253" s="174" t="s">
        <v>2447</v>
      </c>
      <c r="AE1253" s="149">
        <v>2214721.9900000002</v>
      </c>
      <c r="AF1253" s="17">
        <v>2512488.2199999997</v>
      </c>
      <c r="AG1253" s="17">
        <v>3038639.86</v>
      </c>
      <c r="AH1253" s="151">
        <v>1844465.3440650403</v>
      </c>
      <c r="AI1253" s="150">
        <v>1033563.34</v>
      </c>
      <c r="AJ1253" s="266">
        <v>3100690.02</v>
      </c>
      <c r="AK1253" s="138">
        <v>2814236.8800000004</v>
      </c>
      <c r="AL1253" s="266">
        <v>3377084.2560000001</v>
      </c>
      <c r="AM1253" s="175">
        <v>1537054.4533875335</v>
      </c>
      <c r="AN1253" s="150">
        <v>3121647.7706775069</v>
      </c>
      <c r="AO1253" s="151">
        <v>3329244.4457142856</v>
      </c>
      <c r="AP1253" s="151">
        <v>0</v>
      </c>
      <c r="AQ1253" s="151">
        <v>0</v>
      </c>
      <c r="AR1253" s="266">
        <v>3100690.02</v>
      </c>
      <c r="AS1253" s="267">
        <v>1</v>
      </c>
      <c r="AT1253" s="266">
        <v>1844465.3440650403</v>
      </c>
      <c r="AU1253" s="267">
        <v>1</v>
      </c>
      <c r="AV1253" s="266">
        <v>3038639.86</v>
      </c>
      <c r="AW1253" s="267">
        <v>1</v>
      </c>
      <c r="AX1253" s="266">
        <v>3100690.02</v>
      </c>
      <c r="AY1253" s="267">
        <v>1</v>
      </c>
      <c r="AZ1253" s="266">
        <v>1844465.3440650403</v>
      </c>
      <c r="BA1253" s="267">
        <v>1</v>
      </c>
      <c r="BB1253" s="266">
        <v>0</v>
      </c>
      <c r="BC1253" s="267">
        <v>0</v>
      </c>
      <c r="BE1253" s="149">
        <v>0</v>
      </c>
      <c r="BF1253" s="149">
        <v>0</v>
      </c>
      <c r="BG1253" s="149">
        <v>0</v>
      </c>
      <c r="BH1253" s="149">
        <v>0</v>
      </c>
      <c r="BI1253" s="149">
        <v>0</v>
      </c>
      <c r="BJ1253" s="149">
        <v>0</v>
      </c>
      <c r="BK1253" s="149">
        <v>0</v>
      </c>
      <c r="BL1253" s="149">
        <v>0</v>
      </c>
      <c r="BM1253" s="149">
        <v>0</v>
      </c>
      <c r="BN1253" s="149">
        <v>0</v>
      </c>
      <c r="BO1253" s="149">
        <v>0</v>
      </c>
      <c r="BP1253" s="149">
        <v>0</v>
      </c>
      <c r="BQ1253" s="268">
        <v>0</v>
      </c>
    </row>
    <row r="1254" spans="11:69" x14ac:dyDescent="0.25">
      <c r="K1254" s="145" t="s">
        <v>316</v>
      </c>
      <c r="N1254" s="37" t="s">
        <v>2448</v>
      </c>
      <c r="V1254" s="37" t="s">
        <v>421</v>
      </c>
      <c r="W1254" s="37" t="s">
        <v>433</v>
      </c>
      <c r="X1254" s="37">
        <v>231</v>
      </c>
      <c r="AB1254" s="206" t="s">
        <v>308</v>
      </c>
      <c r="AC1254" s="173">
        <v>6000097</v>
      </c>
      <c r="AD1254" s="174" t="s">
        <v>2449</v>
      </c>
      <c r="AE1254" s="149">
        <v>0</v>
      </c>
      <c r="AF1254" s="17">
        <v>3500104.1799999997</v>
      </c>
      <c r="AG1254" s="17">
        <v>3936477.2699999996</v>
      </c>
      <c r="AH1254" s="151">
        <v>0</v>
      </c>
      <c r="AI1254" s="150">
        <v>2623142.1100000003</v>
      </c>
      <c r="AJ1254" s="266">
        <v>7869426.330000001</v>
      </c>
      <c r="AK1254" s="138">
        <v>2623142.1100000003</v>
      </c>
      <c r="AL1254" s="266">
        <v>3147770.5320000001</v>
      </c>
      <c r="AM1254" s="175">
        <v>0</v>
      </c>
      <c r="AN1254" s="150">
        <v>2623142.1100000003</v>
      </c>
      <c r="AO1254" s="151">
        <v>4496815.0457142815</v>
      </c>
      <c r="AP1254" s="151">
        <v>5000000</v>
      </c>
      <c r="AQ1254" s="151">
        <v>5000000.0000000047</v>
      </c>
      <c r="AR1254" s="266">
        <v>2869426.3299999963</v>
      </c>
      <c r="AS1254" s="267">
        <v>0.36462967053406498</v>
      </c>
      <c r="AT1254" s="266">
        <v>-5000000.0000000047</v>
      </c>
      <c r="AU1254" s="267">
        <v>0</v>
      </c>
      <c r="AV1254" s="266">
        <v>-1063522.7300000051</v>
      </c>
      <c r="AW1254" s="267">
        <v>-0.27017118531463163</v>
      </c>
      <c r="AX1254" s="266">
        <v>2869426.330000001</v>
      </c>
      <c r="AY1254" s="267">
        <v>0.36462967053406553</v>
      </c>
      <c r="AZ1254" s="266">
        <v>-5000000</v>
      </c>
      <c r="BA1254" s="267">
        <v>0</v>
      </c>
      <c r="BB1254" s="266">
        <v>-4.6566128730773926E-9</v>
      </c>
      <c r="BC1254" s="267">
        <v>-9.3132257461547847E-16</v>
      </c>
      <c r="BE1254" s="149">
        <v>0</v>
      </c>
      <c r="BF1254" s="149">
        <v>0</v>
      </c>
      <c r="BG1254" s="149">
        <v>0</v>
      </c>
      <c r="BH1254" s="149">
        <v>555555.55555555597</v>
      </c>
      <c r="BI1254" s="149">
        <v>555555.55555555597</v>
      </c>
      <c r="BJ1254" s="149">
        <v>555555.55555555597</v>
      </c>
      <c r="BK1254" s="149">
        <v>555555.55555555597</v>
      </c>
      <c r="BL1254" s="149">
        <v>555555.55555555597</v>
      </c>
      <c r="BM1254" s="149">
        <v>555555.55555555597</v>
      </c>
      <c r="BN1254" s="149">
        <v>555555.55555555597</v>
      </c>
      <c r="BO1254" s="149">
        <v>555555.55555555597</v>
      </c>
      <c r="BP1254" s="149">
        <v>555555.55555555597</v>
      </c>
      <c r="BQ1254" s="268">
        <v>5000000.0000000037</v>
      </c>
    </row>
    <row r="1255" spans="11:69" x14ac:dyDescent="0.25">
      <c r="K1255" s="145" t="s">
        <v>316</v>
      </c>
      <c r="N1255" s="37" t="s">
        <v>2450</v>
      </c>
      <c r="V1255" s="37" t="s">
        <v>421</v>
      </c>
      <c r="W1255" s="37" t="s">
        <v>433</v>
      </c>
      <c r="X1255" s="37">
        <v>231</v>
      </c>
      <c r="AB1255" s="206" t="s">
        <v>308</v>
      </c>
      <c r="AC1255" s="173">
        <v>6000101</v>
      </c>
      <c r="AD1255" s="174" t="s">
        <v>2451</v>
      </c>
      <c r="AE1255" s="149">
        <v>471366.26120000001</v>
      </c>
      <c r="AF1255" s="17">
        <v>581866.78489999997</v>
      </c>
      <c r="AG1255" s="17">
        <v>577935.76</v>
      </c>
      <c r="AH1255" s="151">
        <v>565931.5881255928</v>
      </c>
      <c r="AI1255" s="150">
        <v>158988.24</v>
      </c>
      <c r="AJ1255" s="266">
        <v>476964.72</v>
      </c>
      <c r="AK1255" s="138">
        <v>423162.06</v>
      </c>
      <c r="AL1255" s="266">
        <v>507794.47199999995</v>
      </c>
      <c r="AM1255" s="175">
        <v>470827.89853332413</v>
      </c>
      <c r="AN1255" s="150">
        <v>518265.74959226866</v>
      </c>
      <c r="AO1255" s="151">
        <v>396712.49142857129</v>
      </c>
      <c r="AP1255" s="151">
        <v>578131.11987498368</v>
      </c>
      <c r="AQ1255" s="151">
        <v>578131.11987498356</v>
      </c>
      <c r="AR1255" s="266">
        <v>-101166.39987498359</v>
      </c>
      <c r="AS1255" s="267">
        <v>-0.21210457636150445</v>
      </c>
      <c r="AT1255" s="266">
        <v>-12199.531749390764</v>
      </c>
      <c r="AU1255" s="267">
        <v>-2.1556548539367653E-2</v>
      </c>
      <c r="AV1255" s="266">
        <v>-195.35987498355098</v>
      </c>
      <c r="AW1255" s="267">
        <v>-3.3803043262723695E-4</v>
      </c>
      <c r="AX1255" s="266">
        <v>-101166.3998749837</v>
      </c>
      <c r="AY1255" s="267">
        <v>-0.2121045763615047</v>
      </c>
      <c r="AZ1255" s="266">
        <v>-12199.531749390881</v>
      </c>
      <c r="BA1255" s="267">
        <v>-2.1556548539367861E-2</v>
      </c>
      <c r="BB1255" s="266">
        <v>1.1641532182693481E-10</v>
      </c>
      <c r="BC1255" s="267">
        <v>2.0136491156557827E-16</v>
      </c>
      <c r="BE1255" s="149">
        <v>49085.317514948139</v>
      </c>
      <c r="BF1255" s="149">
        <v>47704.903233151534</v>
      </c>
      <c r="BG1255" s="149">
        <v>48529.323535294498</v>
      </c>
      <c r="BH1255" s="149">
        <v>49071.228647356897</v>
      </c>
      <c r="BI1255" s="149">
        <v>44252.747913871812</v>
      </c>
      <c r="BJ1255" s="149">
        <v>49058.666391857601</v>
      </c>
      <c r="BK1255" s="149">
        <v>47410.868155659504</v>
      </c>
      <c r="BL1255" s="149">
        <v>48805.778941181343</v>
      </c>
      <c r="BM1255" s="149">
        <v>47565.56425346688</v>
      </c>
      <c r="BN1255" s="149">
        <v>49431.947003983638</v>
      </c>
      <c r="BO1255" s="149">
        <v>49366.081459648361</v>
      </c>
      <c r="BP1255" s="149">
        <v>47848.692824563412</v>
      </c>
      <c r="BQ1255" s="268">
        <v>578131.11987498356</v>
      </c>
    </row>
    <row r="1256" spans="11:69" x14ac:dyDescent="0.25">
      <c r="K1256" s="145" t="s">
        <v>316</v>
      </c>
      <c r="N1256" s="37" t="s">
        <v>2452</v>
      </c>
      <c r="V1256" s="37" t="s">
        <v>421</v>
      </c>
      <c r="W1256" s="37" t="s">
        <v>433</v>
      </c>
      <c r="X1256" s="37">
        <v>231</v>
      </c>
      <c r="AB1256" s="206" t="s">
        <v>308</v>
      </c>
      <c r="AC1256" s="173">
        <v>6000200</v>
      </c>
      <c r="AD1256" s="174" t="s">
        <v>2453</v>
      </c>
      <c r="AE1256" s="149">
        <v>-281073.32</v>
      </c>
      <c r="AF1256" s="17">
        <v>-311717.5400000001</v>
      </c>
      <c r="AG1256" s="17">
        <v>-327910.56</v>
      </c>
      <c r="AH1256" s="151">
        <v>-380816.36914285715</v>
      </c>
      <c r="AI1256" s="150">
        <v>-100799.96</v>
      </c>
      <c r="AJ1256" s="266">
        <v>-302399.88</v>
      </c>
      <c r="AK1256" s="138">
        <v>-205784.51999999993</v>
      </c>
      <c r="AL1256" s="266">
        <v>-246941.42399999994</v>
      </c>
      <c r="AM1256" s="175">
        <v>-317346.97428571427</v>
      </c>
      <c r="AN1256" s="150">
        <v>-269253.91485714284</v>
      </c>
      <c r="AO1256" s="151">
        <v>-320446.85142857139</v>
      </c>
      <c r="AP1256" s="151">
        <v>-306558.12</v>
      </c>
      <c r="AQ1256" s="151">
        <v>-306558.12</v>
      </c>
      <c r="AR1256" s="266">
        <v>4158.2399999999907</v>
      </c>
      <c r="AS1256" s="267">
        <v>1.3750799107459933E-2</v>
      </c>
      <c r="AT1256" s="266">
        <v>-74258.249142857152</v>
      </c>
      <c r="AU1256" s="267">
        <v>-0.19499752416104876</v>
      </c>
      <c r="AV1256" s="266">
        <v>-21352.440000000002</v>
      </c>
      <c r="AW1256" s="267">
        <v>-6.5116658640087713E-2</v>
      </c>
      <c r="AX1256" s="266">
        <v>4158.2399999999907</v>
      </c>
      <c r="AY1256" s="267">
        <v>1.3750799107459933E-2</v>
      </c>
      <c r="AZ1256" s="266">
        <v>-74258.249142857152</v>
      </c>
      <c r="BA1256" s="267">
        <v>-0.19499752416104876</v>
      </c>
      <c r="BB1256" s="266">
        <v>0</v>
      </c>
      <c r="BC1256" s="267">
        <v>0</v>
      </c>
      <c r="BE1256" s="149">
        <v>-25546.51</v>
      </c>
      <c r="BF1256" s="149">
        <v>-25546.51</v>
      </c>
      <c r="BG1256" s="149">
        <v>-25546.51</v>
      </c>
      <c r="BH1256" s="149">
        <v>-25546.51</v>
      </c>
      <c r="BI1256" s="149">
        <v>-25546.51</v>
      </c>
      <c r="BJ1256" s="149">
        <v>-25546.51</v>
      </c>
      <c r="BK1256" s="149">
        <v>-25546.51</v>
      </c>
      <c r="BL1256" s="149">
        <v>-25546.51</v>
      </c>
      <c r="BM1256" s="149">
        <v>-25546.51</v>
      </c>
      <c r="BN1256" s="149">
        <v>-25546.51</v>
      </c>
      <c r="BO1256" s="149">
        <v>-25546.51</v>
      </c>
      <c r="BP1256" s="149">
        <v>-25546.51</v>
      </c>
      <c r="BQ1256" s="268">
        <v>-306558.12000000005</v>
      </c>
    </row>
    <row r="1257" spans="11:69" x14ac:dyDescent="0.25">
      <c r="K1257" s="145" t="s">
        <v>316</v>
      </c>
      <c r="N1257" s="37" t="s">
        <v>2454</v>
      </c>
      <c r="V1257" s="37" t="s">
        <v>421</v>
      </c>
      <c r="W1257" s="37" t="s">
        <v>433</v>
      </c>
      <c r="X1257" s="37">
        <v>231</v>
      </c>
      <c r="AB1257" s="206" t="s">
        <v>308</v>
      </c>
      <c r="AC1257" s="173">
        <v>6000725</v>
      </c>
      <c r="AD1257" s="174" t="s">
        <v>2455</v>
      </c>
      <c r="AE1257" s="149">
        <v>-392647.70999999996</v>
      </c>
      <c r="AF1257" s="17">
        <v>6637.23</v>
      </c>
      <c r="AG1257" s="17">
        <v>441.92</v>
      </c>
      <c r="AH1257" s="151">
        <v>0</v>
      </c>
      <c r="AI1257" s="150">
        <v>0</v>
      </c>
      <c r="AJ1257" s="266">
        <v>0</v>
      </c>
      <c r="AK1257" s="138">
        <v>-32374.799999999999</v>
      </c>
      <c r="AL1257" s="266">
        <v>-38849.760000000002</v>
      </c>
      <c r="AM1257" s="175">
        <v>0</v>
      </c>
      <c r="AN1257" s="150">
        <v>-32374.799999999999</v>
      </c>
      <c r="AO1257" s="151">
        <v>0</v>
      </c>
      <c r="AP1257" s="151">
        <v>0</v>
      </c>
      <c r="AQ1257" s="151">
        <v>0</v>
      </c>
      <c r="AR1257" s="266">
        <v>0</v>
      </c>
      <c r="AS1257" s="267">
        <v>0</v>
      </c>
      <c r="AT1257" s="266">
        <v>0</v>
      </c>
      <c r="AU1257" s="267">
        <v>0</v>
      </c>
      <c r="AV1257" s="266">
        <v>441.92</v>
      </c>
      <c r="AW1257" s="267">
        <v>1</v>
      </c>
      <c r="AX1257" s="266">
        <v>0</v>
      </c>
      <c r="AY1257" s="267">
        <v>0</v>
      </c>
      <c r="AZ1257" s="266">
        <v>0</v>
      </c>
      <c r="BA1257" s="267">
        <v>0</v>
      </c>
      <c r="BB1257" s="266">
        <v>0</v>
      </c>
      <c r="BC1257" s="267">
        <v>0</v>
      </c>
      <c r="BE1257" s="149">
        <v>0</v>
      </c>
      <c r="BF1257" s="149">
        <v>0</v>
      </c>
      <c r="BG1257" s="149">
        <v>0</v>
      </c>
      <c r="BH1257" s="149">
        <v>0</v>
      </c>
      <c r="BI1257" s="149">
        <v>0</v>
      </c>
      <c r="BJ1257" s="149">
        <v>0</v>
      </c>
      <c r="BK1257" s="149">
        <v>0</v>
      </c>
      <c r="BL1257" s="149">
        <v>0</v>
      </c>
      <c r="BM1257" s="149">
        <v>0</v>
      </c>
      <c r="BN1257" s="149">
        <v>0</v>
      </c>
      <c r="BO1257" s="149">
        <v>0</v>
      </c>
      <c r="BP1257" s="149">
        <v>0</v>
      </c>
      <c r="BQ1257" s="268">
        <v>0</v>
      </c>
    </row>
    <row r="1258" spans="11:69" x14ac:dyDescent="0.25">
      <c r="K1258" s="145" t="s">
        <v>316</v>
      </c>
      <c r="N1258" s="37" t="s">
        <v>2456</v>
      </c>
      <c r="V1258" s="37" t="s">
        <v>421</v>
      </c>
      <c r="W1258" s="37" t="s">
        <v>433</v>
      </c>
      <c r="X1258" s="37">
        <v>231</v>
      </c>
      <c r="AB1258" s="206" t="s">
        <v>308</v>
      </c>
      <c r="AC1258" s="173">
        <v>6000750</v>
      </c>
      <c r="AD1258" s="174" t="s">
        <v>2457</v>
      </c>
      <c r="AE1258" s="149">
        <v>-1563921.46</v>
      </c>
      <c r="AF1258" s="17">
        <v>1208726.9000000001</v>
      </c>
      <c r="AG1258" s="17">
        <v>-504712.17000000004</v>
      </c>
      <c r="AH1258" s="151">
        <v>-498241.64999999956</v>
      </c>
      <c r="AI1258" s="150">
        <v>-177175.39</v>
      </c>
      <c r="AJ1258" s="266">
        <v>-531526.17000000004</v>
      </c>
      <c r="AK1258" s="138">
        <v>-475697.39</v>
      </c>
      <c r="AL1258" s="266">
        <v>-570836.86800000002</v>
      </c>
      <c r="AM1258" s="175">
        <v>-415201.37499999959</v>
      </c>
      <c r="AN1258" s="150">
        <v>-558737.66500000004</v>
      </c>
      <c r="AO1258" s="151">
        <v>-612824.07428571442</v>
      </c>
      <c r="AP1258" s="151">
        <v>-544398</v>
      </c>
      <c r="AQ1258" s="151">
        <v>-544398</v>
      </c>
      <c r="AR1258" s="266">
        <v>12871.829999999958</v>
      </c>
      <c r="AS1258" s="267">
        <v>2.4216738001818342E-2</v>
      </c>
      <c r="AT1258" s="266">
        <v>46156.350000000442</v>
      </c>
      <c r="AU1258" s="267">
        <v>9.2638481748766849E-2</v>
      </c>
      <c r="AV1258" s="266">
        <v>39685.829999999958</v>
      </c>
      <c r="AW1258" s="267">
        <v>7.8630618318555612E-2</v>
      </c>
      <c r="AX1258" s="266">
        <v>12871.829999999958</v>
      </c>
      <c r="AY1258" s="267">
        <v>2.4216738001818342E-2</v>
      </c>
      <c r="AZ1258" s="266">
        <v>46156.350000000442</v>
      </c>
      <c r="BA1258" s="267">
        <v>9.2638481748766849E-2</v>
      </c>
      <c r="BB1258" s="266">
        <v>0</v>
      </c>
      <c r="BC1258" s="267">
        <v>0</v>
      </c>
      <c r="BE1258" s="149">
        <v>-45366.5</v>
      </c>
      <c r="BF1258" s="149">
        <v>-45366.5</v>
      </c>
      <c r="BG1258" s="149">
        <v>-45366.5</v>
      </c>
      <c r="BH1258" s="149">
        <v>-45366.5</v>
      </c>
      <c r="BI1258" s="149">
        <v>-45366.5</v>
      </c>
      <c r="BJ1258" s="149">
        <v>-45366.5</v>
      </c>
      <c r="BK1258" s="149">
        <v>-45366.5</v>
      </c>
      <c r="BL1258" s="149">
        <v>-45366.5</v>
      </c>
      <c r="BM1258" s="149">
        <v>-45366.5</v>
      </c>
      <c r="BN1258" s="149">
        <v>-45366.5</v>
      </c>
      <c r="BO1258" s="149">
        <v>-45366.5</v>
      </c>
      <c r="BP1258" s="149">
        <v>-45366.5</v>
      </c>
      <c r="BQ1258" s="268">
        <v>-544398</v>
      </c>
    </row>
    <row r="1259" spans="11:69" x14ac:dyDescent="0.25">
      <c r="K1259" s="145" t="s">
        <v>316</v>
      </c>
      <c r="N1259" s="37" t="s">
        <v>2458</v>
      </c>
      <c r="V1259" s="37" t="s">
        <v>421</v>
      </c>
      <c r="W1259" s="37" t="s">
        <v>433</v>
      </c>
      <c r="X1259" s="37">
        <v>231</v>
      </c>
      <c r="AB1259" s="206" t="s">
        <v>308</v>
      </c>
      <c r="AC1259" s="173">
        <v>6000883</v>
      </c>
      <c r="AD1259" s="174" t="s">
        <v>2459</v>
      </c>
      <c r="AE1259" s="149">
        <v>0</v>
      </c>
      <c r="AF1259" s="17">
        <v>-69375</v>
      </c>
      <c r="AG1259" s="17">
        <v>-92500</v>
      </c>
      <c r="AH1259" s="151">
        <v>0</v>
      </c>
      <c r="AI1259" s="150">
        <v>-23125</v>
      </c>
      <c r="AJ1259" s="266">
        <v>-69375</v>
      </c>
      <c r="AK1259" s="138">
        <v>-46250</v>
      </c>
      <c r="AL1259" s="266">
        <v>-55500</v>
      </c>
      <c r="AM1259" s="175">
        <v>0</v>
      </c>
      <c r="AN1259" s="150">
        <v>-46250</v>
      </c>
      <c r="AO1259" s="151">
        <v>-79285.714285714304</v>
      </c>
      <c r="AP1259" s="151">
        <v>0</v>
      </c>
      <c r="AQ1259" s="151">
        <v>0</v>
      </c>
      <c r="AR1259" s="266">
        <v>-69375</v>
      </c>
      <c r="AS1259" s="267">
        <v>-1</v>
      </c>
      <c r="AT1259" s="266">
        <v>0</v>
      </c>
      <c r="AU1259" s="267">
        <v>0</v>
      </c>
      <c r="AV1259" s="266">
        <v>-92500</v>
      </c>
      <c r="AW1259" s="267">
        <v>-1</v>
      </c>
      <c r="AX1259" s="266">
        <v>-69375</v>
      </c>
      <c r="AY1259" s="267">
        <v>-1</v>
      </c>
      <c r="AZ1259" s="266">
        <v>0</v>
      </c>
      <c r="BA1259" s="267">
        <v>0</v>
      </c>
      <c r="BB1259" s="266">
        <v>0</v>
      </c>
      <c r="BC1259" s="267">
        <v>0</v>
      </c>
      <c r="BE1259" s="149">
        <v>0</v>
      </c>
      <c r="BF1259" s="149">
        <v>0</v>
      </c>
      <c r="BG1259" s="149">
        <v>0</v>
      </c>
      <c r="BH1259" s="149">
        <v>0</v>
      </c>
      <c r="BI1259" s="149">
        <v>0</v>
      </c>
      <c r="BJ1259" s="149">
        <v>0</v>
      </c>
      <c r="BK1259" s="149">
        <v>0</v>
      </c>
      <c r="BL1259" s="149">
        <v>0</v>
      </c>
      <c r="BM1259" s="149">
        <v>0</v>
      </c>
      <c r="BN1259" s="149">
        <v>0</v>
      </c>
      <c r="BO1259" s="149">
        <v>0</v>
      </c>
      <c r="BP1259" s="149">
        <v>0</v>
      </c>
      <c r="BQ1259" s="268">
        <v>0</v>
      </c>
    </row>
    <row r="1260" spans="11:69" x14ac:dyDescent="0.25">
      <c r="K1260" s="145" t="s">
        <v>316</v>
      </c>
      <c r="N1260" s="37" t="s">
        <v>2460</v>
      </c>
      <c r="V1260" s="37" t="s">
        <v>421</v>
      </c>
      <c r="W1260" s="37" t="s">
        <v>433</v>
      </c>
      <c r="X1260" s="37">
        <v>231</v>
      </c>
      <c r="AB1260" s="206" t="s">
        <v>308</v>
      </c>
      <c r="AC1260" s="173">
        <v>6000902</v>
      </c>
      <c r="AD1260" s="174" t="s">
        <v>2461</v>
      </c>
      <c r="AE1260" s="149">
        <v>4320020.6399999997</v>
      </c>
      <c r="AF1260" s="17">
        <v>620368.36</v>
      </c>
      <c r="AG1260" s="17">
        <v>500784.47</v>
      </c>
      <c r="AH1260" s="151">
        <v>294472.31999999995</v>
      </c>
      <c r="AI1260" s="150">
        <v>125776.37</v>
      </c>
      <c r="AJ1260" s="266">
        <v>377329.11</v>
      </c>
      <c r="AK1260" s="138">
        <v>308379.25</v>
      </c>
      <c r="AL1260" s="266">
        <v>370055.1</v>
      </c>
      <c r="AM1260" s="175">
        <v>245393.6</v>
      </c>
      <c r="AN1260" s="150">
        <v>357457.97</v>
      </c>
      <c r="AO1260" s="151">
        <v>371194.83428571443</v>
      </c>
      <c r="AP1260" s="151">
        <v>255496</v>
      </c>
      <c r="AQ1260" s="151">
        <v>255496.00000000006</v>
      </c>
      <c r="AR1260" s="266">
        <v>121833.10999999993</v>
      </c>
      <c r="AS1260" s="267">
        <v>0.32288288067676502</v>
      </c>
      <c r="AT1260" s="266">
        <v>38976.319999999891</v>
      </c>
      <c r="AU1260" s="267">
        <v>0.13235987681286954</v>
      </c>
      <c r="AV1260" s="266">
        <v>245288.46999999991</v>
      </c>
      <c r="AW1260" s="267">
        <v>0.48980845991490096</v>
      </c>
      <c r="AX1260" s="266">
        <v>121833.10999999999</v>
      </c>
      <c r="AY1260" s="267">
        <v>0.32288288067676513</v>
      </c>
      <c r="AZ1260" s="266">
        <v>38976.319999999949</v>
      </c>
      <c r="BA1260" s="267">
        <v>0.13235987681286973</v>
      </c>
      <c r="BB1260" s="266">
        <v>-5.8207660913467407E-11</v>
      </c>
      <c r="BC1260" s="267">
        <v>-2.2782220040027011E-16</v>
      </c>
      <c r="BE1260" s="149">
        <v>21291.333333333336</v>
      </c>
      <c r="BF1260" s="149">
        <v>21291.333333333336</v>
      </c>
      <c r="BG1260" s="149">
        <v>21291.333333333336</v>
      </c>
      <c r="BH1260" s="149">
        <v>21291.333333333336</v>
      </c>
      <c r="BI1260" s="149">
        <v>21291.333333333336</v>
      </c>
      <c r="BJ1260" s="149">
        <v>21291.333333333336</v>
      </c>
      <c r="BK1260" s="149">
        <v>21291.333333333336</v>
      </c>
      <c r="BL1260" s="149">
        <v>21291.333333333336</v>
      </c>
      <c r="BM1260" s="149">
        <v>21291.333333333336</v>
      </c>
      <c r="BN1260" s="149">
        <v>21291.333333333336</v>
      </c>
      <c r="BO1260" s="149">
        <v>21291.333333333336</v>
      </c>
      <c r="BP1260" s="149">
        <v>21291.333333333336</v>
      </c>
      <c r="BQ1260" s="268">
        <v>255496.00000000009</v>
      </c>
    </row>
    <row r="1261" spans="11:69" x14ac:dyDescent="0.25">
      <c r="K1261" s="145" t="s">
        <v>316</v>
      </c>
      <c r="N1261" s="37" t="s">
        <v>2462</v>
      </c>
      <c r="V1261" s="37" t="s">
        <v>421</v>
      </c>
      <c r="W1261" s="37" t="s">
        <v>433</v>
      </c>
      <c r="X1261" s="37">
        <v>231</v>
      </c>
      <c r="AB1261" s="206" t="s">
        <v>308</v>
      </c>
      <c r="AC1261" s="173">
        <v>6000903</v>
      </c>
      <c r="AD1261" s="174" t="s">
        <v>2463</v>
      </c>
      <c r="AE1261" s="149">
        <v>-4459435.4800000004</v>
      </c>
      <c r="AF1261" s="17">
        <v>-1236718.3599999999</v>
      </c>
      <c r="AG1261" s="17">
        <v>-1094140.49</v>
      </c>
      <c r="AH1261" s="151">
        <v>-1028647.161142856</v>
      </c>
      <c r="AI1261" s="150">
        <v>-230566.06</v>
      </c>
      <c r="AJ1261" s="266">
        <v>-691698.17999999993</v>
      </c>
      <c r="AK1261" s="138">
        <v>-615397.04999999993</v>
      </c>
      <c r="AL1261" s="266">
        <v>-738476.46</v>
      </c>
      <c r="AM1261" s="175">
        <v>-857205.96761904669</v>
      </c>
      <c r="AN1261" s="150">
        <v>-786838.24352380924</v>
      </c>
      <c r="AO1261" s="151">
        <v>-713268.96000000008</v>
      </c>
      <c r="AP1261" s="151">
        <v>-199485.52</v>
      </c>
      <c r="AQ1261" s="151">
        <v>-199485.51999999993</v>
      </c>
      <c r="AR1261" s="266">
        <v>-492212.66000000003</v>
      </c>
      <c r="AS1261" s="267">
        <v>-0.71160033990547733</v>
      </c>
      <c r="AT1261" s="266">
        <v>-829161.6411428561</v>
      </c>
      <c r="AU1261" s="267">
        <v>-0.80607002329315147</v>
      </c>
      <c r="AV1261" s="266">
        <v>-894654.97000000009</v>
      </c>
      <c r="AW1261" s="267">
        <v>-0.81767833123514155</v>
      </c>
      <c r="AX1261" s="266">
        <v>-492212.65999999992</v>
      </c>
      <c r="AY1261" s="267">
        <v>-0.71160033990547722</v>
      </c>
      <c r="AZ1261" s="266">
        <v>-829161.64114285598</v>
      </c>
      <c r="BA1261" s="267">
        <v>-0.80607002329315136</v>
      </c>
      <c r="BB1261" s="266">
        <v>-5.8207660913467407E-11</v>
      </c>
      <c r="BC1261" s="267">
        <v>-2.9178890233971575E-16</v>
      </c>
      <c r="BE1261" s="149">
        <v>-16623.793333333328</v>
      </c>
      <c r="BF1261" s="149">
        <v>-16623.793333333328</v>
      </c>
      <c r="BG1261" s="149">
        <v>-16623.793333333328</v>
      </c>
      <c r="BH1261" s="149">
        <v>-16623.793333333328</v>
      </c>
      <c r="BI1261" s="149">
        <v>-16623.793333333328</v>
      </c>
      <c r="BJ1261" s="149">
        <v>-16623.793333333328</v>
      </c>
      <c r="BK1261" s="149">
        <v>-16623.793333333328</v>
      </c>
      <c r="BL1261" s="149">
        <v>-16623.793333333328</v>
      </c>
      <c r="BM1261" s="149">
        <v>-16623.793333333328</v>
      </c>
      <c r="BN1261" s="149">
        <v>-16623.793333333328</v>
      </c>
      <c r="BO1261" s="149">
        <v>-16623.793333333328</v>
      </c>
      <c r="BP1261" s="149">
        <v>-16623.793333333328</v>
      </c>
      <c r="BQ1261" s="268">
        <v>-199485.52</v>
      </c>
    </row>
    <row r="1262" spans="11:69" x14ac:dyDescent="0.25">
      <c r="K1262" s="145" t="s">
        <v>316</v>
      </c>
      <c r="N1262" s="37" t="s">
        <v>2464</v>
      </c>
      <c r="V1262" s="37" t="s">
        <v>421</v>
      </c>
      <c r="W1262" s="37" t="s">
        <v>433</v>
      </c>
      <c r="X1262" s="37">
        <v>231</v>
      </c>
      <c r="AB1262" s="206" t="s">
        <v>308</v>
      </c>
      <c r="AC1262" s="173">
        <v>6000906</v>
      </c>
      <c r="AD1262" s="174" t="s">
        <v>2465</v>
      </c>
      <c r="AE1262" s="149">
        <v>127191.84</v>
      </c>
      <c r="AF1262" s="17">
        <v>190251.16000000003</v>
      </c>
      <c r="AG1262" s="17">
        <v>250756.06</v>
      </c>
      <c r="AH1262" s="151">
        <v>0</v>
      </c>
      <c r="AI1262" s="150">
        <v>53802.5</v>
      </c>
      <c r="AJ1262" s="266">
        <v>161407.5</v>
      </c>
      <c r="AK1262" s="138">
        <v>157832.79999999999</v>
      </c>
      <c r="AL1262" s="266">
        <v>189399.36</v>
      </c>
      <c r="AM1262" s="175">
        <v>0</v>
      </c>
      <c r="AN1262" s="150">
        <v>157832.79999999999</v>
      </c>
      <c r="AO1262" s="151">
        <v>157007.14285714284</v>
      </c>
      <c r="AP1262" s="151">
        <v>20404</v>
      </c>
      <c r="AQ1262" s="151">
        <v>20403.999999999956</v>
      </c>
      <c r="AR1262" s="266">
        <v>141003.50000000006</v>
      </c>
      <c r="AS1262" s="267">
        <v>0.87358703901615509</v>
      </c>
      <c r="AT1262" s="266">
        <v>-20403.999999999956</v>
      </c>
      <c r="AU1262" s="267">
        <v>0</v>
      </c>
      <c r="AV1262" s="266">
        <v>230352.06000000006</v>
      </c>
      <c r="AW1262" s="267">
        <v>0.91863008216032771</v>
      </c>
      <c r="AX1262" s="266">
        <v>141003.5</v>
      </c>
      <c r="AY1262" s="267">
        <v>0.87358703901615475</v>
      </c>
      <c r="AZ1262" s="266">
        <v>-20404</v>
      </c>
      <c r="BA1262" s="267">
        <v>0</v>
      </c>
      <c r="BB1262" s="266">
        <v>4.3655745685100555E-11</v>
      </c>
      <c r="BC1262" s="267">
        <v>2.1395680104440578E-15</v>
      </c>
      <c r="BE1262" s="149">
        <v>1700.3333333333301</v>
      </c>
      <c r="BF1262" s="149">
        <v>1700.3333333333301</v>
      </c>
      <c r="BG1262" s="149">
        <v>1700.3333333333301</v>
      </c>
      <c r="BH1262" s="149">
        <v>1700.3333333333301</v>
      </c>
      <c r="BI1262" s="149">
        <v>1700.3333333333301</v>
      </c>
      <c r="BJ1262" s="149">
        <v>1700.3333333333301</v>
      </c>
      <c r="BK1262" s="149">
        <v>1700.3333333333301</v>
      </c>
      <c r="BL1262" s="149">
        <v>1700.3333333333301</v>
      </c>
      <c r="BM1262" s="149">
        <v>1700.3333333333301</v>
      </c>
      <c r="BN1262" s="149">
        <v>1700.3333333333301</v>
      </c>
      <c r="BO1262" s="149">
        <v>1700.3333333333301</v>
      </c>
      <c r="BP1262" s="149">
        <v>1700.3333333333301</v>
      </c>
      <c r="BQ1262" s="268">
        <v>20403.999999999956</v>
      </c>
    </row>
    <row r="1263" spans="11:69" x14ac:dyDescent="0.25">
      <c r="K1263" s="145" t="s">
        <v>316</v>
      </c>
      <c r="N1263" s="37" t="s">
        <v>2466</v>
      </c>
      <c r="V1263" s="37" t="s">
        <v>421</v>
      </c>
      <c r="W1263" s="37" t="s">
        <v>433</v>
      </c>
      <c r="X1263" s="37">
        <v>231</v>
      </c>
      <c r="AB1263" s="206" t="s">
        <v>308</v>
      </c>
      <c r="AC1263" s="173">
        <v>6000907</v>
      </c>
      <c r="AD1263" s="174" t="s">
        <v>2467</v>
      </c>
      <c r="AE1263" s="149">
        <v>-184135.14</v>
      </c>
      <c r="AF1263" s="17">
        <v>-290434.01999999996</v>
      </c>
      <c r="AG1263" s="17">
        <v>-249255.58</v>
      </c>
      <c r="AH1263" s="151">
        <v>0</v>
      </c>
      <c r="AI1263" s="150">
        <v>-53264.1</v>
      </c>
      <c r="AJ1263" s="266">
        <v>-159792.29999999999</v>
      </c>
      <c r="AK1263" s="138">
        <v>-157294.39999999999</v>
      </c>
      <c r="AL1263" s="266">
        <v>-188753.27999999997</v>
      </c>
      <c r="AM1263" s="175">
        <v>0</v>
      </c>
      <c r="AN1263" s="150">
        <v>-157294.39999999999</v>
      </c>
      <c r="AO1263" s="151">
        <v>-156084.17142857137</v>
      </c>
      <c r="AP1263" s="151">
        <v>-7836</v>
      </c>
      <c r="AQ1263" s="151">
        <v>-7836</v>
      </c>
      <c r="AR1263" s="266">
        <v>-151956.29999999999</v>
      </c>
      <c r="AS1263" s="267">
        <v>-0.95096134169168356</v>
      </c>
      <c r="AT1263" s="266">
        <v>7836</v>
      </c>
      <c r="AU1263" s="267">
        <v>0</v>
      </c>
      <c r="AV1263" s="266">
        <v>-241419.58</v>
      </c>
      <c r="AW1263" s="267">
        <v>-0.96856238885404289</v>
      </c>
      <c r="AX1263" s="266">
        <v>-151956.29999999999</v>
      </c>
      <c r="AY1263" s="267">
        <v>-0.95096134169168356</v>
      </c>
      <c r="AZ1263" s="266">
        <v>7836</v>
      </c>
      <c r="BA1263" s="267">
        <v>0</v>
      </c>
      <c r="BB1263" s="266">
        <v>0</v>
      </c>
      <c r="BC1263" s="267">
        <v>0</v>
      </c>
      <c r="BE1263" s="149">
        <v>-653</v>
      </c>
      <c r="BF1263" s="149">
        <v>-653</v>
      </c>
      <c r="BG1263" s="149">
        <v>-653</v>
      </c>
      <c r="BH1263" s="149">
        <v>-653</v>
      </c>
      <c r="BI1263" s="149">
        <v>-653</v>
      </c>
      <c r="BJ1263" s="149">
        <v>-653</v>
      </c>
      <c r="BK1263" s="149">
        <v>-653</v>
      </c>
      <c r="BL1263" s="149">
        <v>-653</v>
      </c>
      <c r="BM1263" s="149">
        <v>-653</v>
      </c>
      <c r="BN1263" s="149">
        <v>-653</v>
      </c>
      <c r="BO1263" s="149">
        <v>-653</v>
      </c>
      <c r="BP1263" s="149">
        <v>-653</v>
      </c>
      <c r="BQ1263" s="268">
        <v>-7836</v>
      </c>
    </row>
    <row r="1264" spans="11:69" x14ac:dyDescent="0.25">
      <c r="K1264" s="145" t="s">
        <v>316</v>
      </c>
      <c r="N1264" s="37" t="s">
        <v>2468</v>
      </c>
      <c r="V1264" s="37" t="s">
        <v>421</v>
      </c>
      <c r="W1264" s="37" t="s">
        <v>433</v>
      </c>
      <c r="X1264" s="37">
        <v>231</v>
      </c>
      <c r="AB1264" s="206" t="s">
        <v>308</v>
      </c>
      <c r="AC1264" s="173">
        <v>6030212</v>
      </c>
      <c r="AD1264" s="174" t="s">
        <v>2469</v>
      </c>
      <c r="AE1264" s="149">
        <v>7950525.4000000004</v>
      </c>
      <c r="AF1264" s="17">
        <v>5946371.0399999991</v>
      </c>
      <c r="AG1264" s="17">
        <v>5160018.6599999992</v>
      </c>
      <c r="AH1264" s="151">
        <v>5000000</v>
      </c>
      <c r="AI1264" s="150">
        <v>5905390.8300000001</v>
      </c>
      <c r="AJ1264" s="266">
        <v>17716172.490000002</v>
      </c>
      <c r="AK1264" s="138">
        <v>8676878.8000000007</v>
      </c>
      <c r="AL1264" s="266">
        <v>10412254.560000002</v>
      </c>
      <c r="AM1264" s="175">
        <v>4700000</v>
      </c>
      <c r="AN1264" s="150">
        <v>8976878.8000000007</v>
      </c>
      <c r="AO1264" s="151">
        <v>13723440.674285671</v>
      </c>
      <c r="AP1264" s="151">
        <v>6000000</v>
      </c>
      <c r="AQ1264" s="151">
        <v>6000000</v>
      </c>
      <c r="AR1264" s="266">
        <v>11716172.490000002</v>
      </c>
      <c r="AS1264" s="267">
        <v>0.66132639522522507</v>
      </c>
      <c r="AT1264" s="266">
        <v>-1000000</v>
      </c>
      <c r="AU1264" s="267">
        <v>-0.2</v>
      </c>
      <c r="AV1264" s="266">
        <v>-839981.34000000078</v>
      </c>
      <c r="AW1264" s="267">
        <v>-0.16278649271396256</v>
      </c>
      <c r="AX1264" s="266">
        <v>11716172.490000002</v>
      </c>
      <c r="AY1264" s="267">
        <v>0.66132639522522507</v>
      </c>
      <c r="AZ1264" s="266">
        <v>-1000000</v>
      </c>
      <c r="BA1264" s="267">
        <v>-0.2</v>
      </c>
      <c r="BB1264" s="266">
        <v>0</v>
      </c>
      <c r="BC1264" s="267">
        <v>0</v>
      </c>
      <c r="BE1264" s="149">
        <v>910153.52488501999</v>
      </c>
      <c r="BF1264" s="149">
        <v>376688.92117777199</v>
      </c>
      <c r="BG1264" s="149">
        <v>-1004999.78683987</v>
      </c>
      <c r="BH1264" s="149">
        <v>2065965.3185262501</v>
      </c>
      <c r="BI1264" s="149">
        <v>987230.43570980697</v>
      </c>
      <c r="BJ1264" s="149">
        <v>1669994.6422548201</v>
      </c>
      <c r="BK1264" s="149">
        <v>363489.80194023595</v>
      </c>
      <c r="BL1264" s="149">
        <v>434832.76770561998</v>
      </c>
      <c r="BM1264" s="149">
        <v>524579.65225434396</v>
      </c>
      <c r="BN1264" s="149">
        <v>-790640.74883462302</v>
      </c>
      <c r="BO1264" s="149">
        <v>319064.20630974602</v>
      </c>
      <c r="BP1264" s="149">
        <v>143641.264910878</v>
      </c>
      <c r="BQ1264" s="268">
        <v>6000000</v>
      </c>
    </row>
    <row r="1265" spans="2:96" x14ac:dyDescent="0.25">
      <c r="K1265" s="145" t="s">
        <v>316</v>
      </c>
      <c r="N1265" s="37" t="s">
        <v>2470</v>
      </c>
      <c r="V1265" s="37" t="s">
        <v>421</v>
      </c>
      <c r="W1265" s="37" t="s">
        <v>433</v>
      </c>
      <c r="X1265" s="37">
        <v>231</v>
      </c>
      <c r="AB1265" s="206" t="s">
        <v>308</v>
      </c>
      <c r="AC1265" s="173">
        <v>6640297</v>
      </c>
      <c r="AD1265" s="174" t="s">
        <v>2471</v>
      </c>
      <c r="AE1265" s="149">
        <v>2663261.7900000005</v>
      </c>
      <c r="AF1265" s="17">
        <v>1855781.26</v>
      </c>
      <c r="AG1265" s="17">
        <v>1585216.41</v>
      </c>
      <c r="AH1265" s="151">
        <v>819029.12439024413</v>
      </c>
      <c r="AI1265" s="150">
        <v>605751.51</v>
      </c>
      <c r="AJ1265" s="266">
        <v>1817254.53</v>
      </c>
      <c r="AK1265" s="138">
        <v>1487581.12</v>
      </c>
      <c r="AL1265" s="266">
        <v>1785097.3440000003</v>
      </c>
      <c r="AM1265" s="175">
        <v>687663.1592140923</v>
      </c>
      <c r="AN1265" s="150">
        <v>1618947.0851761519</v>
      </c>
      <c r="AO1265" s="151">
        <v>1829115.1714285719</v>
      </c>
      <c r="AP1265" s="151">
        <v>1079959.8610569099</v>
      </c>
      <c r="AQ1265" s="151">
        <v>1079959.8610569106</v>
      </c>
      <c r="AR1265" s="266">
        <v>737294.66894308943</v>
      </c>
      <c r="AS1265" s="267">
        <v>0.4057189880512167</v>
      </c>
      <c r="AT1265" s="266">
        <v>-260930.73666666646</v>
      </c>
      <c r="AU1265" s="267">
        <v>-0.31858541887741265</v>
      </c>
      <c r="AV1265" s="266">
        <v>505256.54894308932</v>
      </c>
      <c r="AW1265" s="267">
        <v>0.31873032966085013</v>
      </c>
      <c r="AX1265" s="266">
        <v>737294.66894309013</v>
      </c>
      <c r="AY1265" s="267">
        <v>0.40571898805121709</v>
      </c>
      <c r="AZ1265" s="266">
        <v>-260930.73666666576</v>
      </c>
      <c r="BA1265" s="267">
        <v>-0.31858541887741182</v>
      </c>
      <c r="BB1265" s="266">
        <v>-6.9849193096160889E-10</v>
      </c>
      <c r="BC1265" s="267">
        <v>-6.4677582579599309E-16</v>
      </c>
      <c r="BE1265" s="149">
        <v>89996.655088075873</v>
      </c>
      <c r="BF1265" s="149">
        <v>89996.655088075873</v>
      </c>
      <c r="BG1265" s="149">
        <v>89996.655088075873</v>
      </c>
      <c r="BH1265" s="149">
        <v>89996.655088075873</v>
      </c>
      <c r="BI1265" s="149">
        <v>89996.655088075873</v>
      </c>
      <c r="BJ1265" s="149">
        <v>89996.655088075873</v>
      </c>
      <c r="BK1265" s="149">
        <v>89996.655088075873</v>
      </c>
      <c r="BL1265" s="149">
        <v>89996.655088075873</v>
      </c>
      <c r="BM1265" s="149">
        <v>89996.655088075873</v>
      </c>
      <c r="BN1265" s="149">
        <v>89996.655088075873</v>
      </c>
      <c r="BO1265" s="149">
        <v>89996.655088075873</v>
      </c>
      <c r="BP1265" s="149">
        <v>89996.655088075873</v>
      </c>
      <c r="BQ1265" s="268">
        <v>1079959.8610569106</v>
      </c>
    </row>
    <row r="1266" spans="2:96" x14ac:dyDescent="0.25">
      <c r="K1266" s="145" t="s">
        <v>316</v>
      </c>
      <c r="N1266" s="37" t="s">
        <v>2472</v>
      </c>
      <c r="V1266" s="37" t="s">
        <v>421</v>
      </c>
      <c r="W1266" s="37" t="s">
        <v>433</v>
      </c>
      <c r="X1266" s="37">
        <v>231</v>
      </c>
      <c r="AB1266" s="206" t="s">
        <v>308</v>
      </c>
      <c r="AC1266" s="173">
        <v>6640820</v>
      </c>
      <c r="AD1266" s="174" t="s">
        <v>2473</v>
      </c>
      <c r="AE1266" s="149">
        <v>722974.93</v>
      </c>
      <c r="AF1266" s="17">
        <v>166864</v>
      </c>
      <c r="AG1266" s="17">
        <v>90403.750000000015</v>
      </c>
      <c r="AH1266" s="151">
        <v>0</v>
      </c>
      <c r="AI1266" s="150">
        <v>294242.5</v>
      </c>
      <c r="AJ1266" s="266">
        <v>882727.5</v>
      </c>
      <c r="AK1266" s="138">
        <v>422675.84</v>
      </c>
      <c r="AL1266" s="266">
        <v>507211.00800000003</v>
      </c>
      <c r="AM1266" s="175">
        <v>0</v>
      </c>
      <c r="AN1266" s="150">
        <v>422675.84</v>
      </c>
      <c r="AO1266" s="151">
        <v>515185.71428571484</v>
      </c>
      <c r="AP1266" s="151">
        <v>0</v>
      </c>
      <c r="AQ1266" s="151">
        <v>0</v>
      </c>
      <c r="AR1266" s="266">
        <v>882727.5</v>
      </c>
      <c r="AS1266" s="267">
        <v>1</v>
      </c>
      <c r="AT1266" s="266">
        <v>0</v>
      </c>
      <c r="AU1266" s="267">
        <v>0</v>
      </c>
      <c r="AV1266" s="266">
        <v>90403.750000000015</v>
      </c>
      <c r="AW1266" s="267">
        <v>1</v>
      </c>
      <c r="AX1266" s="266">
        <v>882727.5</v>
      </c>
      <c r="AY1266" s="267">
        <v>1</v>
      </c>
      <c r="AZ1266" s="266">
        <v>0</v>
      </c>
      <c r="BA1266" s="267">
        <v>0</v>
      </c>
      <c r="BB1266" s="266">
        <v>0</v>
      </c>
      <c r="BC1266" s="267">
        <v>0</v>
      </c>
      <c r="BE1266" s="149">
        <v>0</v>
      </c>
      <c r="BF1266" s="149">
        <v>0</v>
      </c>
      <c r="BG1266" s="149">
        <v>0</v>
      </c>
      <c r="BH1266" s="149">
        <v>0</v>
      </c>
      <c r="BI1266" s="149">
        <v>0</v>
      </c>
      <c r="BJ1266" s="149">
        <v>0</v>
      </c>
      <c r="BK1266" s="149">
        <v>0</v>
      </c>
      <c r="BL1266" s="149">
        <v>0</v>
      </c>
      <c r="BM1266" s="149">
        <v>0</v>
      </c>
      <c r="BN1266" s="149">
        <v>0</v>
      </c>
      <c r="BO1266" s="149">
        <v>0</v>
      </c>
      <c r="BP1266" s="149">
        <v>0</v>
      </c>
      <c r="BQ1266" s="268">
        <v>0</v>
      </c>
    </row>
    <row r="1267" spans="2:96" ht="18.75" hidden="1" x14ac:dyDescent="0.3">
      <c r="B1267" s="137" t="s">
        <v>306</v>
      </c>
      <c r="C1267" s="137" t="s">
        <v>306</v>
      </c>
      <c r="J1267" s="137" t="s">
        <v>306</v>
      </c>
      <c r="K1267" s="145" t="s">
        <v>309</v>
      </c>
      <c r="N1267" s="37" t="s">
        <v>311</v>
      </c>
      <c r="AC1267" s="152"/>
      <c r="AD1267" s="163"/>
      <c r="AE1267" s="17"/>
      <c r="AI1267" s="180"/>
      <c r="AS1267" s="37"/>
      <c r="AU1267" s="37"/>
      <c r="AW1267" s="37"/>
      <c r="AY1267" s="37"/>
      <c r="BA1267" s="37"/>
      <c r="BB1267" s="37"/>
      <c r="BC1267" s="37"/>
      <c r="BE1267" s="17"/>
      <c r="BF1267" s="17"/>
      <c r="BG1267" s="17"/>
      <c r="BH1267" s="17"/>
      <c r="BI1267" s="17"/>
      <c r="BJ1267" s="17"/>
      <c r="BK1267" s="17"/>
      <c r="BL1267" s="17"/>
      <c r="BM1267" s="17"/>
      <c r="BN1267" s="17"/>
      <c r="BO1267" s="17"/>
      <c r="BP1267" s="17"/>
      <c r="BQ1267" s="278"/>
    </row>
    <row r="1268" spans="2:96" ht="17.25" x14ac:dyDescent="0.3">
      <c r="K1268" s="145" t="s">
        <v>313</v>
      </c>
      <c r="V1268" s="37" t="s">
        <v>421</v>
      </c>
      <c r="W1268" s="37" t="s">
        <v>433</v>
      </c>
      <c r="AB1268" s="206" t="s">
        <v>308</v>
      </c>
      <c r="AC1268" s="164" t="s">
        <v>2474</v>
      </c>
      <c r="AD1268" s="148"/>
      <c r="AE1268" s="165">
        <v>16327114.921199998</v>
      </c>
      <c r="AF1268" s="165">
        <v>25099349.344900001</v>
      </c>
      <c r="AG1268" s="165">
        <v>20163045.089999996</v>
      </c>
      <c r="AH1268" s="167">
        <v>14060563.083660452</v>
      </c>
      <c r="AI1268" s="166">
        <v>10778616.51</v>
      </c>
      <c r="AJ1268" s="167">
        <v>32335849.530000001</v>
      </c>
      <c r="AK1268" s="166">
        <v>22911091.25</v>
      </c>
      <c r="AL1268" s="167">
        <v>27493309.5</v>
      </c>
      <c r="AM1268" s="166">
        <v>11517591.988510076</v>
      </c>
      <c r="AN1268" s="166">
        <v>25454062.345150374</v>
      </c>
      <c r="AO1268" s="167">
        <v>32067865.582857098</v>
      </c>
      <c r="AP1268" s="167">
        <v>14147893.489901066</v>
      </c>
      <c r="AQ1268" s="167">
        <v>14147893.489901071</v>
      </c>
      <c r="AR1268" s="167">
        <v>18187956.040098928</v>
      </c>
      <c r="AS1268" s="279">
        <v>0.56247033260174029</v>
      </c>
      <c r="AT1268" s="167">
        <v>-87330.406240619719</v>
      </c>
      <c r="AU1268" s="279">
        <v>-6.2110177039854785E-3</v>
      </c>
      <c r="AV1268" s="167">
        <v>6015151.6000989247</v>
      </c>
      <c r="AW1268" s="279">
        <v>0.2983255541635515</v>
      </c>
      <c r="AX1268" s="167">
        <v>18187956.040098935</v>
      </c>
      <c r="AY1268" s="279">
        <v>0.56247033260174051</v>
      </c>
      <c r="AZ1268" s="167">
        <v>-87330.406240614131</v>
      </c>
      <c r="BA1268" s="279">
        <v>-6.2110177039850813E-3</v>
      </c>
      <c r="BB1268" s="167">
        <v>-5.5879354476928711E-9</v>
      </c>
      <c r="BC1268" s="279">
        <v>-3.9496589733882333E-16</v>
      </c>
      <c r="BE1268" s="165">
        <v>1117595.8381521413</v>
      </c>
      <c r="BF1268" s="165">
        <v>582750.82016309677</v>
      </c>
      <c r="BG1268" s="165">
        <v>-798113.46755240229</v>
      </c>
      <c r="BH1268" s="165">
        <v>2828949.0984813361</v>
      </c>
      <c r="BI1268" s="165">
        <v>1745395.734931408</v>
      </c>
      <c r="BJ1268" s="165">
        <v>2432965.859954407</v>
      </c>
      <c r="BK1268" s="165">
        <v>1124813.2214036249</v>
      </c>
      <c r="BL1268" s="165">
        <v>1197551.0979545307</v>
      </c>
      <c r="BM1268" s="165">
        <v>1286057.7678155401</v>
      </c>
      <c r="BN1268" s="165">
        <v>-38096.250522910064</v>
      </c>
      <c r="BO1268" s="165">
        <v>1082342.8390771237</v>
      </c>
      <c r="BP1268" s="165">
        <v>1585680.9300431705</v>
      </c>
      <c r="BQ1268" s="280">
        <v>14147893.489901068</v>
      </c>
    </row>
    <row r="1269" spans="2:96" ht="18.75" x14ac:dyDescent="0.3">
      <c r="K1269" s="145" t="s">
        <v>313</v>
      </c>
      <c r="AC1269" s="152"/>
      <c r="AD1269" s="168"/>
      <c r="AE1269" s="169"/>
      <c r="AI1269" s="281"/>
      <c r="AS1269" s="37"/>
      <c r="AU1269" s="37"/>
      <c r="AW1269" s="37"/>
      <c r="AY1269" s="37"/>
      <c r="BA1269" s="37"/>
      <c r="BB1269" s="37"/>
      <c r="BC1269" s="37"/>
      <c r="BE1269" s="169"/>
      <c r="BF1269" s="169"/>
      <c r="BG1269" s="169"/>
      <c r="BH1269" s="169"/>
      <c r="BI1269" s="169"/>
      <c r="BJ1269" s="169"/>
      <c r="BK1269" s="169"/>
      <c r="BL1269" s="169"/>
      <c r="BM1269" s="169"/>
      <c r="BN1269" s="169"/>
      <c r="BO1269" s="169"/>
      <c r="BP1269" s="169"/>
      <c r="BQ1269" s="282"/>
    </row>
    <row r="1270" spans="2:96" hidden="1" x14ac:dyDescent="0.25">
      <c r="B1270" s="137" t="s">
        <v>306</v>
      </c>
      <c r="C1270" s="137" t="s">
        <v>306</v>
      </c>
      <c r="J1270" s="137" t="s">
        <v>306</v>
      </c>
      <c r="K1270" s="145" t="s">
        <v>307</v>
      </c>
      <c r="M1270" s="37" t="s">
        <v>311</v>
      </c>
      <c r="AE1270" s="17"/>
      <c r="AI1270" s="272"/>
      <c r="AS1270" s="37"/>
      <c r="AU1270" s="37"/>
      <c r="AW1270" s="37"/>
      <c r="AY1270" s="37"/>
      <c r="BA1270" s="37"/>
      <c r="BB1270" s="37"/>
      <c r="BC1270" s="37"/>
      <c r="BE1270" s="17"/>
      <c r="BF1270" s="17"/>
      <c r="BG1270" s="17"/>
      <c r="BH1270" s="17"/>
      <c r="BI1270" s="17"/>
      <c r="BJ1270" s="17"/>
      <c r="BK1270" s="17"/>
      <c r="BL1270" s="17"/>
      <c r="BM1270" s="17"/>
      <c r="BN1270" s="17"/>
      <c r="BO1270" s="17"/>
      <c r="BP1270" s="17"/>
      <c r="BQ1270" s="273"/>
    </row>
    <row r="1271" spans="2:96" ht="18.75" x14ac:dyDescent="0.3">
      <c r="K1271" s="145" t="s">
        <v>309</v>
      </c>
      <c r="V1271" s="37" t="s">
        <v>421</v>
      </c>
      <c r="AB1271" s="206" t="s">
        <v>308</v>
      </c>
      <c r="AC1271" s="157" t="s">
        <v>435</v>
      </c>
      <c r="AD1271" s="158"/>
      <c r="AE1271" s="159">
        <v>742174406.18801963</v>
      </c>
      <c r="AF1271" s="159">
        <v>881510058.53909993</v>
      </c>
      <c r="AG1271" s="159">
        <v>914599923.74999964</v>
      </c>
      <c r="AH1271" s="159">
        <v>973694785.45918429</v>
      </c>
      <c r="AI1271" s="160">
        <v>331962745.13999993</v>
      </c>
      <c r="AJ1271" s="159">
        <v>995888235.41999984</v>
      </c>
      <c r="AK1271" s="160">
        <v>829510188.22999978</v>
      </c>
      <c r="AL1271" s="159">
        <v>995412225.87599981</v>
      </c>
      <c r="AM1271" s="160">
        <v>810350085.29462206</v>
      </c>
      <c r="AN1271" s="160">
        <v>992854888.39456201</v>
      </c>
      <c r="AO1271" s="159">
        <v>997315049.47531021</v>
      </c>
      <c r="AP1271" s="159">
        <v>995981236.28147244</v>
      </c>
      <c r="AQ1271" s="159">
        <v>1058875397.6386688</v>
      </c>
      <c r="AR1271" s="159">
        <v>-62987162.218668938</v>
      </c>
      <c r="AS1271" s="274">
        <v>-6.3247219897225829E-2</v>
      </c>
      <c r="AT1271" s="159">
        <v>-85180612.179484487</v>
      </c>
      <c r="AU1271" s="274">
        <v>-8.748184076934766E-2</v>
      </c>
      <c r="AV1271" s="159">
        <v>-144275473.88866913</v>
      </c>
      <c r="AW1271" s="274">
        <v>-0.15774708716038113</v>
      </c>
      <c r="AX1271" s="159">
        <v>-93000.861472606659</v>
      </c>
      <c r="AY1271" s="274">
        <v>-9.3384837941563832E-5</v>
      </c>
      <c r="AZ1271" s="159">
        <v>-22286450.822288156</v>
      </c>
      <c r="BA1271" s="274">
        <v>-2.2888538744487676E-2</v>
      </c>
      <c r="BB1271" s="159">
        <v>-62894161.357196331</v>
      </c>
      <c r="BC1271" s="274">
        <v>-6.3147937999327858E-2</v>
      </c>
      <c r="BE1271" s="159">
        <v>90332016.710962281</v>
      </c>
      <c r="BF1271" s="159">
        <v>87363795.979261249</v>
      </c>
      <c r="BG1271" s="159">
        <v>87455054.406924978</v>
      </c>
      <c r="BH1271" s="159">
        <v>91585357.03902398</v>
      </c>
      <c r="BI1271" s="159">
        <v>83405528.84225066</v>
      </c>
      <c r="BJ1271" s="159">
        <v>90504471.241364762</v>
      </c>
      <c r="BK1271" s="159">
        <v>87081344.536163226</v>
      </c>
      <c r="BL1271" s="159">
        <v>89019180.197428286</v>
      </c>
      <c r="BM1271" s="159">
        <v>87498359.958113939</v>
      </c>
      <c r="BN1271" s="159">
        <v>88959210.65314278</v>
      </c>
      <c r="BO1271" s="159">
        <v>89849609.013590679</v>
      </c>
      <c r="BP1271" s="159">
        <v>85821469.060441867</v>
      </c>
      <c r="BQ1271" s="275">
        <v>1058875397.6386688</v>
      </c>
    </row>
    <row r="1272" spans="2:96" hidden="1" x14ac:dyDescent="0.25">
      <c r="B1272" s="137" t="s">
        <v>306</v>
      </c>
      <c r="C1272" s="137" t="s">
        <v>306</v>
      </c>
      <c r="D1272" s="137" t="s">
        <v>306</v>
      </c>
      <c r="E1272" s="137" t="s">
        <v>306</v>
      </c>
      <c r="F1272" s="137" t="s">
        <v>306</v>
      </c>
      <c r="G1272" s="137" t="s">
        <v>306</v>
      </c>
      <c r="H1272" s="137" t="s">
        <v>306</v>
      </c>
      <c r="I1272" s="137" t="s">
        <v>306</v>
      </c>
      <c r="J1272" s="137" t="s">
        <v>306</v>
      </c>
      <c r="L1272" s="37" t="s">
        <v>311</v>
      </c>
      <c r="AC1272" s="152"/>
      <c r="AD1272" s="148"/>
      <c r="AE1272" s="152"/>
      <c r="AH1272" s="148"/>
      <c r="AI1272" s="326"/>
      <c r="AK1272" s="327"/>
      <c r="AL1272" s="218"/>
      <c r="AM1272" s="217"/>
      <c r="AN1272" s="217"/>
      <c r="AO1272" s="218"/>
      <c r="AP1272" s="218"/>
      <c r="AQ1272" s="218"/>
      <c r="AR1272" s="218"/>
      <c r="AS1272" s="328"/>
      <c r="AT1272" s="218"/>
      <c r="AU1272" s="328"/>
      <c r="AV1272" s="218"/>
      <c r="AW1272" s="328"/>
      <c r="AX1272" s="218"/>
      <c r="AY1272" s="328"/>
      <c r="AZ1272" s="218"/>
      <c r="BA1272" s="328"/>
      <c r="BB1272" s="218"/>
      <c r="BC1272" s="328"/>
    </row>
    <row r="1273" spans="2:96" x14ac:dyDescent="0.25">
      <c r="B1273" s="137" t="s">
        <v>308</v>
      </c>
      <c r="C1273" s="137" t="s">
        <v>308</v>
      </c>
      <c r="D1273" s="137" t="s">
        <v>308</v>
      </c>
      <c r="E1273" s="137" t="s">
        <v>308</v>
      </c>
      <c r="F1273" s="137" t="s">
        <v>308</v>
      </c>
      <c r="G1273" s="137" t="s">
        <v>308</v>
      </c>
      <c r="H1273" s="137" t="s">
        <v>308</v>
      </c>
      <c r="I1273" s="137" t="s">
        <v>308</v>
      </c>
      <c r="J1273" s="137" t="s">
        <v>308</v>
      </c>
      <c r="AC1273" s="152"/>
      <c r="AD1273" s="148"/>
      <c r="AE1273" s="152"/>
      <c r="AS1273" s="318"/>
      <c r="AU1273" s="318"/>
      <c r="AW1273" s="318"/>
      <c r="AY1273" s="318"/>
      <c r="BA1273" s="318"/>
      <c r="BB1273" s="37"/>
      <c r="BC1273" s="318"/>
    </row>
    <row r="1274" spans="2:96" x14ac:dyDescent="0.25">
      <c r="B1274" s="137" t="s">
        <v>308</v>
      </c>
      <c r="C1274" s="137" t="s">
        <v>308</v>
      </c>
      <c r="D1274" s="137" t="s">
        <v>308</v>
      </c>
      <c r="E1274" s="137" t="s">
        <v>308</v>
      </c>
      <c r="F1274" s="137" t="s">
        <v>308</v>
      </c>
      <c r="G1274" s="137" t="s">
        <v>308</v>
      </c>
      <c r="H1274" s="137" t="s">
        <v>308</v>
      </c>
      <c r="I1274" s="137" t="s">
        <v>308</v>
      </c>
      <c r="J1274" s="137" t="s">
        <v>308</v>
      </c>
      <c r="L1274" s="37" t="s">
        <v>2475</v>
      </c>
      <c r="AC1274" s="194"/>
      <c r="AD1274" s="220"/>
      <c r="AE1274" s="194"/>
      <c r="AF1274" s="195"/>
      <c r="AG1274" s="195"/>
      <c r="AH1274" s="195"/>
      <c r="AI1274" s="358"/>
      <c r="AJ1274" s="195"/>
      <c r="AK1274" s="358"/>
      <c r="AL1274" s="195"/>
      <c r="AM1274" s="358"/>
      <c r="AN1274" s="358"/>
      <c r="AO1274" s="195"/>
      <c r="AP1274" s="195"/>
      <c r="AQ1274" s="195"/>
      <c r="AR1274" s="195"/>
      <c r="AS1274" s="359"/>
      <c r="AT1274" s="195"/>
      <c r="AU1274" s="359"/>
      <c r="AV1274" s="195"/>
      <c r="AW1274" s="359"/>
      <c r="AX1274" s="195"/>
      <c r="AY1274" s="359"/>
      <c r="AZ1274" s="195"/>
      <c r="BA1274" s="359"/>
      <c r="BB1274" s="195"/>
      <c r="BC1274" s="359"/>
    </row>
    <row r="1275" spans="2:96" ht="21" x14ac:dyDescent="0.35">
      <c r="K1275" s="145" t="s">
        <v>309</v>
      </c>
      <c r="L1275" s="37" t="s">
        <v>436</v>
      </c>
      <c r="M1275" s="37" t="s">
        <v>2476</v>
      </c>
      <c r="V1275" s="37" t="s">
        <v>436</v>
      </c>
      <c r="AC1275" s="269" t="s">
        <v>439</v>
      </c>
      <c r="AD1275" s="154"/>
      <c r="AE1275" s="155"/>
      <c r="AF1275" s="154"/>
      <c r="AG1275" s="154"/>
      <c r="AH1275" s="154"/>
      <c r="AI1275" s="270"/>
      <c r="AJ1275" s="154"/>
      <c r="AK1275" s="156"/>
      <c r="AL1275" s="154"/>
      <c r="AM1275" s="156"/>
      <c r="AN1275" s="156"/>
      <c r="AO1275" s="154"/>
      <c r="AP1275" s="154"/>
      <c r="AQ1275" s="154"/>
      <c r="AR1275" s="154"/>
      <c r="AS1275" s="154"/>
      <c r="AT1275" s="154"/>
      <c r="AU1275" s="154"/>
      <c r="AV1275" s="154"/>
      <c r="AW1275" s="154"/>
      <c r="AX1275" s="154"/>
      <c r="AY1275" s="154"/>
      <c r="AZ1275" s="154"/>
      <c r="BA1275" s="154"/>
      <c r="BB1275" s="154"/>
      <c r="BC1275" s="154"/>
      <c r="BD1275" s="271"/>
      <c r="BE1275" s="155"/>
      <c r="BF1275" s="155"/>
      <c r="BG1275" s="155"/>
      <c r="BH1275" s="155"/>
      <c r="BI1275" s="155"/>
      <c r="BJ1275" s="155"/>
      <c r="BK1275" s="155"/>
      <c r="BL1275" s="155"/>
      <c r="BM1275" s="155"/>
      <c r="BN1275" s="155"/>
      <c r="BO1275" s="155"/>
      <c r="BP1275" s="155"/>
      <c r="BQ1275" s="155"/>
      <c r="BR1275" s="271"/>
      <c r="BS1275" s="37">
        <v>168312723.74999997</v>
      </c>
      <c r="BT1275" s="37">
        <v>178159211.84</v>
      </c>
      <c r="BU1275" s="37">
        <v>200295290.56999999</v>
      </c>
      <c r="BV1275" s="37">
        <v>214812281.9358373</v>
      </c>
      <c r="BW1275" s="37">
        <v>65503236.889999993</v>
      </c>
      <c r="BY1275" s="37">
        <v>185879971.95999998</v>
      </c>
      <c r="CA1275" s="37">
        <v>179580353.50410312</v>
      </c>
      <c r="CC1275" s="37">
        <v>213944894.86285719</v>
      </c>
      <c r="CD1275" s="37">
        <v>226223084.42879698</v>
      </c>
      <c r="CE1275" s="37">
        <v>232134635.57719412</v>
      </c>
      <c r="CG1275" s="37">
        <v>18130795.081072848</v>
      </c>
      <c r="CH1275" s="37">
        <v>18433572.002826702</v>
      </c>
      <c r="CI1275" s="37">
        <v>18576126.352840692</v>
      </c>
      <c r="CJ1275" s="37">
        <v>20879933.552332405</v>
      </c>
      <c r="CK1275" s="37">
        <v>19411494.394682501</v>
      </c>
      <c r="CL1275" s="37">
        <v>20272296.481632151</v>
      </c>
      <c r="CM1275" s="37">
        <v>18997443.405449957</v>
      </c>
      <c r="CN1275" s="37">
        <v>19888829.478495799</v>
      </c>
      <c r="CO1275" s="37">
        <v>19353647.404245678</v>
      </c>
      <c r="CP1275" s="37">
        <v>19947310.708197255</v>
      </c>
      <c r="CQ1275" s="37">
        <v>19305937.45257055</v>
      </c>
      <c r="CR1275" s="37">
        <v>18937249.262847539</v>
      </c>
    </row>
    <row r="1276" spans="2:96" ht="18.75" x14ac:dyDescent="0.3">
      <c r="K1276" s="145" t="s">
        <v>313</v>
      </c>
      <c r="M1276" s="37" t="s">
        <v>438</v>
      </c>
      <c r="N1276" s="37" t="s">
        <v>2477</v>
      </c>
      <c r="V1276" s="37" t="s">
        <v>436</v>
      </c>
      <c r="W1276" s="37" t="s">
        <v>436</v>
      </c>
      <c r="X1276" s="37">
        <v>240</v>
      </c>
      <c r="AB1276" s="206" t="s">
        <v>362</v>
      </c>
      <c r="AC1276" s="276" t="s">
        <v>439</v>
      </c>
      <c r="AD1276" s="148"/>
      <c r="AE1276" s="38"/>
      <c r="AI1276" s="180"/>
      <c r="AS1276" s="37"/>
      <c r="AU1276" s="37"/>
      <c r="AW1276" s="37"/>
      <c r="AY1276" s="37"/>
      <c r="BA1276" s="37"/>
      <c r="BB1276" s="37"/>
      <c r="BC1276" s="37"/>
      <c r="BE1276" s="38"/>
      <c r="BF1276" s="38"/>
      <c r="BG1276" s="38"/>
      <c r="BH1276" s="38"/>
      <c r="BI1276" s="38"/>
      <c r="BJ1276" s="38"/>
      <c r="BK1276" s="38"/>
      <c r="BL1276" s="38"/>
      <c r="BM1276" s="38"/>
      <c r="BN1276" s="38"/>
      <c r="BO1276" s="38"/>
      <c r="BP1276" s="38"/>
      <c r="BQ1276" s="277"/>
      <c r="BS1276" s="37">
        <v>168312723.74999997</v>
      </c>
      <c r="BT1276" s="37">
        <v>178159211.84</v>
      </c>
      <c r="BU1276" s="37">
        <v>200295290.56999999</v>
      </c>
      <c r="BV1276" s="37">
        <v>214812281.9358373</v>
      </c>
      <c r="BW1276" s="37">
        <v>65503236.889999993</v>
      </c>
      <c r="BX1276" s="37">
        <v>196509710.66999999</v>
      </c>
      <c r="BY1276" s="37">
        <v>185879971.95999998</v>
      </c>
      <c r="BZ1276" s="37">
        <v>223055966.352</v>
      </c>
      <c r="CA1276" s="37">
        <v>179580353.50410312</v>
      </c>
      <c r="CB1276" s="37">
        <v>221111900.39173415</v>
      </c>
      <c r="CC1276" s="37">
        <v>213944894.86285719</v>
      </c>
      <c r="CD1276" s="37">
        <v>226223084.42879698</v>
      </c>
      <c r="CE1276" s="37">
        <v>232134635.57719412</v>
      </c>
      <c r="CG1276" s="37">
        <v>18130795.081072848</v>
      </c>
      <c r="CH1276" s="37">
        <v>18433572.002826702</v>
      </c>
      <c r="CI1276" s="37">
        <v>18576126.352840692</v>
      </c>
      <c r="CJ1276" s="37">
        <v>20879933.552332405</v>
      </c>
      <c r="CK1276" s="37">
        <v>19411494.394682501</v>
      </c>
      <c r="CL1276" s="37">
        <v>20272296.481632151</v>
      </c>
      <c r="CM1276" s="37">
        <v>18997443.405449957</v>
      </c>
      <c r="CN1276" s="37">
        <v>19888829.478495799</v>
      </c>
      <c r="CO1276" s="37">
        <v>19353647.404245678</v>
      </c>
      <c r="CP1276" s="37">
        <v>19947310.708197255</v>
      </c>
      <c r="CQ1276" s="37">
        <v>19305937.45257055</v>
      </c>
      <c r="CR1276" s="37">
        <v>18937249.262847539</v>
      </c>
    </row>
    <row r="1277" spans="2:96" x14ac:dyDescent="0.25">
      <c r="K1277" s="145" t="s">
        <v>316</v>
      </c>
      <c r="N1277" s="37" t="s">
        <v>2478</v>
      </c>
      <c r="V1277" s="37" t="s">
        <v>436</v>
      </c>
      <c r="W1277" s="37" t="s">
        <v>436</v>
      </c>
      <c r="X1277" s="37">
        <v>240</v>
      </c>
      <c r="AB1277" s="206" t="s">
        <v>362</v>
      </c>
      <c r="AC1277" s="173">
        <v>6030015</v>
      </c>
      <c r="AD1277" s="174" t="s">
        <v>2479</v>
      </c>
      <c r="AE1277" s="149">
        <v>541338.91999999993</v>
      </c>
      <c r="AF1277" s="17">
        <v>566211.94999999995</v>
      </c>
      <c r="AG1277" s="17">
        <v>550343.16000000015</v>
      </c>
      <c r="AH1277" s="151">
        <v>774395.27355976449</v>
      </c>
      <c r="AI1277" s="150">
        <v>201241.36</v>
      </c>
      <c r="AJ1277" s="266">
        <v>603724.07999999996</v>
      </c>
      <c r="AK1277" s="138">
        <v>507444.84</v>
      </c>
      <c r="AL1277" s="266">
        <v>608933.80800000008</v>
      </c>
      <c r="AM1277" s="175">
        <v>645329.39463313704</v>
      </c>
      <c r="AN1277" s="150">
        <v>636510.71892662742</v>
      </c>
      <c r="AO1277" s="151">
        <v>606153.08571428596</v>
      </c>
      <c r="AP1277" s="151">
        <v>786864.03363132547</v>
      </c>
      <c r="AQ1277" s="151">
        <v>810469.95464026532</v>
      </c>
      <c r="AR1277" s="266">
        <v>-206745.87464026536</v>
      </c>
      <c r="AS1277" s="267">
        <v>-0.34245093328108656</v>
      </c>
      <c r="AT1277" s="266">
        <v>-36074.681080500828</v>
      </c>
      <c r="AU1277" s="267">
        <v>-4.6584324972273661E-2</v>
      </c>
      <c r="AV1277" s="266">
        <v>-260126.79464026517</v>
      </c>
      <c r="AW1277" s="267">
        <v>-0.47266290116200427</v>
      </c>
      <c r="AX1277" s="266">
        <v>-183139.95363132551</v>
      </c>
      <c r="AY1277" s="267">
        <v>-0.30335042066124895</v>
      </c>
      <c r="AZ1277" s="266">
        <v>-12468.760071560973</v>
      </c>
      <c r="BA1277" s="267">
        <v>-1.6101286380848099E-2</v>
      </c>
      <c r="BB1277" s="266">
        <v>-23605.921008939855</v>
      </c>
      <c r="BC1277" s="267">
        <v>-3.0000000000000117E-2</v>
      </c>
      <c r="BE1277" s="149">
        <v>67539.162886688762</v>
      </c>
      <c r="BF1277" s="149">
        <v>67539.162886688762</v>
      </c>
      <c r="BG1277" s="149">
        <v>67539.162886688762</v>
      </c>
      <c r="BH1277" s="149">
        <v>67539.162886688762</v>
      </c>
      <c r="BI1277" s="149">
        <v>67539.162886688762</v>
      </c>
      <c r="BJ1277" s="149">
        <v>67539.162886688762</v>
      </c>
      <c r="BK1277" s="149">
        <v>67539.162886688762</v>
      </c>
      <c r="BL1277" s="149">
        <v>67539.162886688762</v>
      </c>
      <c r="BM1277" s="149">
        <v>67539.162886688762</v>
      </c>
      <c r="BN1277" s="149">
        <v>67539.162886688762</v>
      </c>
      <c r="BO1277" s="149">
        <v>67539.162886688762</v>
      </c>
      <c r="BP1277" s="149">
        <v>67539.162886688762</v>
      </c>
      <c r="BQ1277" s="268">
        <v>810469.95464026497</v>
      </c>
    </row>
    <row r="1278" spans="2:96" x14ac:dyDescent="0.25">
      <c r="K1278" s="145" t="s">
        <v>316</v>
      </c>
      <c r="N1278" s="37" t="s">
        <v>2480</v>
      </c>
      <c r="V1278" s="37" t="s">
        <v>436</v>
      </c>
      <c r="W1278" s="37" t="s">
        <v>436</v>
      </c>
      <c r="X1278" s="37">
        <v>240</v>
      </c>
      <c r="AB1278" s="206" t="s">
        <v>362</v>
      </c>
      <c r="AC1278" s="173">
        <v>6030016</v>
      </c>
      <c r="AD1278" s="174" t="s">
        <v>2481</v>
      </c>
      <c r="AE1278" s="149">
        <v>1628.2300000000002</v>
      </c>
      <c r="AF1278" s="17">
        <v>517</v>
      </c>
      <c r="AG1278" s="17">
        <v>34725.05999999999</v>
      </c>
      <c r="AH1278" s="151">
        <v>-0.33217172592591399</v>
      </c>
      <c r="AI1278" s="150">
        <v>0</v>
      </c>
      <c r="AJ1278" s="266">
        <v>0</v>
      </c>
      <c r="AK1278" s="138">
        <v>0</v>
      </c>
      <c r="AL1278" s="266">
        <v>0</v>
      </c>
      <c r="AM1278" s="175">
        <v>-0.27680977160492798</v>
      </c>
      <c r="AN1278" s="150">
        <v>-5.5361954320986007E-2</v>
      </c>
      <c r="AO1278" s="151">
        <v>0</v>
      </c>
      <c r="AP1278" s="151">
        <v>0</v>
      </c>
      <c r="AQ1278" s="151">
        <v>0</v>
      </c>
      <c r="AR1278" s="266">
        <v>0</v>
      </c>
      <c r="AS1278" s="267">
        <v>0</v>
      </c>
      <c r="AT1278" s="266">
        <v>-0.33217172592591399</v>
      </c>
      <c r="AU1278" s="267">
        <v>-1</v>
      </c>
      <c r="AV1278" s="266">
        <v>34725.05999999999</v>
      </c>
      <c r="AW1278" s="267">
        <v>1</v>
      </c>
      <c r="AX1278" s="266">
        <v>0</v>
      </c>
      <c r="AY1278" s="267">
        <v>0</v>
      </c>
      <c r="AZ1278" s="266">
        <v>-0.33217172592591399</v>
      </c>
      <c r="BA1278" s="267">
        <v>-1</v>
      </c>
      <c r="BB1278" s="266">
        <v>0</v>
      </c>
      <c r="BC1278" s="267">
        <v>0</v>
      </c>
      <c r="BE1278" s="149">
        <v>0</v>
      </c>
      <c r="BF1278" s="149">
        <v>0</v>
      </c>
      <c r="BG1278" s="149">
        <v>0</v>
      </c>
      <c r="BH1278" s="149">
        <v>0</v>
      </c>
      <c r="BI1278" s="149">
        <v>0</v>
      </c>
      <c r="BJ1278" s="149">
        <v>0</v>
      </c>
      <c r="BK1278" s="149">
        <v>0</v>
      </c>
      <c r="BL1278" s="149">
        <v>0</v>
      </c>
      <c r="BM1278" s="149">
        <v>0</v>
      </c>
      <c r="BN1278" s="149">
        <v>0</v>
      </c>
      <c r="BO1278" s="149">
        <v>0</v>
      </c>
      <c r="BP1278" s="149">
        <v>0</v>
      </c>
      <c r="BQ1278" s="268">
        <v>0</v>
      </c>
    </row>
    <row r="1279" spans="2:96" x14ac:dyDescent="0.25">
      <c r="K1279" s="145" t="s">
        <v>316</v>
      </c>
      <c r="N1279" s="37" t="s">
        <v>2482</v>
      </c>
      <c r="V1279" s="37" t="s">
        <v>436</v>
      </c>
      <c r="W1279" s="37" t="s">
        <v>436</v>
      </c>
      <c r="X1279" s="37">
        <v>240</v>
      </c>
      <c r="AB1279" s="206" t="s">
        <v>362</v>
      </c>
      <c r="AC1279" s="173">
        <v>6030018</v>
      </c>
      <c r="AD1279" s="174" t="s">
        <v>2483</v>
      </c>
      <c r="AE1279" s="149">
        <v>-9693.81</v>
      </c>
      <c r="AF1279" s="17">
        <v>-410429.86</v>
      </c>
      <c r="AG1279" s="17">
        <v>139955.47</v>
      </c>
      <c r="AH1279" s="151">
        <v>75000</v>
      </c>
      <c r="AI1279" s="150">
        <v>183249.69999999998</v>
      </c>
      <c r="AJ1279" s="266">
        <v>549749.1</v>
      </c>
      <c r="AK1279" s="138">
        <v>819718.79000000015</v>
      </c>
      <c r="AL1279" s="266">
        <v>983662.54800000018</v>
      </c>
      <c r="AM1279" s="175">
        <v>62500</v>
      </c>
      <c r="AN1279" s="150">
        <v>832218.79000000015</v>
      </c>
      <c r="AO1279" s="151">
        <v>911562.73714285565</v>
      </c>
      <c r="AP1279" s="151">
        <v>0</v>
      </c>
      <c r="AQ1279" s="151">
        <v>0</v>
      </c>
      <c r="AR1279" s="266">
        <v>549749.1</v>
      </c>
      <c r="AS1279" s="267">
        <v>1</v>
      </c>
      <c r="AT1279" s="266">
        <v>75000</v>
      </c>
      <c r="AU1279" s="267">
        <v>1</v>
      </c>
      <c r="AV1279" s="266">
        <v>139955.47</v>
      </c>
      <c r="AW1279" s="267">
        <v>1</v>
      </c>
      <c r="AX1279" s="266">
        <v>549749.1</v>
      </c>
      <c r="AY1279" s="267">
        <v>1</v>
      </c>
      <c r="AZ1279" s="266">
        <v>75000</v>
      </c>
      <c r="BA1279" s="267">
        <v>1</v>
      </c>
      <c r="BB1279" s="266">
        <v>0</v>
      </c>
      <c r="BC1279" s="267">
        <v>0</v>
      </c>
      <c r="BE1279" s="149">
        <v>0</v>
      </c>
      <c r="BF1279" s="149">
        <v>0</v>
      </c>
      <c r="BG1279" s="149">
        <v>0</v>
      </c>
      <c r="BH1279" s="149">
        <v>0</v>
      </c>
      <c r="BI1279" s="149">
        <v>0</v>
      </c>
      <c r="BJ1279" s="149">
        <v>0</v>
      </c>
      <c r="BK1279" s="149">
        <v>0</v>
      </c>
      <c r="BL1279" s="149">
        <v>0</v>
      </c>
      <c r="BM1279" s="149">
        <v>0</v>
      </c>
      <c r="BN1279" s="149">
        <v>0</v>
      </c>
      <c r="BO1279" s="149">
        <v>0</v>
      </c>
      <c r="BP1279" s="149">
        <v>0</v>
      </c>
      <c r="BQ1279" s="268">
        <v>0</v>
      </c>
    </row>
    <row r="1280" spans="2:96" x14ac:dyDescent="0.25">
      <c r="K1280" s="145" t="s">
        <v>316</v>
      </c>
      <c r="N1280" s="37" t="s">
        <v>2484</v>
      </c>
      <c r="V1280" s="37" t="s">
        <v>436</v>
      </c>
      <c r="W1280" s="37" t="s">
        <v>436</v>
      </c>
      <c r="X1280" s="37">
        <v>240</v>
      </c>
      <c r="AB1280" s="206" t="s">
        <v>362</v>
      </c>
      <c r="AC1280" s="173">
        <v>6030020</v>
      </c>
      <c r="AD1280" s="174" t="s">
        <v>2485</v>
      </c>
      <c r="AE1280" s="149">
        <v>3565819.3200000003</v>
      </c>
      <c r="AF1280" s="17">
        <v>3427003.91</v>
      </c>
      <c r="AG1280" s="17">
        <v>3476823.04</v>
      </c>
      <c r="AH1280" s="151">
        <v>3931214.3216340728</v>
      </c>
      <c r="AI1280" s="150">
        <v>1285478.3800000001</v>
      </c>
      <c r="AJ1280" s="266">
        <v>3856435.1400000006</v>
      </c>
      <c r="AK1280" s="138">
        <v>3255827.73</v>
      </c>
      <c r="AL1280" s="266">
        <v>3906993.2759999996</v>
      </c>
      <c r="AM1280" s="175">
        <v>3276011.9346950608</v>
      </c>
      <c r="AN1280" s="150">
        <v>3911030.116939012</v>
      </c>
      <c r="AO1280" s="151">
        <v>3863331.2571428581</v>
      </c>
      <c r="AP1280" s="151">
        <v>3753674.41</v>
      </c>
      <c r="AQ1280" s="151">
        <v>3753674.41</v>
      </c>
      <c r="AR1280" s="266">
        <v>102760.73000000045</v>
      </c>
      <c r="AS1280" s="267">
        <v>2.6646559910767857E-2</v>
      </c>
      <c r="AT1280" s="266">
        <v>177539.91163407266</v>
      </c>
      <c r="AU1280" s="267">
        <v>4.5161595656854271E-2</v>
      </c>
      <c r="AV1280" s="266">
        <v>-276851.37000000011</v>
      </c>
      <c r="AW1280" s="267">
        <v>-7.9627685048934818E-2</v>
      </c>
      <c r="AX1280" s="266">
        <v>102760.73000000045</v>
      </c>
      <c r="AY1280" s="267">
        <v>2.6646559910767857E-2</v>
      </c>
      <c r="AZ1280" s="266">
        <v>177539.91163407266</v>
      </c>
      <c r="BA1280" s="267">
        <v>4.5161595656854271E-2</v>
      </c>
      <c r="BB1280" s="266">
        <v>0</v>
      </c>
      <c r="BC1280" s="267">
        <v>0</v>
      </c>
      <c r="BE1280" s="149">
        <v>312806.20083333342</v>
      </c>
      <c r="BF1280" s="149">
        <v>312806.20083333342</v>
      </c>
      <c r="BG1280" s="149">
        <v>312806.20083333342</v>
      </c>
      <c r="BH1280" s="149">
        <v>312806.20083333342</v>
      </c>
      <c r="BI1280" s="149">
        <v>312806.20083333342</v>
      </c>
      <c r="BJ1280" s="149">
        <v>312806.20083333342</v>
      </c>
      <c r="BK1280" s="149">
        <v>312806.20083333342</v>
      </c>
      <c r="BL1280" s="149">
        <v>312806.20083333342</v>
      </c>
      <c r="BM1280" s="149">
        <v>312806.20083333342</v>
      </c>
      <c r="BN1280" s="149">
        <v>312806.20083333342</v>
      </c>
      <c r="BO1280" s="149">
        <v>312806.20083333342</v>
      </c>
      <c r="BP1280" s="149">
        <v>312806.20083333342</v>
      </c>
      <c r="BQ1280" s="268">
        <v>3753674.410000002</v>
      </c>
    </row>
    <row r="1281" spans="11:69" x14ac:dyDescent="0.25">
      <c r="K1281" s="145" t="s">
        <v>316</v>
      </c>
      <c r="N1281" s="37" t="s">
        <v>2486</v>
      </c>
      <c r="V1281" s="37" t="s">
        <v>436</v>
      </c>
      <c r="W1281" s="37" t="s">
        <v>436</v>
      </c>
      <c r="X1281" s="37">
        <v>240</v>
      </c>
      <c r="AB1281" s="206" t="s">
        <v>362</v>
      </c>
      <c r="AC1281" s="173">
        <v>6030022</v>
      </c>
      <c r="AD1281" s="174" t="s">
        <v>2487</v>
      </c>
      <c r="AE1281" s="149">
        <v>198879.24</v>
      </c>
      <c r="AF1281" s="17">
        <v>183628.09</v>
      </c>
      <c r="AG1281" s="17">
        <v>221520.06000000003</v>
      </c>
      <c r="AH1281" s="151">
        <v>205660.19801375491</v>
      </c>
      <c r="AI1281" s="150">
        <v>72778.37</v>
      </c>
      <c r="AJ1281" s="266">
        <v>218335.11</v>
      </c>
      <c r="AK1281" s="138">
        <v>198926.49</v>
      </c>
      <c r="AL1281" s="266">
        <v>238711.78799999997</v>
      </c>
      <c r="AM1281" s="175">
        <v>171383.49834479572</v>
      </c>
      <c r="AN1281" s="150">
        <v>233203.18966895918</v>
      </c>
      <c r="AO1281" s="151">
        <v>245075.7771428572</v>
      </c>
      <c r="AP1281" s="151">
        <v>280874.03999999998</v>
      </c>
      <c r="AQ1281" s="151">
        <v>280874.04000000004</v>
      </c>
      <c r="AR1281" s="266">
        <v>-62538.930000000051</v>
      </c>
      <c r="AS1281" s="267">
        <v>-0.28643551648656074</v>
      </c>
      <c r="AT1281" s="266">
        <v>-75213.841986245126</v>
      </c>
      <c r="AU1281" s="267">
        <v>-0.36571900014029302</v>
      </c>
      <c r="AV1281" s="266">
        <v>-59353.98000000001</v>
      </c>
      <c r="AW1281" s="267">
        <v>-0.26793952656025827</v>
      </c>
      <c r="AX1281" s="266">
        <v>-62538.929999999993</v>
      </c>
      <c r="AY1281" s="267">
        <v>-0.28643551648656046</v>
      </c>
      <c r="AZ1281" s="266">
        <v>-75213.841986245068</v>
      </c>
      <c r="BA1281" s="267">
        <v>-0.36571900014029274</v>
      </c>
      <c r="BB1281" s="266">
        <v>-5.8207660913467407E-11</v>
      </c>
      <c r="BC1281" s="267">
        <v>-2.0723759630283885E-16</v>
      </c>
      <c r="BE1281" s="149">
        <v>23406.17</v>
      </c>
      <c r="BF1281" s="149">
        <v>23406.17</v>
      </c>
      <c r="BG1281" s="149">
        <v>23406.17</v>
      </c>
      <c r="BH1281" s="149">
        <v>23406.17</v>
      </c>
      <c r="BI1281" s="149">
        <v>23406.17</v>
      </c>
      <c r="BJ1281" s="149">
        <v>23406.17</v>
      </c>
      <c r="BK1281" s="149">
        <v>23406.17</v>
      </c>
      <c r="BL1281" s="149">
        <v>23406.17</v>
      </c>
      <c r="BM1281" s="149">
        <v>23406.17</v>
      </c>
      <c r="BN1281" s="149">
        <v>23406.17</v>
      </c>
      <c r="BO1281" s="149">
        <v>23406.17</v>
      </c>
      <c r="BP1281" s="149">
        <v>23406.17</v>
      </c>
      <c r="BQ1281" s="268">
        <v>280874.03999999992</v>
      </c>
    </row>
    <row r="1282" spans="11:69" x14ac:dyDescent="0.25">
      <c r="K1282" s="145" t="s">
        <v>316</v>
      </c>
      <c r="N1282" s="37" t="s">
        <v>2488</v>
      </c>
      <c r="V1282" s="37" t="s">
        <v>436</v>
      </c>
      <c r="W1282" s="37" t="s">
        <v>436</v>
      </c>
      <c r="X1282" s="37">
        <v>240</v>
      </c>
      <c r="AB1282" s="206" t="s">
        <v>362</v>
      </c>
      <c r="AC1282" s="173">
        <v>6030025</v>
      </c>
      <c r="AD1282" s="174" t="s">
        <v>2489</v>
      </c>
      <c r="AE1282" s="149">
        <v>178203.30000000002</v>
      </c>
      <c r="AF1282" s="17">
        <v>192100.87</v>
      </c>
      <c r="AG1282" s="17">
        <v>161558.14000000001</v>
      </c>
      <c r="AH1282" s="151">
        <v>142505.30934959344</v>
      </c>
      <c r="AI1282" s="150">
        <v>49307.08</v>
      </c>
      <c r="AJ1282" s="266">
        <v>147921.24</v>
      </c>
      <c r="AK1282" s="138">
        <v>129395.6</v>
      </c>
      <c r="AL1282" s="266">
        <v>155274.72000000003</v>
      </c>
      <c r="AM1282" s="175">
        <v>118754.42445799454</v>
      </c>
      <c r="AN1282" s="150">
        <v>153146.48489159893</v>
      </c>
      <c r="AO1282" s="151">
        <v>134322.30857142858</v>
      </c>
      <c r="AP1282" s="151">
        <v>0</v>
      </c>
      <c r="AQ1282" s="151">
        <v>0</v>
      </c>
      <c r="AR1282" s="266">
        <v>147921.24</v>
      </c>
      <c r="AS1282" s="267">
        <v>1</v>
      </c>
      <c r="AT1282" s="266">
        <v>142505.30934959344</v>
      </c>
      <c r="AU1282" s="267">
        <v>1</v>
      </c>
      <c r="AV1282" s="266">
        <v>161558.14000000001</v>
      </c>
      <c r="AW1282" s="267">
        <v>1</v>
      </c>
      <c r="AX1282" s="266">
        <v>147921.24</v>
      </c>
      <c r="AY1282" s="267">
        <v>1</v>
      </c>
      <c r="AZ1282" s="266">
        <v>142505.30934959344</v>
      </c>
      <c r="BA1282" s="267">
        <v>1</v>
      </c>
      <c r="BB1282" s="266">
        <v>0</v>
      </c>
      <c r="BC1282" s="267">
        <v>0</v>
      </c>
      <c r="BE1282" s="149">
        <v>0</v>
      </c>
      <c r="BF1282" s="149">
        <v>0</v>
      </c>
      <c r="BG1282" s="149">
        <v>0</v>
      </c>
      <c r="BH1282" s="149">
        <v>0</v>
      </c>
      <c r="BI1282" s="149">
        <v>0</v>
      </c>
      <c r="BJ1282" s="149">
        <v>0</v>
      </c>
      <c r="BK1282" s="149">
        <v>0</v>
      </c>
      <c r="BL1282" s="149">
        <v>0</v>
      </c>
      <c r="BM1282" s="149">
        <v>0</v>
      </c>
      <c r="BN1282" s="149">
        <v>0</v>
      </c>
      <c r="BO1282" s="149">
        <v>0</v>
      </c>
      <c r="BP1282" s="149">
        <v>0</v>
      </c>
      <c r="BQ1282" s="268">
        <v>0</v>
      </c>
    </row>
    <row r="1283" spans="11:69" x14ac:dyDescent="0.25">
      <c r="K1283" s="145" t="s">
        <v>316</v>
      </c>
      <c r="N1283" s="37" t="s">
        <v>2490</v>
      </c>
      <c r="V1283" s="37" t="s">
        <v>436</v>
      </c>
      <c r="W1283" s="37" t="s">
        <v>436</v>
      </c>
      <c r="X1283" s="37">
        <v>240</v>
      </c>
      <c r="AB1283" s="206" t="s">
        <v>362</v>
      </c>
      <c r="AC1283" s="173">
        <v>6030026</v>
      </c>
      <c r="AD1283" s="174" t="s">
        <v>2491</v>
      </c>
      <c r="AE1283" s="149">
        <v>639957.84</v>
      </c>
      <c r="AF1283" s="17">
        <v>818877.25</v>
      </c>
      <c r="AG1283" s="17">
        <v>868412.90999999992</v>
      </c>
      <c r="AH1283" s="151">
        <v>561703.73829268315</v>
      </c>
      <c r="AI1283" s="150">
        <v>289914.31</v>
      </c>
      <c r="AJ1283" s="266">
        <v>869742.92999999993</v>
      </c>
      <c r="AK1283" s="138">
        <v>742742.58</v>
      </c>
      <c r="AL1283" s="266">
        <v>891291.09600000002</v>
      </c>
      <c r="AM1283" s="175">
        <v>468086.44857723592</v>
      </c>
      <c r="AN1283" s="150">
        <v>836359.86971544719</v>
      </c>
      <c r="AO1283" s="151">
        <v>879912.89142857085</v>
      </c>
      <c r="AP1283" s="151">
        <v>0</v>
      </c>
      <c r="AQ1283" s="151">
        <v>0</v>
      </c>
      <c r="AR1283" s="266">
        <v>869742.92999999993</v>
      </c>
      <c r="AS1283" s="267">
        <v>1</v>
      </c>
      <c r="AT1283" s="266">
        <v>561703.73829268315</v>
      </c>
      <c r="AU1283" s="267">
        <v>1</v>
      </c>
      <c r="AV1283" s="266">
        <v>868412.90999999992</v>
      </c>
      <c r="AW1283" s="267">
        <v>1</v>
      </c>
      <c r="AX1283" s="266">
        <v>869742.92999999993</v>
      </c>
      <c r="AY1283" s="267">
        <v>1</v>
      </c>
      <c r="AZ1283" s="266">
        <v>561703.73829268315</v>
      </c>
      <c r="BA1283" s="267">
        <v>1</v>
      </c>
      <c r="BB1283" s="266">
        <v>0</v>
      </c>
      <c r="BC1283" s="267">
        <v>0</v>
      </c>
      <c r="BE1283" s="149">
        <v>0</v>
      </c>
      <c r="BF1283" s="149">
        <v>0</v>
      </c>
      <c r="BG1283" s="149">
        <v>0</v>
      </c>
      <c r="BH1283" s="149">
        <v>0</v>
      </c>
      <c r="BI1283" s="149">
        <v>0</v>
      </c>
      <c r="BJ1283" s="149">
        <v>0</v>
      </c>
      <c r="BK1283" s="149">
        <v>0</v>
      </c>
      <c r="BL1283" s="149">
        <v>0</v>
      </c>
      <c r="BM1283" s="149">
        <v>0</v>
      </c>
      <c r="BN1283" s="149">
        <v>0</v>
      </c>
      <c r="BO1283" s="149">
        <v>0</v>
      </c>
      <c r="BP1283" s="149">
        <v>0</v>
      </c>
      <c r="BQ1283" s="268">
        <v>0</v>
      </c>
    </row>
    <row r="1284" spans="11:69" x14ac:dyDescent="0.25">
      <c r="K1284" s="145" t="s">
        <v>316</v>
      </c>
      <c r="N1284" s="37" t="s">
        <v>2492</v>
      </c>
      <c r="V1284" s="37" t="s">
        <v>436</v>
      </c>
      <c r="W1284" s="37" t="s">
        <v>436</v>
      </c>
      <c r="X1284" s="37">
        <v>240</v>
      </c>
      <c r="AB1284" s="206" t="s">
        <v>362</v>
      </c>
      <c r="AC1284" s="173">
        <v>6030028</v>
      </c>
      <c r="AD1284" s="174" t="s">
        <v>2493</v>
      </c>
      <c r="AE1284" s="149">
        <v>0</v>
      </c>
      <c r="AF1284" s="17">
        <v>-1.1399999999999999E-13</v>
      </c>
      <c r="AG1284" s="17">
        <v>-4801.6899999999996</v>
      </c>
      <c r="AH1284" s="151">
        <v>0</v>
      </c>
      <c r="AI1284" s="150">
        <v>0</v>
      </c>
      <c r="AJ1284" s="266">
        <v>0</v>
      </c>
      <c r="AK1284" s="138">
        <v>-32757.469999999998</v>
      </c>
      <c r="AL1284" s="266">
        <v>-39308.964</v>
      </c>
      <c r="AM1284" s="175">
        <v>0</v>
      </c>
      <c r="AN1284" s="150">
        <v>-32757.469999999998</v>
      </c>
      <c r="AO1284" s="151">
        <v>0</v>
      </c>
      <c r="AP1284" s="151">
        <v>0</v>
      </c>
      <c r="AQ1284" s="151">
        <v>0</v>
      </c>
      <c r="AR1284" s="266">
        <v>0</v>
      </c>
      <c r="AS1284" s="267">
        <v>0</v>
      </c>
      <c r="AT1284" s="266">
        <v>0</v>
      </c>
      <c r="AU1284" s="267">
        <v>0</v>
      </c>
      <c r="AV1284" s="266">
        <v>-4801.6899999999996</v>
      </c>
      <c r="AW1284" s="267">
        <v>-1</v>
      </c>
      <c r="AX1284" s="266">
        <v>0</v>
      </c>
      <c r="AY1284" s="267">
        <v>0</v>
      </c>
      <c r="AZ1284" s="266">
        <v>0</v>
      </c>
      <c r="BA1284" s="267">
        <v>0</v>
      </c>
      <c r="BB1284" s="266">
        <v>0</v>
      </c>
      <c r="BC1284" s="267">
        <v>0</v>
      </c>
      <c r="BE1284" s="149">
        <v>0</v>
      </c>
      <c r="BF1284" s="149">
        <v>0</v>
      </c>
      <c r="BG1284" s="149">
        <v>0</v>
      </c>
      <c r="BH1284" s="149">
        <v>0</v>
      </c>
      <c r="BI1284" s="149">
        <v>0</v>
      </c>
      <c r="BJ1284" s="149">
        <v>0</v>
      </c>
      <c r="BK1284" s="149">
        <v>0</v>
      </c>
      <c r="BL1284" s="149">
        <v>0</v>
      </c>
      <c r="BM1284" s="149">
        <v>0</v>
      </c>
      <c r="BN1284" s="149">
        <v>0</v>
      </c>
      <c r="BO1284" s="149">
        <v>0</v>
      </c>
      <c r="BP1284" s="149">
        <v>0</v>
      </c>
      <c r="BQ1284" s="268">
        <v>0</v>
      </c>
    </row>
    <row r="1285" spans="11:69" x14ac:dyDescent="0.25">
      <c r="K1285" s="145" t="s">
        <v>316</v>
      </c>
      <c r="N1285" s="37" t="s">
        <v>2494</v>
      </c>
      <c r="V1285" s="37" t="s">
        <v>436</v>
      </c>
      <c r="W1285" s="37" t="s">
        <v>436</v>
      </c>
      <c r="X1285" s="37">
        <v>240</v>
      </c>
      <c r="AB1285" s="206" t="s">
        <v>362</v>
      </c>
      <c r="AC1285" s="173">
        <v>6030030</v>
      </c>
      <c r="AD1285" s="174" t="s">
        <v>2495</v>
      </c>
      <c r="AE1285" s="149">
        <v>1039.82</v>
      </c>
      <c r="AF1285" s="17">
        <v>2887.5099999999993</v>
      </c>
      <c r="AG1285" s="17">
        <v>4615.2</v>
      </c>
      <c r="AH1285" s="151">
        <v>1053.6926829268298</v>
      </c>
      <c r="AI1285" s="150">
        <v>2287.27</v>
      </c>
      <c r="AJ1285" s="266">
        <v>6861.8099999999995</v>
      </c>
      <c r="AK1285" s="138">
        <v>5099.78</v>
      </c>
      <c r="AL1285" s="266">
        <v>6119.735999999999</v>
      </c>
      <c r="AM1285" s="175">
        <v>878.07723577235822</v>
      </c>
      <c r="AN1285" s="150">
        <v>5275.3954471544712</v>
      </c>
      <c r="AO1285" s="151">
        <v>5918.7771428571405</v>
      </c>
      <c r="AP1285" s="151">
        <v>0</v>
      </c>
      <c r="AQ1285" s="151">
        <v>0</v>
      </c>
      <c r="AR1285" s="266">
        <v>6861.8099999999995</v>
      </c>
      <c r="AS1285" s="267">
        <v>1</v>
      </c>
      <c r="AT1285" s="266">
        <v>1053.6926829268298</v>
      </c>
      <c r="AU1285" s="267">
        <v>1</v>
      </c>
      <c r="AV1285" s="266">
        <v>4615.2</v>
      </c>
      <c r="AW1285" s="267">
        <v>1</v>
      </c>
      <c r="AX1285" s="266">
        <v>6861.8099999999995</v>
      </c>
      <c r="AY1285" s="267">
        <v>1</v>
      </c>
      <c r="AZ1285" s="266">
        <v>1053.6926829268298</v>
      </c>
      <c r="BA1285" s="267">
        <v>1</v>
      </c>
      <c r="BB1285" s="266">
        <v>0</v>
      </c>
      <c r="BC1285" s="267">
        <v>0</v>
      </c>
      <c r="BE1285" s="149">
        <v>0</v>
      </c>
      <c r="BF1285" s="149">
        <v>0</v>
      </c>
      <c r="BG1285" s="149">
        <v>0</v>
      </c>
      <c r="BH1285" s="149">
        <v>0</v>
      </c>
      <c r="BI1285" s="149">
        <v>0</v>
      </c>
      <c r="BJ1285" s="149">
        <v>0</v>
      </c>
      <c r="BK1285" s="149">
        <v>0</v>
      </c>
      <c r="BL1285" s="149">
        <v>0</v>
      </c>
      <c r="BM1285" s="149">
        <v>0</v>
      </c>
      <c r="BN1285" s="149">
        <v>0</v>
      </c>
      <c r="BO1285" s="149">
        <v>0</v>
      </c>
      <c r="BP1285" s="149">
        <v>0</v>
      </c>
      <c r="BQ1285" s="268">
        <v>0</v>
      </c>
    </row>
    <row r="1286" spans="11:69" x14ac:dyDescent="0.25">
      <c r="K1286" s="145" t="s">
        <v>316</v>
      </c>
      <c r="N1286" s="37" t="s">
        <v>2496</v>
      </c>
      <c r="V1286" s="37" t="s">
        <v>436</v>
      </c>
      <c r="W1286" s="37" t="s">
        <v>436</v>
      </c>
      <c r="X1286" s="37">
        <v>240</v>
      </c>
      <c r="AB1286" s="206" t="s">
        <v>362</v>
      </c>
      <c r="AC1286" s="173">
        <v>6030032</v>
      </c>
      <c r="AD1286" s="174" t="s">
        <v>2497</v>
      </c>
      <c r="AE1286" s="149">
        <v>179591.2</v>
      </c>
      <c r="AF1286" s="17">
        <v>110723.06999999999</v>
      </c>
      <c r="AG1286" s="17">
        <v>119669.15000000001</v>
      </c>
      <c r="AH1286" s="151">
        <v>95009.114227642276</v>
      </c>
      <c r="AI1286" s="150">
        <v>63357.12999999999</v>
      </c>
      <c r="AJ1286" s="266">
        <v>190071.38999999996</v>
      </c>
      <c r="AK1286" s="138">
        <v>119313.59000000001</v>
      </c>
      <c r="AL1286" s="266">
        <v>143176.30800000002</v>
      </c>
      <c r="AM1286" s="175">
        <v>79174.261856368554</v>
      </c>
      <c r="AN1286" s="150">
        <v>135148.44237127373</v>
      </c>
      <c r="AO1286" s="151">
        <v>153265.16571428569</v>
      </c>
      <c r="AP1286" s="151">
        <v>0</v>
      </c>
      <c r="AQ1286" s="151">
        <v>0</v>
      </c>
      <c r="AR1286" s="266">
        <v>190071.38999999996</v>
      </c>
      <c r="AS1286" s="267">
        <v>1</v>
      </c>
      <c r="AT1286" s="266">
        <v>95009.114227642276</v>
      </c>
      <c r="AU1286" s="267">
        <v>1</v>
      </c>
      <c r="AV1286" s="266">
        <v>119669.15000000001</v>
      </c>
      <c r="AW1286" s="267">
        <v>1</v>
      </c>
      <c r="AX1286" s="266">
        <v>190071.38999999996</v>
      </c>
      <c r="AY1286" s="267">
        <v>1</v>
      </c>
      <c r="AZ1286" s="266">
        <v>95009.114227642276</v>
      </c>
      <c r="BA1286" s="267">
        <v>1</v>
      </c>
      <c r="BB1286" s="266">
        <v>0</v>
      </c>
      <c r="BC1286" s="267">
        <v>0</v>
      </c>
      <c r="BE1286" s="149">
        <v>0</v>
      </c>
      <c r="BF1286" s="149">
        <v>0</v>
      </c>
      <c r="BG1286" s="149">
        <v>0</v>
      </c>
      <c r="BH1286" s="149">
        <v>0</v>
      </c>
      <c r="BI1286" s="149">
        <v>0</v>
      </c>
      <c r="BJ1286" s="149">
        <v>0</v>
      </c>
      <c r="BK1286" s="149">
        <v>0</v>
      </c>
      <c r="BL1286" s="149">
        <v>0</v>
      </c>
      <c r="BM1286" s="149">
        <v>0</v>
      </c>
      <c r="BN1286" s="149">
        <v>0</v>
      </c>
      <c r="BO1286" s="149">
        <v>0</v>
      </c>
      <c r="BP1286" s="149">
        <v>0</v>
      </c>
      <c r="BQ1286" s="268">
        <v>0</v>
      </c>
    </row>
    <row r="1287" spans="11:69" x14ac:dyDescent="0.25">
      <c r="K1287" s="145" t="s">
        <v>316</v>
      </c>
      <c r="N1287" s="37" t="s">
        <v>2498</v>
      </c>
      <c r="V1287" s="37" t="s">
        <v>436</v>
      </c>
      <c r="W1287" s="37" t="s">
        <v>436</v>
      </c>
      <c r="X1287" s="37">
        <v>240</v>
      </c>
      <c r="AB1287" s="206" t="s">
        <v>362</v>
      </c>
      <c r="AC1287" s="173">
        <v>6030035</v>
      </c>
      <c r="AD1287" s="174" t="s">
        <v>2499</v>
      </c>
      <c r="AE1287" s="149">
        <v>-377248.17</v>
      </c>
      <c r="AF1287" s="17">
        <v>-428349.42000000004</v>
      </c>
      <c r="AG1287" s="17">
        <v>-484687.12</v>
      </c>
      <c r="AH1287" s="151">
        <v>-768272.02862500038</v>
      </c>
      <c r="AI1287" s="150">
        <v>-161802.56999999998</v>
      </c>
      <c r="AJ1287" s="266">
        <v>-485407.70999999996</v>
      </c>
      <c r="AK1287" s="138">
        <v>-441524.75999999995</v>
      </c>
      <c r="AL1287" s="266">
        <v>-529829.71199999994</v>
      </c>
      <c r="AM1287" s="175">
        <v>-640226.6905208336</v>
      </c>
      <c r="AN1287" s="150">
        <v>-569570.0981041668</v>
      </c>
      <c r="AO1287" s="151">
        <v>-516861.58285714278</v>
      </c>
      <c r="AP1287" s="151">
        <v>-624660.60487250006</v>
      </c>
      <c r="AQ1287" s="151">
        <v>-624660.60487250006</v>
      </c>
      <c r="AR1287" s="266">
        <v>139252.8948725001</v>
      </c>
      <c r="AS1287" s="267">
        <v>0.28687820980944062</v>
      </c>
      <c r="AT1287" s="266">
        <v>-143611.42375250033</v>
      </c>
      <c r="AU1287" s="267">
        <v>-0.18692783077047073</v>
      </c>
      <c r="AV1287" s="266">
        <v>139973.48487250006</v>
      </c>
      <c r="AW1287" s="267">
        <v>0.28879142666819796</v>
      </c>
      <c r="AX1287" s="266">
        <v>139252.8948725001</v>
      </c>
      <c r="AY1287" s="267">
        <v>0.28687820980944062</v>
      </c>
      <c r="AZ1287" s="266">
        <v>-143611.42375250033</v>
      </c>
      <c r="BA1287" s="267">
        <v>-0.18692783077047073</v>
      </c>
      <c r="BB1287" s="266">
        <v>0</v>
      </c>
      <c r="BC1287" s="267">
        <v>0</v>
      </c>
      <c r="BE1287" s="149">
        <v>-52055.050406041664</v>
      </c>
      <c r="BF1287" s="149">
        <v>-52055.050406041664</v>
      </c>
      <c r="BG1287" s="149">
        <v>-52055.050406041664</v>
      </c>
      <c r="BH1287" s="149">
        <v>-52055.050406041664</v>
      </c>
      <c r="BI1287" s="149">
        <v>-52055.050406041664</v>
      </c>
      <c r="BJ1287" s="149">
        <v>-52055.050406041664</v>
      </c>
      <c r="BK1287" s="149">
        <v>-52055.050406041664</v>
      </c>
      <c r="BL1287" s="149">
        <v>-52055.050406041664</v>
      </c>
      <c r="BM1287" s="149">
        <v>-52055.050406041664</v>
      </c>
      <c r="BN1287" s="149">
        <v>-52055.050406041664</v>
      </c>
      <c r="BO1287" s="149">
        <v>-52055.050406041664</v>
      </c>
      <c r="BP1287" s="149">
        <v>-52055.050406041664</v>
      </c>
      <c r="BQ1287" s="268">
        <v>-624660.60487249994</v>
      </c>
    </row>
    <row r="1288" spans="11:69" x14ac:dyDescent="0.25">
      <c r="K1288" s="145" t="s">
        <v>316</v>
      </c>
      <c r="N1288" s="37" t="s">
        <v>2500</v>
      </c>
      <c r="V1288" s="37" t="s">
        <v>436</v>
      </c>
      <c r="W1288" s="37" t="s">
        <v>436</v>
      </c>
      <c r="X1288" s="37">
        <v>240</v>
      </c>
      <c r="AB1288" s="206" t="s">
        <v>362</v>
      </c>
      <c r="AC1288" s="173">
        <v>6030036</v>
      </c>
      <c r="AD1288" s="174" t="s">
        <v>2501</v>
      </c>
      <c r="AE1288" s="149">
        <v>20527.749999999996</v>
      </c>
      <c r="AF1288" s="17">
        <v>28506.959999999999</v>
      </c>
      <c r="AG1288" s="17">
        <v>22061.41</v>
      </c>
      <c r="AH1288" s="151">
        <v>22740.390243902399</v>
      </c>
      <c r="AI1288" s="150">
        <v>7050.68</v>
      </c>
      <c r="AJ1288" s="266">
        <v>21152.04</v>
      </c>
      <c r="AK1288" s="138">
        <v>22121.72</v>
      </c>
      <c r="AL1288" s="266">
        <v>26546.063999999998</v>
      </c>
      <c r="AM1288" s="175">
        <v>18950.325203251999</v>
      </c>
      <c r="AN1288" s="150">
        <v>25911.7850406504</v>
      </c>
      <c r="AO1288" s="151">
        <v>21152.04</v>
      </c>
      <c r="AP1288" s="151">
        <v>0</v>
      </c>
      <c r="AQ1288" s="151">
        <v>0</v>
      </c>
      <c r="AR1288" s="266">
        <v>21152.04</v>
      </c>
      <c r="AS1288" s="267">
        <v>1</v>
      </c>
      <c r="AT1288" s="266">
        <v>22740.390243902399</v>
      </c>
      <c r="AU1288" s="267">
        <v>1</v>
      </c>
      <c r="AV1288" s="266">
        <v>22061.41</v>
      </c>
      <c r="AW1288" s="267">
        <v>1</v>
      </c>
      <c r="AX1288" s="266">
        <v>21152.04</v>
      </c>
      <c r="AY1288" s="267">
        <v>1</v>
      </c>
      <c r="AZ1288" s="266">
        <v>22740.390243902399</v>
      </c>
      <c r="BA1288" s="267">
        <v>1</v>
      </c>
      <c r="BB1288" s="266">
        <v>0</v>
      </c>
      <c r="BC1288" s="267">
        <v>0</v>
      </c>
      <c r="BE1288" s="149">
        <v>0</v>
      </c>
      <c r="BF1288" s="149">
        <v>0</v>
      </c>
      <c r="BG1288" s="149">
        <v>0</v>
      </c>
      <c r="BH1288" s="149">
        <v>0</v>
      </c>
      <c r="BI1288" s="149">
        <v>0</v>
      </c>
      <c r="BJ1288" s="149">
        <v>0</v>
      </c>
      <c r="BK1288" s="149">
        <v>0</v>
      </c>
      <c r="BL1288" s="149">
        <v>0</v>
      </c>
      <c r="BM1288" s="149">
        <v>0</v>
      </c>
      <c r="BN1288" s="149">
        <v>0</v>
      </c>
      <c r="BO1288" s="149">
        <v>0</v>
      </c>
      <c r="BP1288" s="149">
        <v>0</v>
      </c>
      <c r="BQ1288" s="268">
        <v>0</v>
      </c>
    </row>
    <row r="1289" spans="11:69" x14ac:dyDescent="0.25">
      <c r="K1289" s="145" t="s">
        <v>316</v>
      </c>
      <c r="N1289" s="37" t="s">
        <v>2502</v>
      </c>
      <c r="V1289" s="37" t="s">
        <v>436</v>
      </c>
      <c r="W1289" s="37" t="s">
        <v>436</v>
      </c>
      <c r="X1289" s="37">
        <v>240</v>
      </c>
      <c r="AB1289" s="206" t="s">
        <v>362</v>
      </c>
      <c r="AC1289" s="173">
        <v>6030042</v>
      </c>
      <c r="AD1289" s="174" t="s">
        <v>2503</v>
      </c>
      <c r="AE1289" s="149">
        <v>0</v>
      </c>
      <c r="AF1289" s="17">
        <v>0</v>
      </c>
      <c r="AG1289" s="17">
        <v>-1867.3300000000002</v>
      </c>
      <c r="AH1289" s="151">
        <v>0</v>
      </c>
      <c r="AI1289" s="150">
        <v>0</v>
      </c>
      <c r="AJ1289" s="266">
        <v>0</v>
      </c>
      <c r="AK1289" s="138">
        <v>0</v>
      </c>
      <c r="AL1289" s="266">
        <v>0</v>
      </c>
      <c r="AM1289" s="175">
        <v>0</v>
      </c>
      <c r="AN1289" s="150">
        <v>0</v>
      </c>
      <c r="AO1289" s="151">
        <v>0</v>
      </c>
      <c r="AP1289" s="151">
        <v>0</v>
      </c>
      <c r="AQ1289" s="151">
        <v>0</v>
      </c>
      <c r="AR1289" s="266">
        <v>0</v>
      </c>
      <c r="AS1289" s="267">
        <v>0</v>
      </c>
      <c r="AT1289" s="266">
        <v>0</v>
      </c>
      <c r="AU1289" s="267">
        <v>0</v>
      </c>
      <c r="AV1289" s="266">
        <v>-1867.3300000000002</v>
      </c>
      <c r="AW1289" s="267">
        <v>-1</v>
      </c>
      <c r="AX1289" s="266">
        <v>0</v>
      </c>
      <c r="AY1289" s="267">
        <v>0</v>
      </c>
      <c r="AZ1289" s="266">
        <v>0</v>
      </c>
      <c r="BA1289" s="267">
        <v>0</v>
      </c>
      <c r="BB1289" s="266">
        <v>0</v>
      </c>
      <c r="BC1289" s="267">
        <v>0</v>
      </c>
      <c r="BE1289" s="149">
        <v>0</v>
      </c>
      <c r="BF1289" s="149">
        <v>0</v>
      </c>
      <c r="BG1289" s="149">
        <v>0</v>
      </c>
      <c r="BH1289" s="149">
        <v>0</v>
      </c>
      <c r="BI1289" s="149">
        <v>0</v>
      </c>
      <c r="BJ1289" s="149">
        <v>0</v>
      </c>
      <c r="BK1289" s="149">
        <v>0</v>
      </c>
      <c r="BL1289" s="149">
        <v>0</v>
      </c>
      <c r="BM1289" s="149">
        <v>0</v>
      </c>
      <c r="BN1289" s="149">
        <v>0</v>
      </c>
      <c r="BO1289" s="149">
        <v>0</v>
      </c>
      <c r="BP1289" s="149">
        <v>0</v>
      </c>
      <c r="BQ1289" s="268">
        <v>0</v>
      </c>
    </row>
    <row r="1290" spans="11:69" x14ac:dyDescent="0.25">
      <c r="K1290" s="145" t="s">
        <v>316</v>
      </c>
      <c r="N1290" s="37" t="s">
        <v>2504</v>
      </c>
      <c r="V1290" s="37" t="s">
        <v>436</v>
      </c>
      <c r="W1290" s="37" t="s">
        <v>436</v>
      </c>
      <c r="X1290" s="37">
        <v>240</v>
      </c>
      <c r="AB1290" s="206" t="s">
        <v>362</v>
      </c>
      <c r="AC1290" s="173">
        <v>6030080</v>
      </c>
      <c r="AD1290" s="174" t="s">
        <v>2505</v>
      </c>
      <c r="AE1290" s="149">
        <v>-86815.079999999987</v>
      </c>
      <c r="AF1290" s="17">
        <v>153380.44</v>
      </c>
      <c r="AG1290" s="17">
        <v>-126781.26</v>
      </c>
      <c r="AH1290" s="151">
        <v>-2044517.1377590345</v>
      </c>
      <c r="AI1290" s="150">
        <v>-241089.27000000002</v>
      </c>
      <c r="AJ1290" s="266">
        <v>-723267.81</v>
      </c>
      <c r="AK1290" s="138">
        <v>-318462.99</v>
      </c>
      <c r="AL1290" s="266">
        <v>-382155.58799999999</v>
      </c>
      <c r="AM1290" s="175">
        <v>-1703764.2814658619</v>
      </c>
      <c r="AN1290" s="150">
        <v>-659215.84629317257</v>
      </c>
      <c r="AO1290" s="151">
        <v>-472107.72</v>
      </c>
      <c r="AP1290" s="151">
        <v>-10623.427600000001</v>
      </c>
      <c r="AQ1290" s="151">
        <v>-10623.42760000007</v>
      </c>
      <c r="AR1290" s="266">
        <v>-712644.3824</v>
      </c>
      <c r="AS1290" s="267">
        <v>-0.98531190320774809</v>
      </c>
      <c r="AT1290" s="266">
        <v>-2033893.7101590345</v>
      </c>
      <c r="AU1290" s="267">
        <v>-0.99480394299279673</v>
      </c>
      <c r="AV1290" s="266">
        <v>-116157.83239999993</v>
      </c>
      <c r="AW1290" s="267">
        <v>-0.91620664126543572</v>
      </c>
      <c r="AX1290" s="266">
        <v>-712644.3824</v>
      </c>
      <c r="AY1290" s="267">
        <v>-0.98531190320774809</v>
      </c>
      <c r="AZ1290" s="266">
        <v>-2033893.7101590345</v>
      </c>
      <c r="BA1290" s="267">
        <v>-0.99480394299279673</v>
      </c>
      <c r="BB1290" s="266">
        <v>6.9121597334742546E-11</v>
      </c>
      <c r="BC1290" s="267">
        <v>6.5065250065565036E-15</v>
      </c>
      <c r="BE1290" s="149">
        <v>-885.28563333333977</v>
      </c>
      <c r="BF1290" s="149">
        <v>-885.28563333333977</v>
      </c>
      <c r="BG1290" s="149">
        <v>-885.28563333333977</v>
      </c>
      <c r="BH1290" s="149">
        <v>-885.28563333333977</v>
      </c>
      <c r="BI1290" s="149">
        <v>-885.28563333333977</v>
      </c>
      <c r="BJ1290" s="149">
        <v>-885.28563333333977</v>
      </c>
      <c r="BK1290" s="149">
        <v>-885.28563333333977</v>
      </c>
      <c r="BL1290" s="149">
        <v>-885.28563333333977</v>
      </c>
      <c r="BM1290" s="149">
        <v>-885.28563333333977</v>
      </c>
      <c r="BN1290" s="149">
        <v>-885.28563333333977</v>
      </c>
      <c r="BO1290" s="149">
        <v>-885.28563333333977</v>
      </c>
      <c r="BP1290" s="149">
        <v>-885.28563333333977</v>
      </c>
      <c r="BQ1290" s="268">
        <v>-10623.427600000081</v>
      </c>
    </row>
    <row r="1291" spans="11:69" x14ac:dyDescent="0.25">
      <c r="K1291" s="145" t="s">
        <v>316</v>
      </c>
      <c r="N1291" s="37" t="s">
        <v>2506</v>
      </c>
      <c r="V1291" s="37" t="s">
        <v>436</v>
      </c>
      <c r="W1291" s="37" t="s">
        <v>436</v>
      </c>
      <c r="X1291" s="37">
        <v>240</v>
      </c>
      <c r="AB1291" s="206" t="s">
        <v>362</v>
      </c>
      <c r="AC1291" s="173">
        <v>6030090</v>
      </c>
      <c r="AD1291" s="174" t="s">
        <v>2507</v>
      </c>
      <c r="AE1291" s="149">
        <v>0</v>
      </c>
      <c r="AF1291" s="17">
        <v>0</v>
      </c>
      <c r="AG1291" s="17">
        <v>0</v>
      </c>
      <c r="AH1291" s="151">
        <v>4922.9305481481479</v>
      </c>
      <c r="AI1291" s="150">
        <v>0</v>
      </c>
      <c r="AJ1291" s="266">
        <v>0</v>
      </c>
      <c r="AK1291" s="138">
        <v>-226.4</v>
      </c>
      <c r="AL1291" s="266">
        <v>-271.68</v>
      </c>
      <c r="AM1291" s="175">
        <v>4102.4421234567899</v>
      </c>
      <c r="AN1291" s="150">
        <v>594.088424691358</v>
      </c>
      <c r="AO1291" s="151">
        <v>0</v>
      </c>
      <c r="AP1291" s="151">
        <v>0</v>
      </c>
      <c r="AQ1291" s="151">
        <v>0</v>
      </c>
      <c r="AR1291" s="266">
        <v>0</v>
      </c>
      <c r="AS1291" s="267">
        <v>0</v>
      </c>
      <c r="AT1291" s="266">
        <v>4922.9305481481479</v>
      </c>
      <c r="AU1291" s="267">
        <v>1</v>
      </c>
      <c r="AV1291" s="266">
        <v>0</v>
      </c>
      <c r="AW1291" s="267">
        <v>0</v>
      </c>
      <c r="AX1291" s="266">
        <v>0</v>
      </c>
      <c r="AY1291" s="267">
        <v>0</v>
      </c>
      <c r="AZ1291" s="266">
        <v>4922.9305481481479</v>
      </c>
      <c r="BA1291" s="267">
        <v>1</v>
      </c>
      <c r="BB1291" s="266">
        <v>0</v>
      </c>
      <c r="BC1291" s="267">
        <v>0</v>
      </c>
      <c r="BE1291" s="149">
        <v>0</v>
      </c>
      <c r="BF1291" s="149">
        <v>0</v>
      </c>
      <c r="BG1291" s="149">
        <v>0</v>
      </c>
      <c r="BH1291" s="149">
        <v>0</v>
      </c>
      <c r="BI1291" s="149">
        <v>0</v>
      </c>
      <c r="BJ1291" s="149">
        <v>0</v>
      </c>
      <c r="BK1291" s="149">
        <v>0</v>
      </c>
      <c r="BL1291" s="149">
        <v>0</v>
      </c>
      <c r="BM1291" s="149">
        <v>0</v>
      </c>
      <c r="BN1291" s="149">
        <v>0</v>
      </c>
      <c r="BO1291" s="149">
        <v>0</v>
      </c>
      <c r="BP1291" s="149">
        <v>0</v>
      </c>
      <c r="BQ1291" s="268">
        <v>0</v>
      </c>
    </row>
    <row r="1292" spans="11:69" x14ac:dyDescent="0.25">
      <c r="K1292" s="145" t="s">
        <v>316</v>
      </c>
      <c r="N1292" s="37" t="s">
        <v>2508</v>
      </c>
      <c r="V1292" s="37" t="s">
        <v>436</v>
      </c>
      <c r="W1292" s="37" t="s">
        <v>436</v>
      </c>
      <c r="X1292" s="37">
        <v>240</v>
      </c>
      <c r="AB1292" s="206" t="s">
        <v>362</v>
      </c>
      <c r="AC1292" s="173">
        <v>6030095</v>
      </c>
      <c r="AD1292" s="174" t="s">
        <v>2509</v>
      </c>
      <c r="AE1292" s="149">
        <v>1657148.9300000002</v>
      </c>
      <c r="AF1292" s="17">
        <v>1764865.84</v>
      </c>
      <c r="AG1292" s="17">
        <v>1841107.04</v>
      </c>
      <c r="AH1292" s="151">
        <v>2158933.2160400595</v>
      </c>
      <c r="AI1292" s="150">
        <v>656404.99</v>
      </c>
      <c r="AJ1292" s="266">
        <v>1969214.97</v>
      </c>
      <c r="AK1292" s="138">
        <v>1637453.7</v>
      </c>
      <c r="AL1292" s="266">
        <v>1964944.44</v>
      </c>
      <c r="AM1292" s="175">
        <v>1799111.0133667164</v>
      </c>
      <c r="AN1292" s="150">
        <v>1997275.902673343</v>
      </c>
      <c r="AO1292" s="151">
        <v>1972044.8571428568</v>
      </c>
      <c r="AP1292" s="151">
        <v>2179404.554563107</v>
      </c>
      <c r="AQ1292" s="151">
        <v>2244786.6911999998</v>
      </c>
      <c r="AR1292" s="266">
        <v>-275571.7211999998</v>
      </c>
      <c r="AS1292" s="267">
        <v>-0.13993988741615132</v>
      </c>
      <c r="AT1292" s="266">
        <v>-85853.47515994031</v>
      </c>
      <c r="AU1292" s="267">
        <v>-3.9766619236797772E-2</v>
      </c>
      <c r="AV1292" s="266">
        <v>-403679.65119999973</v>
      </c>
      <c r="AW1292" s="267">
        <v>-0.21925919701007701</v>
      </c>
      <c r="AX1292" s="266">
        <v>-210189.584563107</v>
      </c>
      <c r="AY1292" s="267">
        <v>-0.10673775477296264</v>
      </c>
      <c r="AZ1292" s="266">
        <v>-20471.338523047511</v>
      </c>
      <c r="BA1292" s="267">
        <v>-9.4821545988329724E-3</v>
      </c>
      <c r="BB1292" s="266">
        <v>-65382.136636892799</v>
      </c>
      <c r="BC1292" s="267">
        <v>-2.9999999999999812E-2</v>
      </c>
      <c r="BE1292" s="149">
        <v>187052.27141295161</v>
      </c>
      <c r="BF1292" s="149">
        <v>187027.43373698642</v>
      </c>
      <c r="BG1292" s="149">
        <v>187052.27141295161</v>
      </c>
      <c r="BH1292" s="149">
        <v>187030.12160403072</v>
      </c>
      <c r="BI1292" s="149">
        <v>187087.19747645638</v>
      </c>
      <c r="BJ1292" s="149">
        <v>187102.29860499557</v>
      </c>
      <c r="BK1292" s="149">
        <v>187102.29860499557</v>
      </c>
      <c r="BL1292" s="149">
        <v>187102.29860499557</v>
      </c>
      <c r="BM1292" s="149">
        <v>187102.29860499557</v>
      </c>
      <c r="BN1292" s="149">
        <v>187056.60639846846</v>
      </c>
      <c r="BO1292" s="149">
        <v>186996.69285565405</v>
      </c>
      <c r="BP1292" s="149">
        <v>187074.90188251817</v>
      </c>
      <c r="BQ1292" s="268">
        <v>2244786.6911999993</v>
      </c>
    </row>
    <row r="1293" spans="11:69" x14ac:dyDescent="0.25">
      <c r="K1293" s="145" t="s">
        <v>316</v>
      </c>
      <c r="N1293" s="37" t="s">
        <v>2510</v>
      </c>
      <c r="V1293" s="37" t="s">
        <v>436</v>
      </c>
      <c r="W1293" s="37" t="s">
        <v>436</v>
      </c>
      <c r="X1293" s="37">
        <v>240</v>
      </c>
      <c r="AB1293" s="206" t="s">
        <v>362</v>
      </c>
      <c r="AC1293" s="173">
        <v>6030096</v>
      </c>
      <c r="AD1293" s="174" t="s">
        <v>2511</v>
      </c>
      <c r="AE1293" s="149">
        <v>9421.4699999999993</v>
      </c>
      <c r="AF1293" s="17">
        <v>2742.78</v>
      </c>
      <c r="AG1293" s="17">
        <v>2975.52</v>
      </c>
      <c r="AH1293" s="151">
        <v>-8.750000000051E-3</v>
      </c>
      <c r="AI1293" s="150">
        <v>0</v>
      </c>
      <c r="AJ1293" s="266">
        <v>0</v>
      </c>
      <c r="AK1293" s="138">
        <v>0</v>
      </c>
      <c r="AL1293" s="266">
        <v>0</v>
      </c>
      <c r="AM1293" s="175">
        <v>-7.2916666667090001E-3</v>
      </c>
      <c r="AN1293" s="150">
        <v>-1.4583333333419999E-3</v>
      </c>
      <c r="AO1293" s="151">
        <v>0</v>
      </c>
      <c r="AP1293" s="151">
        <v>0</v>
      </c>
      <c r="AQ1293" s="151">
        <v>0</v>
      </c>
      <c r="AR1293" s="266">
        <v>0</v>
      </c>
      <c r="AS1293" s="267">
        <v>0</v>
      </c>
      <c r="AT1293" s="266">
        <v>-8.750000000051E-3</v>
      </c>
      <c r="AU1293" s="267">
        <v>-1</v>
      </c>
      <c r="AV1293" s="266">
        <v>2975.52</v>
      </c>
      <c r="AW1293" s="267">
        <v>1</v>
      </c>
      <c r="AX1293" s="266">
        <v>0</v>
      </c>
      <c r="AY1293" s="267">
        <v>0</v>
      </c>
      <c r="AZ1293" s="266">
        <v>-8.750000000051E-3</v>
      </c>
      <c r="BA1293" s="267">
        <v>-1</v>
      </c>
      <c r="BB1293" s="266">
        <v>0</v>
      </c>
      <c r="BC1293" s="267">
        <v>0</v>
      </c>
      <c r="BE1293" s="149">
        <v>0</v>
      </c>
      <c r="BF1293" s="149">
        <v>0</v>
      </c>
      <c r="BG1293" s="149">
        <v>0</v>
      </c>
      <c r="BH1293" s="149">
        <v>0</v>
      </c>
      <c r="BI1293" s="149">
        <v>0</v>
      </c>
      <c r="BJ1293" s="149">
        <v>0</v>
      </c>
      <c r="BK1293" s="149">
        <v>0</v>
      </c>
      <c r="BL1293" s="149">
        <v>0</v>
      </c>
      <c r="BM1293" s="149">
        <v>0</v>
      </c>
      <c r="BN1293" s="149">
        <v>0</v>
      </c>
      <c r="BO1293" s="149">
        <v>0</v>
      </c>
      <c r="BP1293" s="149">
        <v>0</v>
      </c>
      <c r="BQ1293" s="268">
        <v>0</v>
      </c>
    </row>
    <row r="1294" spans="11:69" x14ac:dyDescent="0.25">
      <c r="K1294" s="145" t="s">
        <v>316</v>
      </c>
      <c r="N1294" s="37" t="s">
        <v>2512</v>
      </c>
      <c r="V1294" s="37" t="s">
        <v>436</v>
      </c>
      <c r="W1294" s="37" t="s">
        <v>436</v>
      </c>
      <c r="X1294" s="37">
        <v>240</v>
      </c>
      <c r="AB1294" s="206" t="s">
        <v>362</v>
      </c>
      <c r="AC1294" s="173">
        <v>6030100</v>
      </c>
      <c r="AD1294" s="174" t="s">
        <v>2513</v>
      </c>
      <c r="AE1294" s="149">
        <v>-158093076.56000003</v>
      </c>
      <c r="AF1294" s="17">
        <v>-176844814.94</v>
      </c>
      <c r="AG1294" s="17">
        <v>-167877836.49000001</v>
      </c>
      <c r="AH1294" s="151">
        <v>-180651136.02444097</v>
      </c>
      <c r="AI1294" s="150">
        <v>-57413838.420000002</v>
      </c>
      <c r="AJ1294" s="266">
        <v>-172241515.25999999</v>
      </c>
      <c r="AK1294" s="138">
        <v>-144622824.38000003</v>
      </c>
      <c r="AL1294" s="266">
        <v>-173547389.25600004</v>
      </c>
      <c r="AM1294" s="175">
        <v>-150252924.28283808</v>
      </c>
      <c r="AN1294" s="150">
        <v>-175021036.12160292</v>
      </c>
      <c r="AO1294" s="151">
        <v>-171649130.86285701</v>
      </c>
      <c r="AP1294" s="151">
        <v>-183971805.83604601</v>
      </c>
      <c r="AQ1294" s="151">
        <v>-214818151.43719327</v>
      </c>
      <c r="AR1294" s="266">
        <v>42576636.177193284</v>
      </c>
      <c r="AS1294" s="267">
        <v>0.24719148640165817</v>
      </c>
      <c r="AT1294" s="266">
        <v>34167015.412752301</v>
      </c>
      <c r="AU1294" s="267">
        <v>0.18913257987001927</v>
      </c>
      <c r="AV1294" s="266">
        <v>46940314.947193265</v>
      </c>
      <c r="AW1294" s="267">
        <v>0.27960995881662654</v>
      </c>
      <c r="AX1294" s="266">
        <v>11730290.57604602</v>
      </c>
      <c r="AY1294" s="267">
        <v>6.8103735376102842E-2</v>
      </c>
      <c r="AZ1294" s="266">
        <v>3320669.8116050363</v>
      </c>
      <c r="BA1294" s="267">
        <v>1.8381671351104984E-2</v>
      </c>
      <c r="BB1294" s="266">
        <v>30846345.601147264</v>
      </c>
      <c r="BC1294" s="267">
        <v>0.16766887437435518</v>
      </c>
      <c r="BE1294" s="149">
        <v>-18179711.8945494</v>
      </c>
      <c r="BF1294" s="149">
        <v>-17672169.856233001</v>
      </c>
      <c r="BG1294" s="149">
        <v>-18053874.690695599</v>
      </c>
      <c r="BH1294" s="149">
        <v>-18380003.370500099</v>
      </c>
      <c r="BI1294" s="149">
        <v>-16398831.402995801</v>
      </c>
      <c r="BJ1294" s="149">
        <v>-18166285.3608387</v>
      </c>
      <c r="BK1294" s="149">
        <v>-17573402.630782999</v>
      </c>
      <c r="BL1294" s="149">
        <v>-18114760.9780793</v>
      </c>
      <c r="BM1294" s="149">
        <v>-17673127.7723253</v>
      </c>
      <c r="BN1294" s="149">
        <v>-18433829.3387389</v>
      </c>
      <c r="BO1294" s="149">
        <v>-18338264.476978101</v>
      </c>
      <c r="BP1294" s="149">
        <v>-17833889.6644761</v>
      </c>
      <c r="BQ1294" s="268">
        <v>-214818151.43719327</v>
      </c>
    </row>
    <row r="1295" spans="11:69" x14ac:dyDescent="0.25">
      <c r="K1295" s="145" t="s">
        <v>316</v>
      </c>
      <c r="N1295" s="37" t="s">
        <v>2514</v>
      </c>
      <c r="V1295" s="37" t="s">
        <v>436</v>
      </c>
      <c r="W1295" s="37" t="s">
        <v>436</v>
      </c>
      <c r="X1295" s="37">
        <v>240</v>
      </c>
      <c r="AB1295" s="206" t="s">
        <v>362</v>
      </c>
      <c r="AC1295" s="173">
        <v>6030102</v>
      </c>
      <c r="AD1295" s="174" t="s">
        <v>2515</v>
      </c>
      <c r="AE1295" s="149">
        <v>138256877.06</v>
      </c>
      <c r="AF1295" s="17">
        <v>153197677.49999997</v>
      </c>
      <c r="AG1295" s="17">
        <v>146224414.96000001</v>
      </c>
      <c r="AH1295" s="151">
        <v>158170898.49746892</v>
      </c>
      <c r="AI1295" s="150">
        <v>50155576.280000001</v>
      </c>
      <c r="AJ1295" s="266">
        <v>150466728.84</v>
      </c>
      <c r="AK1295" s="138">
        <v>126657652.73999999</v>
      </c>
      <c r="AL1295" s="266">
        <v>151989183.28799999</v>
      </c>
      <c r="AM1295" s="175">
        <v>131576288.84266157</v>
      </c>
      <c r="AN1295" s="150">
        <v>153252262.39480734</v>
      </c>
      <c r="AO1295" s="151">
        <v>150207088.32000002</v>
      </c>
      <c r="AP1295" s="151">
        <v>161789775.8199026</v>
      </c>
      <c r="AQ1295" s="151">
        <v>188719432.84034249</v>
      </c>
      <c r="AR1295" s="266">
        <v>-38252704.000342488</v>
      </c>
      <c r="AS1295" s="267">
        <v>-0.2542269928724164</v>
      </c>
      <c r="AT1295" s="266">
        <v>-30548534.342873573</v>
      </c>
      <c r="AU1295" s="267">
        <v>-0.19313625093532877</v>
      </c>
      <c r="AV1295" s="266">
        <v>-42495017.880342484</v>
      </c>
      <c r="AW1295" s="267">
        <v>-0.29061506515151442</v>
      </c>
      <c r="AX1295" s="266">
        <v>-11323046.979902595</v>
      </c>
      <c r="AY1295" s="267">
        <v>-7.5252828762849278E-2</v>
      </c>
      <c r="AZ1295" s="266">
        <v>-3618877.3224336803</v>
      </c>
      <c r="BA1295" s="267">
        <v>-2.2879539515871121E-2</v>
      </c>
      <c r="BB1295" s="266">
        <v>-26929657.020439893</v>
      </c>
      <c r="BC1295" s="267">
        <v>-0.16644844758556823</v>
      </c>
      <c r="BE1295" s="149">
        <v>15989162.728426978</v>
      </c>
      <c r="BF1295" s="149">
        <v>15559824.721421838</v>
      </c>
      <c r="BG1295" s="149">
        <v>15868848.99369951</v>
      </c>
      <c r="BH1295" s="149">
        <v>16163152.134160327</v>
      </c>
      <c r="BI1295" s="149">
        <v>14409812.675801981</v>
      </c>
      <c r="BJ1295" s="149">
        <v>15965379.910990609</v>
      </c>
      <c r="BK1295" s="149">
        <v>15434962.468020799</v>
      </c>
      <c r="BL1295" s="149">
        <v>15913081.408346156</v>
      </c>
      <c r="BM1295" s="149">
        <v>15520796.07014183</v>
      </c>
      <c r="BN1295" s="149">
        <v>16166154.941236639</v>
      </c>
      <c r="BO1295" s="149">
        <v>16081318.25293239</v>
      </c>
      <c r="BP1295" s="149">
        <v>15646938.535163419</v>
      </c>
      <c r="BQ1295" s="268">
        <v>188719432.84034249</v>
      </c>
    </row>
    <row r="1296" spans="11:69" x14ac:dyDescent="0.25">
      <c r="K1296" s="145" t="s">
        <v>316</v>
      </c>
      <c r="N1296" s="37" t="s">
        <v>2516</v>
      </c>
      <c r="V1296" s="37" t="s">
        <v>436</v>
      </c>
      <c r="W1296" s="37" t="s">
        <v>436</v>
      </c>
      <c r="X1296" s="37">
        <v>240</v>
      </c>
      <c r="AB1296" s="206" t="s">
        <v>362</v>
      </c>
      <c r="AC1296" s="173">
        <v>6030105</v>
      </c>
      <c r="AD1296" s="174" t="s">
        <v>2517</v>
      </c>
      <c r="AE1296" s="149">
        <v>0</v>
      </c>
      <c r="AF1296" s="17">
        <v>0</v>
      </c>
      <c r="AG1296" s="17">
        <v>-4017.64</v>
      </c>
      <c r="AH1296" s="151">
        <v>0</v>
      </c>
      <c r="AI1296" s="150">
        <v>0</v>
      </c>
      <c r="AJ1296" s="266">
        <v>0</v>
      </c>
      <c r="AK1296" s="138">
        <v>0</v>
      </c>
      <c r="AL1296" s="266">
        <v>0</v>
      </c>
      <c r="AM1296" s="175">
        <v>0</v>
      </c>
      <c r="AN1296" s="150">
        <v>0</v>
      </c>
      <c r="AO1296" s="151">
        <v>0</v>
      </c>
      <c r="AP1296" s="151">
        <v>0</v>
      </c>
      <c r="AQ1296" s="151">
        <v>0</v>
      </c>
      <c r="AR1296" s="266">
        <v>0</v>
      </c>
      <c r="AS1296" s="267">
        <v>0</v>
      </c>
      <c r="AT1296" s="266">
        <v>0</v>
      </c>
      <c r="AU1296" s="267">
        <v>0</v>
      </c>
      <c r="AV1296" s="266">
        <v>-4017.64</v>
      </c>
      <c r="AW1296" s="267">
        <v>-1</v>
      </c>
      <c r="AX1296" s="266">
        <v>0</v>
      </c>
      <c r="AY1296" s="267">
        <v>0</v>
      </c>
      <c r="AZ1296" s="266">
        <v>0</v>
      </c>
      <c r="BA1296" s="267">
        <v>0</v>
      </c>
      <c r="BB1296" s="266">
        <v>0</v>
      </c>
      <c r="BC1296" s="267">
        <v>0</v>
      </c>
      <c r="BE1296" s="149">
        <v>0</v>
      </c>
      <c r="BF1296" s="149">
        <v>0</v>
      </c>
      <c r="BG1296" s="149">
        <v>0</v>
      </c>
      <c r="BH1296" s="149">
        <v>0</v>
      </c>
      <c r="BI1296" s="149">
        <v>0</v>
      </c>
      <c r="BJ1296" s="149">
        <v>0</v>
      </c>
      <c r="BK1296" s="149">
        <v>0</v>
      </c>
      <c r="BL1296" s="149">
        <v>0</v>
      </c>
      <c r="BM1296" s="149">
        <v>0</v>
      </c>
      <c r="BN1296" s="149">
        <v>0</v>
      </c>
      <c r="BO1296" s="149">
        <v>0</v>
      </c>
      <c r="BP1296" s="149">
        <v>0</v>
      </c>
      <c r="BQ1296" s="268">
        <v>0</v>
      </c>
    </row>
    <row r="1297" spans="11:69" x14ac:dyDescent="0.25">
      <c r="K1297" s="145" t="s">
        <v>316</v>
      </c>
      <c r="N1297" s="37" t="s">
        <v>2518</v>
      </c>
      <c r="V1297" s="37" t="s">
        <v>436</v>
      </c>
      <c r="W1297" s="37" t="s">
        <v>436</v>
      </c>
      <c r="X1297" s="37">
        <v>240</v>
      </c>
      <c r="AB1297" s="206" t="s">
        <v>362</v>
      </c>
      <c r="AC1297" s="173">
        <v>6030106</v>
      </c>
      <c r="AD1297" s="174" t="s">
        <v>2519</v>
      </c>
      <c r="AE1297" s="149">
        <v>9244575.3200000003</v>
      </c>
      <c r="AF1297" s="17">
        <v>10620744.470000001</v>
      </c>
      <c r="AG1297" s="17">
        <v>10598537.02</v>
      </c>
      <c r="AH1297" s="151">
        <v>12153671.239902427</v>
      </c>
      <c r="AI1297" s="150">
        <v>3646246.38</v>
      </c>
      <c r="AJ1297" s="266">
        <v>10938739.140000001</v>
      </c>
      <c r="AK1297" s="138">
        <v>9050289.9700000007</v>
      </c>
      <c r="AL1297" s="266">
        <v>10860347.964000002</v>
      </c>
      <c r="AM1297" s="175">
        <v>10123791.867193144</v>
      </c>
      <c r="AN1297" s="150">
        <v>11080169.342709284</v>
      </c>
      <c r="AO1297" s="151">
        <v>10815981.497142851</v>
      </c>
      <c r="AP1297" s="151">
        <v>12246555.384127298</v>
      </c>
      <c r="AQ1297" s="151">
        <v>13972336.894240612</v>
      </c>
      <c r="AR1297" s="266">
        <v>-3033597.7542406116</v>
      </c>
      <c r="AS1297" s="267">
        <v>-0.27732608990990265</v>
      </c>
      <c r="AT1297" s="266">
        <v>-1818665.6543381847</v>
      </c>
      <c r="AU1297" s="267">
        <v>-0.14963920106438436</v>
      </c>
      <c r="AV1297" s="266">
        <v>-3373799.8742406126</v>
      </c>
      <c r="AW1297" s="267">
        <v>-0.318326941527314</v>
      </c>
      <c r="AX1297" s="266">
        <v>-1307816.2441272978</v>
      </c>
      <c r="AY1297" s="267">
        <v>-0.11955822580547411</v>
      </c>
      <c r="AZ1297" s="266">
        <v>-92884.14422487095</v>
      </c>
      <c r="BA1297" s="267">
        <v>-7.6424762848543732E-3</v>
      </c>
      <c r="BB1297" s="266">
        <v>-1725781.5101133138</v>
      </c>
      <c r="BC1297" s="267">
        <v>-0.14091974894018697</v>
      </c>
      <c r="BE1297" s="149">
        <v>1182033.8695793499</v>
      </c>
      <c r="BF1297" s="149">
        <v>1144085.2292465682</v>
      </c>
      <c r="BG1297" s="149">
        <v>1182033.8695793499</v>
      </c>
      <c r="BH1297" s="149">
        <v>1188117.016796032</v>
      </c>
      <c r="BI1297" s="149">
        <v>1073682.4041315645</v>
      </c>
      <c r="BJ1297" s="149">
        <v>1188117.016796032</v>
      </c>
      <c r="BK1297" s="149">
        <v>1149972.1459078733</v>
      </c>
      <c r="BL1297" s="149">
        <v>1188117.016796032</v>
      </c>
      <c r="BM1297" s="149">
        <v>1149972.1459078733</v>
      </c>
      <c r="BN1297" s="149">
        <v>1188117.016796032</v>
      </c>
      <c r="BO1297" s="149">
        <v>1188117.016796032</v>
      </c>
      <c r="BP1297" s="149">
        <v>1149972.1459078733</v>
      </c>
      <c r="BQ1297" s="268">
        <v>13972336.894240612</v>
      </c>
    </row>
    <row r="1298" spans="11:69" x14ac:dyDescent="0.25">
      <c r="K1298" s="145" t="s">
        <v>316</v>
      </c>
      <c r="N1298" s="37" t="s">
        <v>2520</v>
      </c>
      <c r="V1298" s="37" t="s">
        <v>436</v>
      </c>
      <c r="W1298" s="37" t="s">
        <v>436</v>
      </c>
      <c r="X1298" s="37">
        <v>240</v>
      </c>
      <c r="AB1298" s="206" t="s">
        <v>362</v>
      </c>
      <c r="AC1298" s="173">
        <v>6030107</v>
      </c>
      <c r="AD1298" s="174" t="s">
        <v>2521</v>
      </c>
      <c r="AE1298" s="149">
        <v>-31589.24</v>
      </c>
      <c r="AF1298" s="17">
        <v>-26272.799999999999</v>
      </c>
      <c r="AG1298" s="17">
        <v>-6191.8499999999985</v>
      </c>
      <c r="AH1298" s="151">
        <v>-36349.919999999998</v>
      </c>
      <c r="AI1298" s="150">
        <v>-4064.14</v>
      </c>
      <c r="AJ1298" s="266">
        <v>-12192.42</v>
      </c>
      <c r="AK1298" s="138">
        <v>-9852.760000000002</v>
      </c>
      <c r="AL1298" s="266">
        <v>-11823.312000000002</v>
      </c>
      <c r="AM1298" s="175">
        <v>-30291.599999999999</v>
      </c>
      <c r="AN1298" s="150">
        <v>-15911.080000000002</v>
      </c>
      <c r="AO1298" s="151">
        <v>-11928.77142857143</v>
      </c>
      <c r="AP1298" s="151">
        <v>-9444.19</v>
      </c>
      <c r="AQ1298" s="151">
        <v>-9444.1899999999951</v>
      </c>
      <c r="AR1298" s="266">
        <v>-2748.230000000005</v>
      </c>
      <c r="AS1298" s="267">
        <v>-0.22540480068764077</v>
      </c>
      <c r="AT1298" s="266">
        <v>-26905.730000000003</v>
      </c>
      <c r="AU1298" s="267">
        <v>-0.74018677345094586</v>
      </c>
      <c r="AV1298" s="266">
        <v>3252.3399999999965</v>
      </c>
      <c r="AW1298" s="267">
        <v>0.52526143236673972</v>
      </c>
      <c r="AX1298" s="266">
        <v>-2748.2299999999996</v>
      </c>
      <c r="AY1298" s="267">
        <v>-0.22540480068764032</v>
      </c>
      <c r="AZ1298" s="266">
        <v>-26905.729999999996</v>
      </c>
      <c r="BA1298" s="267">
        <v>-0.74018677345094563</v>
      </c>
      <c r="BB1298" s="266">
        <v>-5.4569682106375694E-12</v>
      </c>
      <c r="BC1298" s="267">
        <v>-5.7781220100798153E-16</v>
      </c>
      <c r="BE1298" s="149">
        <v>-787.01583333333303</v>
      </c>
      <c r="BF1298" s="149">
        <v>-787.01583333333303</v>
      </c>
      <c r="BG1298" s="149">
        <v>-787.01583333333303</v>
      </c>
      <c r="BH1298" s="149">
        <v>-787.01583333333303</v>
      </c>
      <c r="BI1298" s="149">
        <v>-787.01583333333303</v>
      </c>
      <c r="BJ1298" s="149">
        <v>-787.01583333333303</v>
      </c>
      <c r="BK1298" s="149">
        <v>-787.01583333333303</v>
      </c>
      <c r="BL1298" s="149">
        <v>-787.01583333333303</v>
      </c>
      <c r="BM1298" s="149">
        <v>-787.01583333333303</v>
      </c>
      <c r="BN1298" s="149">
        <v>-787.01583333333303</v>
      </c>
      <c r="BO1298" s="149">
        <v>-787.01583333333303</v>
      </c>
      <c r="BP1298" s="149">
        <v>-787.01583333333303</v>
      </c>
      <c r="BQ1298" s="268">
        <v>-9444.1899999999969</v>
      </c>
    </row>
    <row r="1299" spans="11:69" x14ac:dyDescent="0.25">
      <c r="K1299" s="145" t="s">
        <v>316</v>
      </c>
      <c r="N1299" s="37" t="s">
        <v>2522</v>
      </c>
      <c r="V1299" s="37" t="s">
        <v>436</v>
      </c>
      <c r="W1299" s="37" t="s">
        <v>436</v>
      </c>
      <c r="X1299" s="37">
        <v>240</v>
      </c>
      <c r="AB1299" s="206" t="s">
        <v>362</v>
      </c>
      <c r="AC1299" s="173">
        <v>6030108</v>
      </c>
      <c r="AD1299" s="174" t="s">
        <v>2523</v>
      </c>
      <c r="AE1299" s="149">
        <v>7657150.3999999994</v>
      </c>
      <c r="AF1299" s="17">
        <v>8080049.4900000012</v>
      </c>
      <c r="AG1299" s="17">
        <v>7571160.4399999985</v>
      </c>
      <c r="AH1299" s="151">
        <v>7574454.3237671209</v>
      </c>
      <c r="AI1299" s="150">
        <v>2506881.7999999998</v>
      </c>
      <c r="AJ1299" s="266">
        <v>7520645.3999999994</v>
      </c>
      <c r="AK1299" s="138">
        <v>6252377.4900000002</v>
      </c>
      <c r="AL1299" s="266">
        <v>7502852.9880000008</v>
      </c>
      <c r="AM1299" s="175">
        <v>6259379.0876214243</v>
      </c>
      <c r="AN1299" s="150">
        <v>7567452.7261456968</v>
      </c>
      <c r="AO1299" s="151">
        <v>7369540.4742857143</v>
      </c>
      <c r="AP1299" s="151">
        <v>7675377.7928823503</v>
      </c>
      <c r="AQ1299" s="151">
        <v>8697513.8003256787</v>
      </c>
      <c r="AR1299" s="266">
        <v>-1176868.4003256792</v>
      </c>
      <c r="AS1299" s="267">
        <v>-0.15648502724589028</v>
      </c>
      <c r="AT1299" s="266">
        <v>-1123059.4765585577</v>
      </c>
      <c r="AU1299" s="267">
        <v>-0.148269357574</v>
      </c>
      <c r="AV1299" s="266">
        <v>-1126353.3603256801</v>
      </c>
      <c r="AW1299" s="267">
        <v>-0.14876891980454193</v>
      </c>
      <c r="AX1299" s="266">
        <v>-154732.39288235083</v>
      </c>
      <c r="AY1299" s="267">
        <v>-2.0574350292110681E-2</v>
      </c>
      <c r="AZ1299" s="266">
        <v>-100923.46911522932</v>
      </c>
      <c r="BA1299" s="267">
        <v>-1.3324190073805276E-2</v>
      </c>
      <c r="BB1299" s="266">
        <v>-1022136.0074433284</v>
      </c>
      <c r="BC1299" s="267">
        <v>-0.13317077478468764</v>
      </c>
      <c r="BE1299" s="149">
        <v>722782.57012642559</v>
      </c>
      <c r="BF1299" s="149">
        <v>699629.70872061362</v>
      </c>
      <c r="BG1299" s="149">
        <v>722782.57012642559</v>
      </c>
      <c r="BH1299" s="149">
        <v>722782.57012642559</v>
      </c>
      <c r="BI1299" s="149">
        <v>653323.98590899073</v>
      </c>
      <c r="BJ1299" s="149">
        <v>722782.57012642559</v>
      </c>
      <c r="BK1299" s="149">
        <v>699629.70872061362</v>
      </c>
      <c r="BL1299" s="149">
        <v>722782.57012642559</v>
      </c>
      <c r="BM1299" s="149">
        <v>719825.81461085367</v>
      </c>
      <c r="BN1299" s="149">
        <v>778716.30236044165</v>
      </c>
      <c r="BO1299" s="149">
        <v>778716.30236044165</v>
      </c>
      <c r="BP1299" s="149">
        <v>753759.12701159588</v>
      </c>
      <c r="BQ1299" s="268">
        <v>8697513.8003256787</v>
      </c>
    </row>
    <row r="1300" spans="11:69" x14ac:dyDescent="0.25">
      <c r="K1300" s="145" t="s">
        <v>316</v>
      </c>
      <c r="N1300" s="37" t="s">
        <v>2524</v>
      </c>
      <c r="V1300" s="37" t="s">
        <v>436</v>
      </c>
      <c r="W1300" s="37" t="s">
        <v>436</v>
      </c>
      <c r="X1300" s="37">
        <v>240</v>
      </c>
      <c r="AB1300" s="206" t="s">
        <v>362</v>
      </c>
      <c r="AC1300" s="173">
        <v>6030109</v>
      </c>
      <c r="AD1300" s="174" t="s">
        <v>2525</v>
      </c>
      <c r="AE1300" s="149">
        <v>7620595.1499999994</v>
      </c>
      <c r="AF1300" s="17">
        <v>8307251</v>
      </c>
      <c r="AG1300" s="17">
        <v>8930314.8699999992</v>
      </c>
      <c r="AH1300" s="151">
        <v>9336855.0145110674</v>
      </c>
      <c r="AI1300" s="150">
        <v>2548914.3299999996</v>
      </c>
      <c r="AJ1300" s="266">
        <v>7646742.9899999984</v>
      </c>
      <c r="AK1300" s="138">
        <v>8808434.1799999997</v>
      </c>
      <c r="AL1300" s="266">
        <v>10570121.015999999</v>
      </c>
      <c r="AM1300" s="175">
        <v>8372952.1521080658</v>
      </c>
      <c r="AN1300" s="150">
        <v>9772337.0424030013</v>
      </c>
      <c r="AO1300" s="151">
        <v>11044599.394285712</v>
      </c>
      <c r="AP1300" s="151">
        <v>10109038.165605033</v>
      </c>
      <c r="AQ1300" s="151">
        <v>10109038.165605033</v>
      </c>
      <c r="AR1300" s="266">
        <v>-2462295.1756050345</v>
      </c>
      <c r="AS1300" s="267">
        <v>-0.3220057452990237</v>
      </c>
      <c r="AT1300" s="266">
        <v>-772183.1510939654</v>
      </c>
      <c r="AU1300" s="267">
        <v>-8.270270341500012E-2</v>
      </c>
      <c r="AV1300" s="266">
        <v>-1178723.2956050336</v>
      </c>
      <c r="AW1300" s="267">
        <v>-0.13199123578103286</v>
      </c>
      <c r="AX1300" s="266">
        <v>-2462295.1756050345</v>
      </c>
      <c r="AY1300" s="267">
        <v>-0.3220057452990237</v>
      </c>
      <c r="AZ1300" s="266">
        <v>-772183.1510939654</v>
      </c>
      <c r="BA1300" s="267">
        <v>-8.270270341500012E-2</v>
      </c>
      <c r="BB1300" s="266">
        <v>0</v>
      </c>
      <c r="BC1300" s="267">
        <v>0</v>
      </c>
      <c r="BE1300" s="149">
        <v>528182.27924161009</v>
      </c>
      <c r="BF1300" s="149">
        <v>478389.55876701005</v>
      </c>
      <c r="BG1300" s="149">
        <v>489181.56283585966</v>
      </c>
      <c r="BH1300" s="149">
        <v>1379642.8916173119</v>
      </c>
      <c r="BI1300" s="149">
        <v>1247872.0320466005</v>
      </c>
      <c r="BJ1300" s="149">
        <v>1248988.0872478581</v>
      </c>
      <c r="BK1300" s="149">
        <v>1222003.0093971591</v>
      </c>
      <c r="BL1300" s="149">
        <v>959572.13550372724</v>
      </c>
      <c r="BM1300" s="149">
        <v>752132.00347821438</v>
      </c>
      <c r="BN1300" s="149">
        <v>695650.43159700464</v>
      </c>
      <c r="BO1300" s="149">
        <v>579604.14402940532</v>
      </c>
      <c r="BP1300" s="149">
        <v>527820.02984327287</v>
      </c>
      <c r="BQ1300" s="268">
        <v>10109038.165605033</v>
      </c>
    </row>
    <row r="1301" spans="11:69" x14ac:dyDescent="0.25">
      <c r="K1301" s="145" t="s">
        <v>316</v>
      </c>
      <c r="N1301" s="37" t="s">
        <v>2526</v>
      </c>
      <c r="V1301" s="37" t="s">
        <v>436</v>
      </c>
      <c r="W1301" s="37" t="s">
        <v>436</v>
      </c>
      <c r="X1301" s="37">
        <v>240</v>
      </c>
      <c r="AB1301" s="206" t="s">
        <v>362</v>
      </c>
      <c r="AC1301" s="173">
        <v>6030110</v>
      </c>
      <c r="AD1301" s="174" t="s">
        <v>2527</v>
      </c>
      <c r="AE1301" s="149">
        <v>36676162.420000009</v>
      </c>
      <c r="AF1301" s="17">
        <v>40392375.789999999</v>
      </c>
      <c r="AG1301" s="17">
        <v>43115690.850000001</v>
      </c>
      <c r="AH1301" s="151">
        <v>48756323.379140012</v>
      </c>
      <c r="AI1301" s="150">
        <v>15451863.340000002</v>
      </c>
      <c r="AJ1301" s="266">
        <v>46355590.020000003</v>
      </c>
      <c r="AK1301" s="138">
        <v>40265626.149999999</v>
      </c>
      <c r="AL1301" s="266">
        <v>48318751.379999995</v>
      </c>
      <c r="AM1301" s="175">
        <v>40710471.768404692</v>
      </c>
      <c r="AN1301" s="150">
        <v>48311477.760735318</v>
      </c>
      <c r="AO1301" s="151">
        <v>47796766.285714254</v>
      </c>
      <c r="AP1301" s="151">
        <v>54177252.553308502</v>
      </c>
      <c r="AQ1301" s="151">
        <v>55024703.743308462</v>
      </c>
      <c r="AR1301" s="266">
        <v>-8669113.7233084589</v>
      </c>
      <c r="AS1301" s="267">
        <v>-0.18701334012938228</v>
      </c>
      <c r="AT1301" s="266">
        <v>-6268380.3641684502</v>
      </c>
      <c r="AU1301" s="267">
        <v>-0.12856548504332721</v>
      </c>
      <c r="AV1301" s="266">
        <v>-11909012.893308461</v>
      </c>
      <c r="AW1301" s="267">
        <v>-0.27621064764426617</v>
      </c>
      <c r="AX1301" s="266">
        <v>-7821662.5333084986</v>
      </c>
      <c r="AY1301" s="267">
        <v>-0.16873180839535992</v>
      </c>
      <c r="AZ1301" s="266">
        <v>-5420929.1741684899</v>
      </c>
      <c r="BA1301" s="267">
        <v>-0.11118412543156996</v>
      </c>
      <c r="BB1301" s="266">
        <v>-847451.18999996036</v>
      </c>
      <c r="BC1301" s="267">
        <v>-1.5642195756717239E-2</v>
      </c>
      <c r="BE1301" s="149">
        <v>4572305.6995479399</v>
      </c>
      <c r="BF1301" s="149">
        <v>4411192.9369460102</v>
      </c>
      <c r="BG1301" s="149">
        <v>4441891.3948716205</v>
      </c>
      <c r="BH1301" s="149">
        <v>4797556.8596613491</v>
      </c>
      <c r="BI1301" s="149">
        <v>4277265.1474443302</v>
      </c>
      <c r="BJ1301" s="149">
        <v>4733021.6782387402</v>
      </c>
      <c r="BK1301" s="149">
        <v>4569878.4562910404</v>
      </c>
      <c r="BL1301" s="149">
        <v>4697196.4363697302</v>
      </c>
      <c r="BM1301" s="149">
        <v>4563780.5699767703</v>
      </c>
      <c r="BN1301" s="149">
        <v>4741650.3972936003</v>
      </c>
      <c r="BO1301" s="149">
        <v>4683682.5995172597</v>
      </c>
      <c r="BP1301" s="149">
        <v>4535281.5671500601</v>
      </c>
      <c r="BQ1301" s="268">
        <v>55024703.743308455</v>
      </c>
    </row>
    <row r="1302" spans="11:69" x14ac:dyDescent="0.25">
      <c r="K1302" s="145" t="s">
        <v>316</v>
      </c>
      <c r="N1302" s="37" t="s">
        <v>2528</v>
      </c>
      <c r="V1302" s="37" t="s">
        <v>436</v>
      </c>
      <c r="W1302" s="37" t="s">
        <v>436</v>
      </c>
      <c r="X1302" s="37">
        <v>240</v>
      </c>
      <c r="AB1302" s="206" t="s">
        <v>362</v>
      </c>
      <c r="AC1302" s="173">
        <v>6030111</v>
      </c>
      <c r="AD1302" s="174" t="s">
        <v>2529</v>
      </c>
      <c r="AE1302" s="149">
        <v>206415.12</v>
      </c>
      <c r="AF1302" s="17">
        <v>179635.9</v>
      </c>
      <c r="AG1302" s="17">
        <v>230926.05</v>
      </c>
      <c r="AH1302" s="151">
        <v>0</v>
      </c>
      <c r="AI1302" s="150">
        <v>69380.62</v>
      </c>
      <c r="AJ1302" s="266">
        <v>208141.86</v>
      </c>
      <c r="AK1302" s="138">
        <v>197324.2</v>
      </c>
      <c r="AL1302" s="266">
        <v>236789.04000000004</v>
      </c>
      <c r="AM1302" s="175">
        <v>0</v>
      </c>
      <c r="AN1302" s="150">
        <v>197324.2</v>
      </c>
      <c r="AO1302" s="151">
        <v>213846.51428571399</v>
      </c>
      <c r="AP1302" s="151">
        <v>0</v>
      </c>
      <c r="AQ1302" s="151">
        <v>0</v>
      </c>
      <c r="AR1302" s="266">
        <v>208141.86</v>
      </c>
      <c r="AS1302" s="267">
        <v>1</v>
      </c>
      <c r="AT1302" s="266">
        <v>0</v>
      </c>
      <c r="AU1302" s="267">
        <v>0</v>
      </c>
      <c r="AV1302" s="266">
        <v>230926.05</v>
      </c>
      <c r="AW1302" s="267">
        <v>1</v>
      </c>
      <c r="AX1302" s="266">
        <v>208141.86</v>
      </c>
      <c r="AY1302" s="267">
        <v>1</v>
      </c>
      <c r="AZ1302" s="266">
        <v>0</v>
      </c>
      <c r="BA1302" s="267">
        <v>0</v>
      </c>
      <c r="BB1302" s="266">
        <v>0</v>
      </c>
      <c r="BC1302" s="267">
        <v>0</v>
      </c>
      <c r="BE1302" s="149">
        <v>0</v>
      </c>
      <c r="BF1302" s="149">
        <v>0</v>
      </c>
      <c r="BG1302" s="149">
        <v>0</v>
      </c>
      <c r="BH1302" s="149">
        <v>0</v>
      </c>
      <c r="BI1302" s="149">
        <v>0</v>
      </c>
      <c r="BJ1302" s="149">
        <v>0</v>
      </c>
      <c r="BK1302" s="149">
        <v>0</v>
      </c>
      <c r="BL1302" s="149">
        <v>0</v>
      </c>
      <c r="BM1302" s="149">
        <v>0</v>
      </c>
      <c r="BN1302" s="149">
        <v>0</v>
      </c>
      <c r="BO1302" s="149">
        <v>0</v>
      </c>
      <c r="BP1302" s="149">
        <v>0</v>
      </c>
      <c r="BQ1302" s="268">
        <v>0</v>
      </c>
    </row>
    <row r="1303" spans="11:69" x14ac:dyDescent="0.25">
      <c r="K1303" s="145" t="s">
        <v>316</v>
      </c>
      <c r="N1303" s="37" t="s">
        <v>2530</v>
      </c>
      <c r="V1303" s="37" t="s">
        <v>436</v>
      </c>
      <c r="W1303" s="37" t="s">
        <v>436</v>
      </c>
      <c r="X1303" s="37">
        <v>240</v>
      </c>
      <c r="AB1303" s="206" t="s">
        <v>362</v>
      </c>
      <c r="AC1303" s="173">
        <v>6030113</v>
      </c>
      <c r="AD1303" s="174" t="s">
        <v>2531</v>
      </c>
      <c r="AE1303" s="149">
        <v>0</v>
      </c>
      <c r="AF1303" s="17">
        <v>0</v>
      </c>
      <c r="AG1303" s="17">
        <v>0</v>
      </c>
      <c r="AH1303" s="151">
        <v>0</v>
      </c>
      <c r="AI1303" s="150">
        <v>0</v>
      </c>
      <c r="AJ1303" s="266">
        <v>0</v>
      </c>
      <c r="AK1303" s="138">
        <v>-10362.24</v>
      </c>
      <c r="AL1303" s="266">
        <v>-12434.687999999998</v>
      </c>
      <c r="AM1303" s="175">
        <v>0</v>
      </c>
      <c r="AN1303" s="150">
        <v>-10362.24</v>
      </c>
      <c r="AO1303" s="151">
        <v>0</v>
      </c>
      <c r="AP1303" s="151">
        <v>0</v>
      </c>
      <c r="AQ1303" s="151">
        <v>0</v>
      </c>
      <c r="AR1303" s="266">
        <v>0</v>
      </c>
      <c r="AS1303" s="267">
        <v>0</v>
      </c>
      <c r="AT1303" s="266">
        <v>0</v>
      </c>
      <c r="AU1303" s="267">
        <v>0</v>
      </c>
      <c r="AV1303" s="266">
        <v>0</v>
      </c>
      <c r="AW1303" s="267">
        <v>0</v>
      </c>
      <c r="AX1303" s="266">
        <v>0</v>
      </c>
      <c r="AY1303" s="267">
        <v>0</v>
      </c>
      <c r="AZ1303" s="266">
        <v>0</v>
      </c>
      <c r="BA1303" s="267">
        <v>0</v>
      </c>
      <c r="BB1303" s="266">
        <v>0</v>
      </c>
      <c r="BC1303" s="267">
        <v>0</v>
      </c>
      <c r="BE1303" s="149">
        <v>0</v>
      </c>
      <c r="BF1303" s="149">
        <v>0</v>
      </c>
      <c r="BG1303" s="149">
        <v>0</v>
      </c>
      <c r="BH1303" s="149">
        <v>0</v>
      </c>
      <c r="BI1303" s="149">
        <v>0</v>
      </c>
      <c r="BJ1303" s="149">
        <v>0</v>
      </c>
      <c r="BK1303" s="149">
        <v>0</v>
      </c>
      <c r="BL1303" s="149">
        <v>0</v>
      </c>
      <c r="BM1303" s="149">
        <v>0</v>
      </c>
      <c r="BN1303" s="149">
        <v>0</v>
      </c>
      <c r="BO1303" s="149">
        <v>0</v>
      </c>
      <c r="BP1303" s="149">
        <v>0</v>
      </c>
      <c r="BQ1303" s="268">
        <v>0</v>
      </c>
    </row>
    <row r="1304" spans="11:69" x14ac:dyDescent="0.25">
      <c r="K1304" s="145" t="s">
        <v>316</v>
      </c>
      <c r="N1304" s="37" t="s">
        <v>2532</v>
      </c>
      <c r="V1304" s="37" t="s">
        <v>436</v>
      </c>
      <c r="W1304" s="37" t="s">
        <v>436</v>
      </c>
      <c r="X1304" s="37">
        <v>240</v>
      </c>
      <c r="AB1304" s="206" t="s">
        <v>362</v>
      </c>
      <c r="AC1304" s="173">
        <v>6030118</v>
      </c>
      <c r="AD1304" s="174" t="s">
        <v>2533</v>
      </c>
      <c r="AE1304" s="149">
        <v>-85203.57</v>
      </c>
      <c r="AF1304" s="17">
        <v>-101410.80000000002</v>
      </c>
      <c r="AG1304" s="17">
        <v>-82792.209999999992</v>
      </c>
      <c r="AH1304" s="151">
        <v>-105915.28912525102</v>
      </c>
      <c r="AI1304" s="150">
        <v>-17777.02</v>
      </c>
      <c r="AJ1304" s="266">
        <v>-53331.06</v>
      </c>
      <c r="AK1304" s="138">
        <v>-37241.75</v>
      </c>
      <c r="AL1304" s="266">
        <v>-44690.100000000006</v>
      </c>
      <c r="AM1304" s="175">
        <v>-88262.740937709197</v>
      </c>
      <c r="AN1304" s="150">
        <v>-54894.298187541819</v>
      </c>
      <c r="AO1304" s="151">
        <v>-18243.599999999999</v>
      </c>
      <c r="AP1304" s="151">
        <v>-24245.8524</v>
      </c>
      <c r="AQ1304" s="151">
        <v>-24245.852400000003</v>
      </c>
      <c r="AR1304" s="266">
        <v>-29085.207599999994</v>
      </c>
      <c r="AS1304" s="267">
        <v>-0.54537088893414076</v>
      </c>
      <c r="AT1304" s="266">
        <v>-81669.436725251013</v>
      </c>
      <c r="AU1304" s="267">
        <v>-0.77108260195251066</v>
      </c>
      <c r="AV1304" s="266">
        <v>-58546.357599999988</v>
      </c>
      <c r="AW1304" s="267">
        <v>-0.70714814352702982</v>
      </c>
      <c r="AX1304" s="266">
        <v>-29085.207599999998</v>
      </c>
      <c r="AY1304" s="267">
        <v>-0.54537088893414076</v>
      </c>
      <c r="AZ1304" s="266">
        <v>-81669.436725251013</v>
      </c>
      <c r="BA1304" s="267">
        <v>-0.77108260195251066</v>
      </c>
      <c r="BB1304" s="266">
        <v>3.637978807091713E-12</v>
      </c>
      <c r="BC1304" s="267">
        <v>1.5004540764636977E-16</v>
      </c>
      <c r="BE1304" s="149">
        <v>-2020.4876999999999</v>
      </c>
      <c r="BF1304" s="149">
        <v>-2020.4876999999999</v>
      </c>
      <c r="BG1304" s="149">
        <v>-2020.4876999999999</v>
      </c>
      <c r="BH1304" s="149">
        <v>-2020.4876999999999</v>
      </c>
      <c r="BI1304" s="149">
        <v>-2020.4876999999999</v>
      </c>
      <c r="BJ1304" s="149">
        <v>-2020.4876999999999</v>
      </c>
      <c r="BK1304" s="149">
        <v>-2020.4876999999999</v>
      </c>
      <c r="BL1304" s="149">
        <v>-2020.4876999999999</v>
      </c>
      <c r="BM1304" s="149">
        <v>-2020.4876999999999</v>
      </c>
      <c r="BN1304" s="149">
        <v>-2020.4876999999999</v>
      </c>
      <c r="BO1304" s="149">
        <v>-2020.4876999999999</v>
      </c>
      <c r="BP1304" s="149">
        <v>-2020.4876999999999</v>
      </c>
      <c r="BQ1304" s="268">
        <v>-24245.852400000003</v>
      </c>
    </row>
    <row r="1305" spans="11:69" x14ac:dyDescent="0.25">
      <c r="K1305" s="145" t="s">
        <v>316</v>
      </c>
      <c r="N1305" s="37" t="s">
        <v>2534</v>
      </c>
      <c r="V1305" s="37" t="s">
        <v>436</v>
      </c>
      <c r="W1305" s="37" t="s">
        <v>436</v>
      </c>
      <c r="X1305" s="37">
        <v>240</v>
      </c>
      <c r="AB1305" s="206" t="s">
        <v>362</v>
      </c>
      <c r="AC1305" s="173">
        <v>6030120</v>
      </c>
      <c r="AD1305" s="174" t="s">
        <v>2535</v>
      </c>
      <c r="AE1305" s="149">
        <v>457341.7</v>
      </c>
      <c r="AF1305" s="17">
        <v>373268.17999999988</v>
      </c>
      <c r="AG1305" s="17">
        <v>503615.61999999994</v>
      </c>
      <c r="AH1305" s="151">
        <v>604341.15502403036</v>
      </c>
      <c r="AI1305" s="150">
        <v>186987.81</v>
      </c>
      <c r="AJ1305" s="266">
        <v>560963.42999999993</v>
      </c>
      <c r="AK1305" s="138">
        <v>607876.37000000011</v>
      </c>
      <c r="AL1305" s="266">
        <v>729451.64400000009</v>
      </c>
      <c r="AM1305" s="175">
        <v>503296.01222092757</v>
      </c>
      <c r="AN1305" s="150">
        <v>708921.51280310284</v>
      </c>
      <c r="AO1305" s="151">
        <v>676748.33142857102</v>
      </c>
      <c r="AP1305" s="151">
        <v>606629.03273087495</v>
      </c>
      <c r="AQ1305" s="151">
        <v>624827.9037128014</v>
      </c>
      <c r="AR1305" s="266">
        <v>-63864.473712801468</v>
      </c>
      <c r="AS1305" s="267">
        <v>-0.1138478380182492</v>
      </c>
      <c r="AT1305" s="266">
        <v>-20486.74868877104</v>
      </c>
      <c r="AU1305" s="267">
        <v>-3.3899310875090786E-2</v>
      </c>
      <c r="AV1305" s="266">
        <v>-121212.28371280147</v>
      </c>
      <c r="AW1305" s="267">
        <v>-0.24068412276966605</v>
      </c>
      <c r="AX1305" s="266">
        <v>-45665.60273087502</v>
      </c>
      <c r="AY1305" s="267">
        <v>-8.1405667978882379E-2</v>
      </c>
      <c r="AZ1305" s="266">
        <v>-2287.8777068445925</v>
      </c>
      <c r="BA1305" s="267">
        <v>-3.7857387136800568E-3</v>
      </c>
      <c r="BB1305" s="266">
        <v>-18198.870981926448</v>
      </c>
      <c r="BC1305" s="267">
        <v>-3.0000000000000328E-2</v>
      </c>
      <c r="BE1305" s="149">
        <v>53067.575383827003</v>
      </c>
      <c r="BF1305" s="149">
        <v>51355.718113380899</v>
      </c>
      <c r="BG1305" s="149">
        <v>53067.575383827003</v>
      </c>
      <c r="BH1305" s="149">
        <v>53067.575383827003</v>
      </c>
      <c r="BI1305" s="149">
        <v>47932.003572488895</v>
      </c>
      <c r="BJ1305" s="149">
        <v>53067.575383827003</v>
      </c>
      <c r="BK1305" s="149">
        <v>51355.718113380899</v>
      </c>
      <c r="BL1305" s="149">
        <v>53067.575383827003</v>
      </c>
      <c r="BM1305" s="149">
        <v>51355.718113380899</v>
      </c>
      <c r="BN1305" s="149">
        <v>53067.575383827003</v>
      </c>
      <c r="BO1305" s="149">
        <v>53067.575383827003</v>
      </c>
      <c r="BP1305" s="149">
        <v>51355.718113380899</v>
      </c>
      <c r="BQ1305" s="268">
        <v>624827.90371280152</v>
      </c>
    </row>
    <row r="1306" spans="11:69" x14ac:dyDescent="0.25">
      <c r="K1306" s="145" t="s">
        <v>316</v>
      </c>
      <c r="N1306" s="37" t="s">
        <v>2536</v>
      </c>
      <c r="V1306" s="37" t="s">
        <v>436</v>
      </c>
      <c r="W1306" s="37" t="s">
        <v>436</v>
      </c>
      <c r="X1306" s="37">
        <v>240</v>
      </c>
      <c r="AB1306" s="206" t="s">
        <v>362</v>
      </c>
      <c r="AC1306" s="173">
        <v>6030121</v>
      </c>
      <c r="AD1306" s="174" t="s">
        <v>2537</v>
      </c>
      <c r="AE1306" s="149">
        <v>0</v>
      </c>
      <c r="AF1306" s="17">
        <v>1250.0000000000005</v>
      </c>
      <c r="AG1306" s="17">
        <v>0</v>
      </c>
      <c r="AH1306" s="151">
        <v>37708.299999999697</v>
      </c>
      <c r="AI1306" s="150">
        <v>0</v>
      </c>
      <c r="AJ1306" s="266">
        <v>0</v>
      </c>
      <c r="AK1306" s="138">
        <v>0</v>
      </c>
      <c r="AL1306" s="266">
        <v>0</v>
      </c>
      <c r="AM1306" s="175">
        <v>31423.583333333139</v>
      </c>
      <c r="AN1306" s="150">
        <v>6284.716666666558</v>
      </c>
      <c r="AO1306" s="151">
        <v>0</v>
      </c>
      <c r="AP1306" s="151">
        <v>0</v>
      </c>
      <c r="AQ1306" s="151">
        <v>0</v>
      </c>
      <c r="AR1306" s="266">
        <v>0</v>
      </c>
      <c r="AS1306" s="267">
        <v>0</v>
      </c>
      <c r="AT1306" s="266">
        <v>37708.299999999697</v>
      </c>
      <c r="AU1306" s="267">
        <v>1</v>
      </c>
      <c r="AV1306" s="266">
        <v>0</v>
      </c>
      <c r="AW1306" s="267">
        <v>0</v>
      </c>
      <c r="AX1306" s="266">
        <v>0</v>
      </c>
      <c r="AY1306" s="267">
        <v>0</v>
      </c>
      <c r="AZ1306" s="266">
        <v>37708.299999999697</v>
      </c>
      <c r="BA1306" s="267">
        <v>1</v>
      </c>
      <c r="BB1306" s="266">
        <v>0</v>
      </c>
      <c r="BC1306" s="267">
        <v>0</v>
      </c>
      <c r="BE1306" s="149">
        <v>0</v>
      </c>
      <c r="BF1306" s="149">
        <v>0</v>
      </c>
      <c r="BG1306" s="149">
        <v>0</v>
      </c>
      <c r="BH1306" s="149">
        <v>0</v>
      </c>
      <c r="BI1306" s="149">
        <v>0</v>
      </c>
      <c r="BJ1306" s="149">
        <v>0</v>
      </c>
      <c r="BK1306" s="149">
        <v>0</v>
      </c>
      <c r="BL1306" s="149">
        <v>0</v>
      </c>
      <c r="BM1306" s="149">
        <v>0</v>
      </c>
      <c r="BN1306" s="149">
        <v>0</v>
      </c>
      <c r="BO1306" s="149">
        <v>0</v>
      </c>
      <c r="BP1306" s="149">
        <v>0</v>
      </c>
      <c r="BQ1306" s="268">
        <v>0</v>
      </c>
    </row>
    <row r="1307" spans="11:69" x14ac:dyDescent="0.25">
      <c r="K1307" s="145" t="s">
        <v>316</v>
      </c>
      <c r="N1307" s="37" t="s">
        <v>2538</v>
      </c>
      <c r="V1307" s="37" t="s">
        <v>436</v>
      </c>
      <c r="W1307" s="37" t="s">
        <v>436</v>
      </c>
      <c r="X1307" s="37">
        <v>240</v>
      </c>
      <c r="AB1307" s="206" t="s">
        <v>362</v>
      </c>
      <c r="AC1307" s="173">
        <v>6030122</v>
      </c>
      <c r="AD1307" s="174" t="s">
        <v>2539</v>
      </c>
      <c r="AE1307" s="149">
        <v>968820.13000000012</v>
      </c>
      <c r="AF1307" s="17">
        <v>802585.85</v>
      </c>
      <c r="AG1307" s="17">
        <v>380036.92000000004</v>
      </c>
      <c r="AH1307" s="151">
        <v>1014372</v>
      </c>
      <c r="AI1307" s="150">
        <v>92899.69</v>
      </c>
      <c r="AJ1307" s="266">
        <v>278699.07</v>
      </c>
      <c r="AK1307" s="138">
        <v>210790.94999999998</v>
      </c>
      <c r="AL1307" s="266">
        <v>252949.13999999996</v>
      </c>
      <c r="AM1307" s="175">
        <v>962873.99999999988</v>
      </c>
      <c r="AN1307" s="150">
        <v>262288.95000000007</v>
      </c>
      <c r="AO1307" s="151">
        <v>259252.35428571401</v>
      </c>
      <c r="AP1307" s="151">
        <v>233952.555300971</v>
      </c>
      <c r="AQ1307" s="151">
        <v>240971.13196000014</v>
      </c>
      <c r="AR1307" s="266">
        <v>37727.938039999863</v>
      </c>
      <c r="AS1307" s="267">
        <v>0.13537159646783128</v>
      </c>
      <c r="AT1307" s="266">
        <v>773400.86803999986</v>
      </c>
      <c r="AU1307" s="267">
        <v>0.76244303671631297</v>
      </c>
      <c r="AV1307" s="266">
        <v>139065.7880399999</v>
      </c>
      <c r="AW1307" s="267">
        <v>0.36592704740370985</v>
      </c>
      <c r="AX1307" s="266">
        <v>44746.514699029009</v>
      </c>
      <c r="AY1307" s="267">
        <v>0.16055494802702072</v>
      </c>
      <c r="AZ1307" s="266">
        <v>780419.44469902897</v>
      </c>
      <c r="BA1307" s="267">
        <v>0.76936217156923592</v>
      </c>
      <c r="BB1307" s="266">
        <v>-7018.576659029146</v>
      </c>
      <c r="BC1307" s="267">
        <v>-3.0000000000000068E-2</v>
      </c>
      <c r="BE1307" s="149">
        <v>28612.129476923095</v>
      </c>
      <c r="BF1307" s="149">
        <v>18074.752984615399</v>
      </c>
      <c r="BG1307" s="149">
        <v>18074.752984615399</v>
      </c>
      <c r="BH1307" s="149">
        <v>19574.424564615401</v>
      </c>
      <c r="BI1307" s="149">
        <v>18074.752984615399</v>
      </c>
      <c r="BJ1307" s="149">
        <v>18074.752984615399</v>
      </c>
      <c r="BK1307" s="149">
        <v>28612.129476923095</v>
      </c>
      <c r="BL1307" s="149">
        <v>18074.752984615399</v>
      </c>
      <c r="BM1307" s="149">
        <v>18074.752984615399</v>
      </c>
      <c r="BN1307" s="149">
        <v>19574.424564615401</v>
      </c>
      <c r="BO1307" s="149">
        <v>18074.752984615399</v>
      </c>
      <c r="BP1307" s="149">
        <v>18074.752984615399</v>
      </c>
      <c r="BQ1307" s="268">
        <v>240971.13196000014</v>
      </c>
    </row>
    <row r="1308" spans="11:69" x14ac:dyDescent="0.25">
      <c r="K1308" s="145" t="s">
        <v>316</v>
      </c>
      <c r="N1308" s="37" t="s">
        <v>2540</v>
      </c>
      <c r="V1308" s="37" t="s">
        <v>436</v>
      </c>
      <c r="W1308" s="37" t="s">
        <v>436</v>
      </c>
      <c r="X1308" s="37">
        <v>240</v>
      </c>
      <c r="AB1308" s="206" t="s">
        <v>362</v>
      </c>
      <c r="AC1308" s="173">
        <v>6030125</v>
      </c>
      <c r="AD1308" s="174" t="s">
        <v>2541</v>
      </c>
      <c r="AE1308" s="149">
        <v>3337038.05</v>
      </c>
      <c r="AF1308" s="17">
        <v>2886146.3499999996</v>
      </c>
      <c r="AG1308" s="17">
        <v>3279728.1599999997</v>
      </c>
      <c r="AH1308" s="151">
        <v>3355352.8079188592</v>
      </c>
      <c r="AI1308" s="150">
        <v>1192411.2399999998</v>
      </c>
      <c r="AJ1308" s="266">
        <v>3577233.7199999993</v>
      </c>
      <c r="AK1308" s="138">
        <v>3075163.0899999994</v>
      </c>
      <c r="AL1308" s="266">
        <v>3690195.7079999996</v>
      </c>
      <c r="AM1308" s="175">
        <v>2797208.8164615524</v>
      </c>
      <c r="AN1308" s="150">
        <v>3633307.0814573062</v>
      </c>
      <c r="AO1308" s="151">
        <v>3833058.9257142833</v>
      </c>
      <c r="AP1308" s="151">
        <v>3592731.7075012201</v>
      </c>
      <c r="AQ1308" s="151">
        <v>3700513.6587262582</v>
      </c>
      <c r="AR1308" s="266">
        <v>-123279.93872625893</v>
      </c>
      <c r="AS1308" s="267">
        <v>-3.4462366279567259E-2</v>
      </c>
      <c r="AT1308" s="266">
        <v>-345160.85080739902</v>
      </c>
      <c r="AU1308" s="267">
        <v>-0.10286872068796941</v>
      </c>
      <c r="AV1308" s="266">
        <v>-420785.49872625852</v>
      </c>
      <c r="AW1308" s="267">
        <v>-0.12829889496886185</v>
      </c>
      <c r="AX1308" s="266">
        <v>-15497.987501220778</v>
      </c>
      <c r="AY1308" s="267">
        <v>-4.3323944461813868E-3</v>
      </c>
      <c r="AZ1308" s="266">
        <v>-237378.89958236087</v>
      </c>
      <c r="BA1308" s="267">
        <v>-7.0746330765018406E-2</v>
      </c>
      <c r="BB1308" s="266">
        <v>-107781.95122503815</v>
      </c>
      <c r="BC1308" s="267">
        <v>-3.0000000000000433E-2</v>
      </c>
      <c r="BE1308" s="149">
        <v>315996.16413277801</v>
      </c>
      <c r="BF1308" s="149">
        <v>303231.07114462397</v>
      </c>
      <c r="BG1308" s="149">
        <v>312051.98418277799</v>
      </c>
      <c r="BH1308" s="149">
        <v>316103.44413277798</v>
      </c>
      <c r="BI1308" s="149">
        <v>285768.04506831599</v>
      </c>
      <c r="BJ1308" s="149">
        <v>312159.26418277802</v>
      </c>
      <c r="BK1308" s="149">
        <v>307425.571094624</v>
      </c>
      <c r="BL1308" s="149">
        <v>312230.78418277798</v>
      </c>
      <c r="BM1308" s="149">
        <v>303481.39114462398</v>
      </c>
      <c r="BN1308" s="149">
        <v>316288.20413277799</v>
      </c>
      <c r="BO1308" s="149">
        <v>312278.46418277803</v>
      </c>
      <c r="BP1308" s="149">
        <v>303499.27114462398</v>
      </c>
      <c r="BQ1308" s="268">
        <v>3700513.6587262582</v>
      </c>
    </row>
    <row r="1309" spans="11:69" x14ac:dyDescent="0.25">
      <c r="K1309" s="145" t="s">
        <v>316</v>
      </c>
      <c r="N1309" s="37" t="s">
        <v>2542</v>
      </c>
      <c r="V1309" s="37" t="s">
        <v>436</v>
      </c>
      <c r="W1309" s="37" t="s">
        <v>436</v>
      </c>
      <c r="X1309" s="37">
        <v>240</v>
      </c>
      <c r="AB1309" s="206" t="s">
        <v>362</v>
      </c>
      <c r="AC1309" s="173">
        <v>6030130</v>
      </c>
      <c r="AD1309" s="174" t="s">
        <v>2543</v>
      </c>
      <c r="AE1309" s="149">
        <v>75594301.079999998</v>
      </c>
      <c r="AF1309" s="17">
        <v>78284726.829999998</v>
      </c>
      <c r="AG1309" s="17">
        <v>79199315.160000011</v>
      </c>
      <c r="AH1309" s="151">
        <v>79980178.042227492</v>
      </c>
      <c r="AI1309" s="150">
        <v>26792907.689999998</v>
      </c>
      <c r="AJ1309" s="266">
        <v>80378723.069999993</v>
      </c>
      <c r="AK1309" s="138">
        <v>73865501.719999984</v>
      </c>
      <c r="AL1309" s="266">
        <v>88638602.063999981</v>
      </c>
      <c r="AM1309" s="175">
        <v>66549048.91808328</v>
      </c>
      <c r="AN1309" s="150">
        <v>87296630.844144195</v>
      </c>
      <c r="AO1309" s="151">
        <v>84140311.285714298</v>
      </c>
      <c r="AP1309" s="151">
        <v>81647626.906020194</v>
      </c>
      <c r="AQ1309" s="151">
        <v>84097055.713200808</v>
      </c>
      <c r="AR1309" s="266">
        <v>-3718332.6432008147</v>
      </c>
      <c r="AS1309" s="267">
        <v>-4.6260160664192237E-2</v>
      </c>
      <c r="AT1309" s="266">
        <v>-4116877.6709733158</v>
      </c>
      <c r="AU1309" s="267">
        <v>-5.1473724762149314E-2</v>
      </c>
      <c r="AV1309" s="266">
        <v>-4897740.5532007962</v>
      </c>
      <c r="AW1309" s="267">
        <v>-6.1840693234610486E-2</v>
      </c>
      <c r="AX1309" s="266">
        <v>-1268903.8360202014</v>
      </c>
      <c r="AY1309" s="267">
        <v>-1.5786563751642859E-2</v>
      </c>
      <c r="AZ1309" s="266">
        <v>-1667448.8637927026</v>
      </c>
      <c r="BA1309" s="267">
        <v>-2.0848276468106035E-2</v>
      </c>
      <c r="BB1309" s="266">
        <v>-2449428.8071806133</v>
      </c>
      <c r="BC1309" s="267">
        <v>-3.0000000000000093E-2</v>
      </c>
      <c r="BE1309" s="149">
        <v>6895259.2363328803</v>
      </c>
      <c r="BF1309" s="149">
        <v>6950341.9966386911</v>
      </c>
      <c r="BG1309" s="149">
        <v>6954993.5168504603</v>
      </c>
      <c r="BH1309" s="149">
        <v>7009456.6129322797</v>
      </c>
      <c r="BI1309" s="149">
        <v>7015715.1131440401</v>
      </c>
      <c r="BJ1309" s="149">
        <v>7021973.6133558098</v>
      </c>
      <c r="BK1309" s="149">
        <v>7028232.1135675795</v>
      </c>
      <c r="BL1309" s="149">
        <v>7034490.6137793399</v>
      </c>
      <c r="BM1309" s="149">
        <v>7040749.1139911097</v>
      </c>
      <c r="BN1309" s="149">
        <v>7047007.6142028701</v>
      </c>
      <c r="BO1309" s="149">
        <v>7048614.5942028696</v>
      </c>
      <c r="BP1309" s="149">
        <v>7050221.57420287</v>
      </c>
      <c r="BQ1309" s="268">
        <v>84097055.713200808</v>
      </c>
    </row>
    <row r="1310" spans="11:69" x14ac:dyDescent="0.25">
      <c r="K1310" s="145" t="s">
        <v>316</v>
      </c>
      <c r="N1310" s="37" t="s">
        <v>2544</v>
      </c>
      <c r="V1310" s="37" t="s">
        <v>436</v>
      </c>
      <c r="W1310" s="37" t="s">
        <v>436</v>
      </c>
      <c r="X1310" s="37">
        <v>240</v>
      </c>
      <c r="AB1310" s="206" t="s">
        <v>362</v>
      </c>
      <c r="AC1310" s="173">
        <v>6030131</v>
      </c>
      <c r="AD1310" s="174" t="s">
        <v>2545</v>
      </c>
      <c r="AE1310" s="149">
        <v>20368467.93</v>
      </c>
      <c r="AF1310" s="17">
        <v>21668596.34</v>
      </c>
      <c r="AG1310" s="17">
        <v>24971080.130000006</v>
      </c>
      <c r="AH1310" s="151">
        <v>23896775.697808668</v>
      </c>
      <c r="AI1310" s="150">
        <v>7453638.8899999997</v>
      </c>
      <c r="AJ1310" s="266">
        <v>22360916.669999998</v>
      </c>
      <c r="AK1310" s="138">
        <v>22352766.070000004</v>
      </c>
      <c r="AL1310" s="266">
        <v>26823319.284000002</v>
      </c>
      <c r="AM1310" s="175">
        <v>19886817.165787049</v>
      </c>
      <c r="AN1310" s="150">
        <v>26362724.602021623</v>
      </c>
      <c r="AO1310" s="151">
        <v>25752419.828571402</v>
      </c>
      <c r="AP1310" s="151">
        <v>24270062.8113782</v>
      </c>
      <c r="AQ1310" s="151">
        <v>24998164.695719503</v>
      </c>
      <c r="AR1310" s="266">
        <v>-2637248.0257195048</v>
      </c>
      <c r="AS1310" s="267">
        <v>-0.11794006769220275</v>
      </c>
      <c r="AT1310" s="266">
        <v>-1101388.9979108348</v>
      </c>
      <c r="AU1310" s="267">
        <v>-4.6089439505925985E-2</v>
      </c>
      <c r="AV1310" s="266">
        <v>-27084.565719496459</v>
      </c>
      <c r="AW1310" s="267">
        <v>-1.0846373316049445E-3</v>
      </c>
      <c r="AX1310" s="266">
        <v>-1909146.1413782015</v>
      </c>
      <c r="AY1310" s="267">
        <v>-8.5378706497286086E-2</v>
      </c>
      <c r="AZ1310" s="266">
        <v>-373287.11356953159</v>
      </c>
      <c r="BA1310" s="267">
        <v>-1.562081505429881E-2</v>
      </c>
      <c r="BB1310" s="266">
        <v>-728101.88434130326</v>
      </c>
      <c r="BC1310" s="267">
        <v>-2.999999999999824E-2</v>
      </c>
      <c r="BE1310" s="149">
        <v>2063759.1039221</v>
      </c>
      <c r="BF1310" s="149">
        <v>2065312.7052182001</v>
      </c>
      <c r="BG1310" s="149">
        <v>2066816.7068336599</v>
      </c>
      <c r="BH1310" s="149">
        <v>2083627.1251595099</v>
      </c>
      <c r="BI1310" s="149">
        <v>2085131.12677496</v>
      </c>
      <c r="BJ1310" s="149">
        <v>2086635.12839041</v>
      </c>
      <c r="BK1310" s="149">
        <v>2088139.13000587</v>
      </c>
      <c r="BL1310" s="149">
        <v>2089643.1316213203</v>
      </c>
      <c r="BM1310" s="149">
        <v>2091147.1332367798</v>
      </c>
      <c r="BN1310" s="149">
        <v>2092651.1348522301</v>
      </c>
      <c r="BO1310" s="149">
        <v>2092651.1348522301</v>
      </c>
      <c r="BP1310" s="149">
        <v>2092651.1348522301</v>
      </c>
      <c r="BQ1310" s="268">
        <v>24998164.695719503</v>
      </c>
    </row>
    <row r="1311" spans="11:69" x14ac:dyDescent="0.25">
      <c r="K1311" s="145" t="s">
        <v>316</v>
      </c>
      <c r="N1311" s="37" t="s">
        <v>2546</v>
      </c>
      <c r="V1311" s="37" t="s">
        <v>436</v>
      </c>
      <c r="W1311" s="37" t="s">
        <v>436</v>
      </c>
      <c r="X1311" s="37">
        <v>240</v>
      </c>
      <c r="AB1311" s="206" t="s">
        <v>362</v>
      </c>
      <c r="AC1311" s="173">
        <v>6030132</v>
      </c>
      <c r="AD1311" s="174" t="s">
        <v>2547</v>
      </c>
      <c r="AE1311" s="149">
        <v>-21996860.030000001</v>
      </c>
      <c r="AF1311" s="17">
        <v>-22849012.25</v>
      </c>
      <c r="AG1311" s="17">
        <v>-22224913.099999998</v>
      </c>
      <c r="AH1311" s="151">
        <v>-25713532.899941489</v>
      </c>
      <c r="AI1311" s="150">
        <v>-7890968.0000000009</v>
      </c>
      <c r="AJ1311" s="266">
        <v>-23672904.000000004</v>
      </c>
      <c r="AK1311" s="138">
        <v>-19928407.759999994</v>
      </c>
      <c r="AL1311" s="266">
        <v>-23914089.311999992</v>
      </c>
      <c r="AM1311" s="175">
        <v>-21683275.810248185</v>
      </c>
      <c r="AN1311" s="150">
        <v>-23958664.849693298</v>
      </c>
      <c r="AO1311" s="151">
        <v>-24539947.800000001</v>
      </c>
      <c r="AP1311" s="151">
        <v>-25841025.700901501</v>
      </c>
      <c r="AQ1311" s="151">
        <v>-26616256.471928507</v>
      </c>
      <c r="AR1311" s="266">
        <v>2943352.4719285034</v>
      </c>
      <c r="AS1311" s="267">
        <v>0.12433423765535918</v>
      </c>
      <c r="AT1311" s="266">
        <v>902723.57198701799</v>
      </c>
      <c r="AU1311" s="267">
        <v>3.5106944483271382E-2</v>
      </c>
      <c r="AV1311" s="266">
        <v>4391343.3719285093</v>
      </c>
      <c r="AW1311" s="267">
        <v>0.19758652608313279</v>
      </c>
      <c r="AX1311" s="266">
        <v>2168121.7009014972</v>
      </c>
      <c r="AY1311" s="267">
        <v>9.1586638500350315E-2</v>
      </c>
      <c r="AZ1311" s="266">
        <v>127492.80096001178</v>
      </c>
      <c r="BA1311" s="267">
        <v>4.9581985274494075E-3</v>
      </c>
      <c r="BB1311" s="266">
        <v>775230.77102700621</v>
      </c>
      <c r="BC1311" s="267">
        <v>2.9999999999998497E-2</v>
      </c>
      <c r="BE1311" s="149">
        <v>-2918571.2329852302</v>
      </c>
      <c r="BF1311" s="149">
        <v>-1986923.48273653</v>
      </c>
      <c r="BG1311" s="149">
        <v>-1992301.6781021401</v>
      </c>
      <c r="BH1311" s="149">
        <v>-2072113.7218283401</v>
      </c>
      <c r="BI1311" s="149">
        <v>-2074717.2185569</v>
      </c>
      <c r="BJ1311" s="149">
        <v>-2077320.71528546</v>
      </c>
      <c r="BK1311" s="149">
        <v>-3063445.4016210404</v>
      </c>
      <c r="BL1311" s="149">
        <v>-2082527.7087425899</v>
      </c>
      <c r="BM1311" s="149">
        <v>-2085131.2054711501</v>
      </c>
      <c r="BN1311" s="149">
        <v>-2087734.7021997101</v>
      </c>
      <c r="BO1311" s="149">
        <v>-2087734.7021997101</v>
      </c>
      <c r="BP1311" s="149">
        <v>-2087734.7021997101</v>
      </c>
      <c r="BQ1311" s="268">
        <v>-26616256.471928507</v>
      </c>
    </row>
    <row r="1312" spans="11:69" x14ac:dyDescent="0.25">
      <c r="K1312" s="145" t="s">
        <v>316</v>
      </c>
      <c r="N1312" s="37" t="s">
        <v>2548</v>
      </c>
      <c r="V1312" s="37" t="s">
        <v>436</v>
      </c>
      <c r="W1312" s="37" t="s">
        <v>436</v>
      </c>
      <c r="X1312" s="37">
        <v>240</v>
      </c>
      <c r="AB1312" s="206" t="s">
        <v>362</v>
      </c>
      <c r="AC1312" s="173">
        <v>6030133</v>
      </c>
      <c r="AD1312" s="174" t="s">
        <v>2549</v>
      </c>
      <c r="AE1312" s="149">
        <v>304063.52999999997</v>
      </c>
      <c r="AF1312" s="17">
        <v>369211.24</v>
      </c>
      <c r="AG1312" s="17">
        <v>387003.33999999997</v>
      </c>
      <c r="AH1312" s="151">
        <v>500000</v>
      </c>
      <c r="AI1312" s="150">
        <v>236195.82</v>
      </c>
      <c r="AJ1312" s="266">
        <v>708587.46</v>
      </c>
      <c r="AK1312" s="138">
        <v>660947.02000000014</v>
      </c>
      <c r="AL1312" s="266">
        <v>793136.42400000023</v>
      </c>
      <c r="AM1312" s="175">
        <v>500000</v>
      </c>
      <c r="AN1312" s="150">
        <v>660947.02000000014</v>
      </c>
      <c r="AO1312" s="151">
        <v>798990.00000000012</v>
      </c>
      <c r="AP1312" s="151">
        <v>485436.89320388302</v>
      </c>
      <c r="AQ1312" s="151">
        <v>500000</v>
      </c>
      <c r="AR1312" s="266">
        <v>208587.45999999996</v>
      </c>
      <c r="AS1312" s="267">
        <v>0.29437080357024659</v>
      </c>
      <c r="AT1312" s="266">
        <v>0</v>
      </c>
      <c r="AU1312" s="267">
        <v>0</v>
      </c>
      <c r="AV1312" s="266">
        <v>-112996.66000000003</v>
      </c>
      <c r="AW1312" s="267">
        <v>-0.29197851367380973</v>
      </c>
      <c r="AX1312" s="266">
        <v>223150.56679611694</v>
      </c>
      <c r="AY1312" s="267">
        <v>0.31492311026237602</v>
      </c>
      <c r="AZ1312" s="266">
        <v>14563.106796116976</v>
      </c>
      <c r="BA1312" s="267">
        <v>2.9126213592233951E-2</v>
      </c>
      <c r="BB1312" s="266">
        <v>-14563.106796116976</v>
      </c>
      <c r="BC1312" s="267">
        <v>-3.0000000000000998E-2</v>
      </c>
      <c r="BE1312" s="149">
        <v>125000</v>
      </c>
      <c r="BF1312" s="149">
        <v>0</v>
      </c>
      <c r="BG1312" s="149">
        <v>0</v>
      </c>
      <c r="BH1312" s="149">
        <v>125000</v>
      </c>
      <c r="BI1312" s="149">
        <v>0</v>
      </c>
      <c r="BJ1312" s="149">
        <v>0</v>
      </c>
      <c r="BK1312" s="149">
        <v>125000</v>
      </c>
      <c r="BL1312" s="149">
        <v>0</v>
      </c>
      <c r="BM1312" s="149">
        <v>0</v>
      </c>
      <c r="BN1312" s="149">
        <v>125000</v>
      </c>
      <c r="BO1312" s="149">
        <v>0</v>
      </c>
      <c r="BP1312" s="149">
        <v>0</v>
      </c>
      <c r="BQ1312" s="268">
        <v>500000</v>
      </c>
    </row>
    <row r="1313" spans="11:69" x14ac:dyDescent="0.25">
      <c r="K1313" s="145" t="s">
        <v>316</v>
      </c>
      <c r="N1313" s="37" t="s">
        <v>2550</v>
      </c>
      <c r="V1313" s="37" t="s">
        <v>436</v>
      </c>
      <c r="W1313" s="37" t="s">
        <v>436</v>
      </c>
      <c r="X1313" s="37">
        <v>240</v>
      </c>
      <c r="AB1313" s="206" t="s">
        <v>362</v>
      </c>
      <c r="AC1313" s="173">
        <v>6030134</v>
      </c>
      <c r="AD1313" s="174" t="s">
        <v>2551</v>
      </c>
      <c r="AE1313" s="149">
        <v>-2280263.71</v>
      </c>
      <c r="AF1313" s="17">
        <v>-2201131.0300000003</v>
      </c>
      <c r="AG1313" s="17">
        <v>-2581484.4200000004</v>
      </c>
      <c r="AH1313" s="151">
        <v>-10898.000000000004</v>
      </c>
      <c r="AI1313" s="150">
        <v>-935873.31</v>
      </c>
      <c r="AJ1313" s="266">
        <v>-2807619.93</v>
      </c>
      <c r="AK1313" s="138">
        <v>-2383553.59</v>
      </c>
      <c r="AL1313" s="266">
        <v>-2860264.3080000002</v>
      </c>
      <c r="AM1313" s="175">
        <v>-9081.6666666666715</v>
      </c>
      <c r="AN1313" s="150">
        <v>-2385369.9233333333</v>
      </c>
      <c r="AO1313" s="151">
        <v>-2849919.9428571425</v>
      </c>
      <c r="AP1313" s="151">
        <v>-16310.718446601939</v>
      </c>
      <c r="AQ1313" s="151">
        <v>-16800.040000000008</v>
      </c>
      <c r="AR1313" s="266">
        <v>-2790819.89</v>
      </c>
      <c r="AS1313" s="267">
        <v>-0.99401626985886227</v>
      </c>
      <c r="AT1313" s="266">
        <v>5902.0400000000045</v>
      </c>
      <c r="AU1313" s="267">
        <v>0.54157093044595361</v>
      </c>
      <c r="AV1313" s="266">
        <v>-2564684.3800000004</v>
      </c>
      <c r="AW1313" s="267">
        <v>-0.99349210095174623</v>
      </c>
      <c r="AX1313" s="266">
        <v>-2791309.2115533981</v>
      </c>
      <c r="AY1313" s="267">
        <v>-0.99419055326103123</v>
      </c>
      <c r="AZ1313" s="266">
        <v>5412.7184466019353</v>
      </c>
      <c r="BA1313" s="267">
        <v>0.49667080625820642</v>
      </c>
      <c r="BB1313" s="266">
        <v>489.32155339806923</v>
      </c>
      <c r="BC1313" s="267">
        <v>3.0000000000000679E-2</v>
      </c>
      <c r="BE1313" s="149">
        <v>-1400.003333333334</v>
      </c>
      <c r="BF1313" s="149">
        <v>-1400.003333333334</v>
      </c>
      <c r="BG1313" s="149">
        <v>-1400.003333333334</v>
      </c>
      <c r="BH1313" s="149">
        <v>-1400.003333333334</v>
      </c>
      <c r="BI1313" s="149">
        <v>-1400.003333333334</v>
      </c>
      <c r="BJ1313" s="149">
        <v>-1400.003333333334</v>
      </c>
      <c r="BK1313" s="149">
        <v>-1400.003333333334</v>
      </c>
      <c r="BL1313" s="149">
        <v>-1400.003333333334</v>
      </c>
      <c r="BM1313" s="149">
        <v>-1400.003333333334</v>
      </c>
      <c r="BN1313" s="149">
        <v>-1400.003333333334</v>
      </c>
      <c r="BO1313" s="149">
        <v>-1400.003333333334</v>
      </c>
      <c r="BP1313" s="149">
        <v>-1400.003333333334</v>
      </c>
      <c r="BQ1313" s="268">
        <v>-16800.040000000008</v>
      </c>
    </row>
    <row r="1314" spans="11:69" x14ac:dyDescent="0.25">
      <c r="K1314" s="145" t="s">
        <v>316</v>
      </c>
      <c r="N1314" s="37" t="s">
        <v>2552</v>
      </c>
      <c r="V1314" s="37" t="s">
        <v>436</v>
      </c>
      <c r="W1314" s="37" t="s">
        <v>436</v>
      </c>
      <c r="X1314" s="37">
        <v>240</v>
      </c>
      <c r="AB1314" s="206" t="s">
        <v>362</v>
      </c>
      <c r="AC1314" s="173">
        <v>6030135</v>
      </c>
      <c r="AD1314" s="174" t="s">
        <v>2553</v>
      </c>
      <c r="AE1314" s="149">
        <v>12302683.690000001</v>
      </c>
      <c r="AF1314" s="17">
        <v>12889072.039999999</v>
      </c>
      <c r="AG1314" s="17">
        <v>13370698.83</v>
      </c>
      <c r="AH1314" s="151">
        <v>11671689.505634842</v>
      </c>
      <c r="AI1314" s="150">
        <v>4545218.76</v>
      </c>
      <c r="AJ1314" s="266">
        <v>13635656.279999999</v>
      </c>
      <c r="AK1314" s="138">
        <v>12685922.609999999</v>
      </c>
      <c r="AL1314" s="266">
        <v>15223107.131999999</v>
      </c>
      <c r="AM1314" s="175">
        <v>9726407.9213623684</v>
      </c>
      <c r="AN1314" s="150">
        <v>14631204.194272473</v>
      </c>
      <c r="AO1314" s="151">
        <v>14644087.834285708</v>
      </c>
      <c r="AP1314" s="151">
        <v>13666322.691456316</v>
      </c>
      <c r="AQ1314" s="151">
        <v>14076312.372200001</v>
      </c>
      <c r="AR1314" s="266">
        <v>-440656.0922000017</v>
      </c>
      <c r="AS1314" s="267">
        <v>-3.2316456439748398E-2</v>
      </c>
      <c r="AT1314" s="266">
        <v>-2404622.8665651586</v>
      </c>
      <c r="AU1314" s="267">
        <v>-0.20602183303490537</v>
      </c>
      <c r="AV1314" s="266">
        <v>-705613.54220000096</v>
      </c>
      <c r="AW1314" s="267">
        <v>-5.2773123616905289E-2</v>
      </c>
      <c r="AX1314" s="266">
        <v>-30666.41145631671</v>
      </c>
      <c r="AY1314" s="267">
        <v>-2.2489868347075051E-3</v>
      </c>
      <c r="AZ1314" s="266">
        <v>-1994633.1858214736</v>
      </c>
      <c r="BA1314" s="267">
        <v>-0.17089498352903471</v>
      </c>
      <c r="BB1314" s="266">
        <v>-409989.68074368499</v>
      </c>
      <c r="BC1314" s="267">
        <v>-2.9999999999999673E-2</v>
      </c>
      <c r="BE1314" s="149">
        <v>1173026.0310166667</v>
      </c>
      <c r="BF1314" s="149">
        <v>1173026.0310166667</v>
      </c>
      <c r="BG1314" s="149">
        <v>1173026.0310166667</v>
      </c>
      <c r="BH1314" s="149">
        <v>1173026.0310166667</v>
      </c>
      <c r="BI1314" s="149">
        <v>1173026.0310166667</v>
      </c>
      <c r="BJ1314" s="149">
        <v>1173026.0310166667</v>
      </c>
      <c r="BK1314" s="149">
        <v>1173026.0310166667</v>
      </c>
      <c r="BL1314" s="149">
        <v>1173026.0310166667</v>
      </c>
      <c r="BM1314" s="149">
        <v>1173026.0310166667</v>
      </c>
      <c r="BN1314" s="149">
        <v>1173026.0310166667</v>
      </c>
      <c r="BO1314" s="149">
        <v>1173026.0310166667</v>
      </c>
      <c r="BP1314" s="149">
        <v>1173026.0310166667</v>
      </c>
      <c r="BQ1314" s="268">
        <v>14076312.372199999</v>
      </c>
    </row>
    <row r="1315" spans="11:69" x14ac:dyDescent="0.25">
      <c r="K1315" s="145" t="s">
        <v>316</v>
      </c>
      <c r="N1315" s="37" t="s">
        <v>2554</v>
      </c>
      <c r="V1315" s="37" t="s">
        <v>436</v>
      </c>
      <c r="W1315" s="37" t="s">
        <v>436</v>
      </c>
      <c r="X1315" s="37">
        <v>240</v>
      </c>
      <c r="AB1315" s="206" t="s">
        <v>362</v>
      </c>
      <c r="AC1315" s="173">
        <v>6030136</v>
      </c>
      <c r="AD1315" s="174" t="s">
        <v>2555</v>
      </c>
      <c r="AE1315" s="149">
        <v>-125553.84999999999</v>
      </c>
      <c r="AF1315" s="17">
        <v>14179.140000000016</v>
      </c>
      <c r="AG1315" s="17">
        <v>8734.9000000000015</v>
      </c>
      <c r="AH1315" s="151">
        <v>6.2072220016943999E-2</v>
      </c>
      <c r="AI1315" s="150">
        <v>-8745</v>
      </c>
      <c r="AJ1315" s="266">
        <v>-26235</v>
      </c>
      <c r="AK1315" s="138">
        <v>-4565.069999999997</v>
      </c>
      <c r="AL1315" s="266">
        <v>-5478.0839999999971</v>
      </c>
      <c r="AM1315" s="175">
        <v>5.1726850014120002E-2</v>
      </c>
      <c r="AN1315" s="150">
        <v>-4565.0596546299939</v>
      </c>
      <c r="AO1315" s="151">
        <v>-35481.068571428601</v>
      </c>
      <c r="AP1315" s="151">
        <v>0</v>
      </c>
      <c r="AQ1315" s="151">
        <v>0</v>
      </c>
      <c r="AR1315" s="266">
        <v>-26235</v>
      </c>
      <c r="AS1315" s="267">
        <v>-1</v>
      </c>
      <c r="AT1315" s="266">
        <v>6.2072220016943999E-2</v>
      </c>
      <c r="AU1315" s="267">
        <v>1</v>
      </c>
      <c r="AV1315" s="266">
        <v>8734.9000000000015</v>
      </c>
      <c r="AW1315" s="267">
        <v>1</v>
      </c>
      <c r="AX1315" s="266">
        <v>-26235</v>
      </c>
      <c r="AY1315" s="267">
        <v>-1</v>
      </c>
      <c r="AZ1315" s="266">
        <v>6.2072220016943999E-2</v>
      </c>
      <c r="BA1315" s="267">
        <v>1</v>
      </c>
      <c r="BB1315" s="266">
        <v>0</v>
      </c>
      <c r="BC1315" s="267">
        <v>0</v>
      </c>
      <c r="BE1315" s="149">
        <v>0</v>
      </c>
      <c r="BF1315" s="149">
        <v>0</v>
      </c>
      <c r="BG1315" s="149">
        <v>0</v>
      </c>
      <c r="BH1315" s="149">
        <v>0</v>
      </c>
      <c r="BI1315" s="149">
        <v>0</v>
      </c>
      <c r="BJ1315" s="149">
        <v>0</v>
      </c>
      <c r="BK1315" s="149">
        <v>0</v>
      </c>
      <c r="BL1315" s="149">
        <v>0</v>
      </c>
      <c r="BM1315" s="149">
        <v>0</v>
      </c>
      <c r="BN1315" s="149">
        <v>0</v>
      </c>
      <c r="BO1315" s="149">
        <v>0</v>
      </c>
      <c r="BP1315" s="149">
        <v>0</v>
      </c>
      <c r="BQ1315" s="268">
        <v>0</v>
      </c>
    </row>
    <row r="1316" spans="11:69" x14ac:dyDescent="0.25">
      <c r="K1316" s="145" t="s">
        <v>316</v>
      </c>
      <c r="N1316" s="37" t="s">
        <v>2556</v>
      </c>
      <c r="V1316" s="37" t="s">
        <v>436</v>
      </c>
      <c r="W1316" s="37" t="s">
        <v>436</v>
      </c>
      <c r="X1316" s="37">
        <v>240</v>
      </c>
      <c r="AB1316" s="206" t="s">
        <v>362</v>
      </c>
      <c r="AC1316" s="173">
        <v>6030137</v>
      </c>
      <c r="AD1316" s="174" t="s">
        <v>2557</v>
      </c>
      <c r="AE1316" s="149">
        <v>32412.62</v>
      </c>
      <c r="AF1316" s="17">
        <v>11875.67</v>
      </c>
      <c r="AG1316" s="17">
        <v>16930.97</v>
      </c>
      <c r="AH1316" s="151">
        <v>3.1499999999732999E-2</v>
      </c>
      <c r="AI1316" s="150">
        <v>0</v>
      </c>
      <c r="AJ1316" s="266">
        <v>0</v>
      </c>
      <c r="AK1316" s="138">
        <v>0</v>
      </c>
      <c r="AL1316" s="266">
        <v>0</v>
      </c>
      <c r="AM1316" s="175">
        <v>2.6249999999777E-2</v>
      </c>
      <c r="AN1316" s="150">
        <v>5.2499999999559982E-3</v>
      </c>
      <c r="AO1316" s="151">
        <v>0</v>
      </c>
      <c r="AP1316" s="151">
        <v>0</v>
      </c>
      <c r="AQ1316" s="151">
        <v>0</v>
      </c>
      <c r="AR1316" s="266">
        <v>0</v>
      </c>
      <c r="AS1316" s="267">
        <v>0</v>
      </c>
      <c r="AT1316" s="266">
        <v>3.1499999999732999E-2</v>
      </c>
      <c r="AU1316" s="267">
        <v>1</v>
      </c>
      <c r="AV1316" s="266">
        <v>16930.97</v>
      </c>
      <c r="AW1316" s="267">
        <v>1</v>
      </c>
      <c r="AX1316" s="266">
        <v>0</v>
      </c>
      <c r="AY1316" s="267">
        <v>0</v>
      </c>
      <c r="AZ1316" s="266">
        <v>3.1499999999732999E-2</v>
      </c>
      <c r="BA1316" s="267">
        <v>1</v>
      </c>
      <c r="BB1316" s="266">
        <v>0</v>
      </c>
      <c r="BC1316" s="267">
        <v>0</v>
      </c>
      <c r="BE1316" s="149">
        <v>0</v>
      </c>
      <c r="BF1316" s="149">
        <v>0</v>
      </c>
      <c r="BG1316" s="149">
        <v>0</v>
      </c>
      <c r="BH1316" s="149">
        <v>0</v>
      </c>
      <c r="BI1316" s="149">
        <v>0</v>
      </c>
      <c r="BJ1316" s="149">
        <v>0</v>
      </c>
      <c r="BK1316" s="149">
        <v>0</v>
      </c>
      <c r="BL1316" s="149">
        <v>0</v>
      </c>
      <c r="BM1316" s="149">
        <v>0</v>
      </c>
      <c r="BN1316" s="149">
        <v>0</v>
      </c>
      <c r="BO1316" s="149">
        <v>0</v>
      </c>
      <c r="BP1316" s="149">
        <v>0</v>
      </c>
      <c r="BQ1316" s="268">
        <v>0</v>
      </c>
    </row>
    <row r="1317" spans="11:69" x14ac:dyDescent="0.25">
      <c r="K1317" s="145" t="s">
        <v>316</v>
      </c>
      <c r="N1317" s="37" t="s">
        <v>2558</v>
      </c>
      <c r="V1317" s="37" t="s">
        <v>436</v>
      </c>
      <c r="W1317" s="37" t="s">
        <v>436</v>
      </c>
      <c r="X1317" s="37">
        <v>240</v>
      </c>
      <c r="AB1317" s="206" t="s">
        <v>362</v>
      </c>
      <c r="AC1317" s="173">
        <v>6030138</v>
      </c>
      <c r="AD1317" s="174" t="s">
        <v>2559</v>
      </c>
      <c r="AE1317" s="149">
        <v>2301258.91</v>
      </c>
      <c r="AF1317" s="17">
        <v>2238253.44</v>
      </c>
      <c r="AG1317" s="17">
        <v>2001357.6300000001</v>
      </c>
      <c r="AH1317" s="151">
        <v>2391051.7913132836</v>
      </c>
      <c r="AI1317" s="150">
        <v>639490.86</v>
      </c>
      <c r="AJ1317" s="266">
        <v>1918472.58</v>
      </c>
      <c r="AK1317" s="138">
        <v>1667578.41</v>
      </c>
      <c r="AL1317" s="266">
        <v>2001094.0919999997</v>
      </c>
      <c r="AM1317" s="175">
        <v>1992543.1594277364</v>
      </c>
      <c r="AN1317" s="150">
        <v>2066087.0418855471</v>
      </c>
      <c r="AO1317" s="151">
        <v>1993168.56</v>
      </c>
      <c r="AP1317" s="151">
        <v>1952377.5</v>
      </c>
      <c r="AQ1317" s="151">
        <v>2010948.8250000002</v>
      </c>
      <c r="AR1317" s="266">
        <v>-92476.245000000112</v>
      </c>
      <c r="AS1317" s="267">
        <v>-4.8203057976465895E-2</v>
      </c>
      <c r="AT1317" s="266">
        <v>380102.96631328342</v>
      </c>
      <c r="AU1317" s="267">
        <v>0.15896893898082906</v>
      </c>
      <c r="AV1317" s="266">
        <v>-9591.1950000000652</v>
      </c>
      <c r="AW1317" s="267">
        <v>-4.7923443847465007E-3</v>
      </c>
      <c r="AX1317" s="266">
        <v>-33904.919999999925</v>
      </c>
      <c r="AY1317" s="267">
        <v>-1.7672871821811455E-2</v>
      </c>
      <c r="AZ1317" s="266">
        <v>438674.29131328361</v>
      </c>
      <c r="BA1317" s="267">
        <v>0.18346498930177588</v>
      </c>
      <c r="BB1317" s="266">
        <v>-58571.325000000186</v>
      </c>
      <c r="BC1317" s="267">
        <v>-3.0000000000000096E-2</v>
      </c>
      <c r="BE1317" s="149">
        <v>167579.06875000001</v>
      </c>
      <c r="BF1317" s="149">
        <v>167579.06875000001</v>
      </c>
      <c r="BG1317" s="149">
        <v>167579.06875000001</v>
      </c>
      <c r="BH1317" s="149">
        <v>167579.06875000001</v>
      </c>
      <c r="BI1317" s="149">
        <v>167579.06875000001</v>
      </c>
      <c r="BJ1317" s="149">
        <v>167579.06875000001</v>
      </c>
      <c r="BK1317" s="149">
        <v>167579.06875000001</v>
      </c>
      <c r="BL1317" s="149">
        <v>167579.06875000001</v>
      </c>
      <c r="BM1317" s="149">
        <v>167579.06875000001</v>
      </c>
      <c r="BN1317" s="149">
        <v>167579.06875000001</v>
      </c>
      <c r="BO1317" s="149">
        <v>167579.06875000001</v>
      </c>
      <c r="BP1317" s="149">
        <v>167579.06875000001</v>
      </c>
      <c r="BQ1317" s="268">
        <v>2010948.8250000004</v>
      </c>
    </row>
    <row r="1318" spans="11:69" x14ac:dyDescent="0.25">
      <c r="K1318" s="145" t="s">
        <v>316</v>
      </c>
      <c r="N1318" s="37" t="s">
        <v>2560</v>
      </c>
      <c r="V1318" s="37" t="s">
        <v>436</v>
      </c>
      <c r="W1318" s="37" t="s">
        <v>436</v>
      </c>
      <c r="X1318" s="37">
        <v>240</v>
      </c>
      <c r="AB1318" s="206" t="s">
        <v>362</v>
      </c>
      <c r="AC1318" s="173">
        <v>6030139</v>
      </c>
      <c r="AD1318" s="174" t="s">
        <v>2561</v>
      </c>
      <c r="AE1318" s="149">
        <v>31477.759999999998</v>
      </c>
      <c r="AF1318" s="17">
        <v>6823.33</v>
      </c>
      <c r="AG1318" s="17">
        <v>1001.9</v>
      </c>
      <c r="AH1318" s="151">
        <v>113.61103127572198</v>
      </c>
      <c r="AI1318" s="150">
        <v>0</v>
      </c>
      <c r="AJ1318" s="266">
        <v>0</v>
      </c>
      <c r="AK1318" s="138">
        <v>0</v>
      </c>
      <c r="AL1318" s="266">
        <v>0</v>
      </c>
      <c r="AM1318" s="175">
        <v>94.675859396434987</v>
      </c>
      <c r="AN1318" s="150">
        <v>18.935171879286997</v>
      </c>
      <c r="AO1318" s="151">
        <v>0</v>
      </c>
      <c r="AP1318" s="151">
        <v>0</v>
      </c>
      <c r="AQ1318" s="151">
        <v>0</v>
      </c>
      <c r="AR1318" s="266">
        <v>0</v>
      </c>
      <c r="AS1318" s="267">
        <v>0</v>
      </c>
      <c r="AT1318" s="266">
        <v>113.61103127572198</v>
      </c>
      <c r="AU1318" s="267">
        <v>1</v>
      </c>
      <c r="AV1318" s="266">
        <v>1001.9</v>
      </c>
      <c r="AW1318" s="267">
        <v>1</v>
      </c>
      <c r="AX1318" s="266">
        <v>0</v>
      </c>
      <c r="AY1318" s="267">
        <v>0</v>
      </c>
      <c r="AZ1318" s="266">
        <v>113.61103127572198</v>
      </c>
      <c r="BA1318" s="267">
        <v>1</v>
      </c>
      <c r="BB1318" s="266">
        <v>0</v>
      </c>
      <c r="BC1318" s="267">
        <v>0</v>
      </c>
      <c r="BE1318" s="149">
        <v>0</v>
      </c>
      <c r="BF1318" s="149">
        <v>0</v>
      </c>
      <c r="BG1318" s="149">
        <v>0</v>
      </c>
      <c r="BH1318" s="149">
        <v>0</v>
      </c>
      <c r="BI1318" s="149">
        <v>0</v>
      </c>
      <c r="BJ1318" s="149">
        <v>0</v>
      </c>
      <c r="BK1318" s="149">
        <v>0</v>
      </c>
      <c r="BL1318" s="149">
        <v>0</v>
      </c>
      <c r="BM1318" s="149">
        <v>0</v>
      </c>
      <c r="BN1318" s="149">
        <v>0</v>
      </c>
      <c r="BO1318" s="149">
        <v>0</v>
      </c>
      <c r="BP1318" s="149">
        <v>0</v>
      </c>
      <c r="BQ1318" s="268">
        <v>0</v>
      </c>
    </row>
    <row r="1319" spans="11:69" x14ac:dyDescent="0.25">
      <c r="K1319" s="145" t="s">
        <v>316</v>
      </c>
      <c r="N1319" s="37" t="s">
        <v>2562</v>
      </c>
      <c r="V1319" s="37" t="s">
        <v>436</v>
      </c>
      <c r="W1319" s="37" t="s">
        <v>436</v>
      </c>
      <c r="X1319" s="37">
        <v>240</v>
      </c>
      <c r="AB1319" s="206" t="s">
        <v>362</v>
      </c>
      <c r="AC1319" s="173">
        <v>6030140</v>
      </c>
      <c r="AD1319" s="174" t="s">
        <v>2563</v>
      </c>
      <c r="AE1319" s="149">
        <v>151051.18000000005</v>
      </c>
      <c r="AF1319" s="17">
        <v>241582.97000000003</v>
      </c>
      <c r="AG1319" s="17">
        <v>281294.09000000003</v>
      </c>
      <c r="AH1319" s="151">
        <v>308000</v>
      </c>
      <c r="AI1319" s="150">
        <v>39235.82</v>
      </c>
      <c r="AJ1319" s="266">
        <v>117707.45999999999</v>
      </c>
      <c r="AK1319" s="138">
        <v>162398.85</v>
      </c>
      <c r="AL1319" s="266">
        <v>194878.62</v>
      </c>
      <c r="AM1319" s="175">
        <v>258000</v>
      </c>
      <c r="AN1319" s="150">
        <v>212398.85</v>
      </c>
      <c r="AO1319" s="151">
        <v>167462.76</v>
      </c>
      <c r="AP1319" s="151">
        <v>299029.12621359201</v>
      </c>
      <c r="AQ1319" s="151">
        <v>308000</v>
      </c>
      <c r="AR1319" s="266">
        <v>-190292.54</v>
      </c>
      <c r="AS1319" s="267">
        <v>-1.6166565823440588</v>
      </c>
      <c r="AT1319" s="266">
        <v>0</v>
      </c>
      <c r="AU1319" s="267">
        <v>0</v>
      </c>
      <c r="AV1319" s="266">
        <v>-26705.909999999974</v>
      </c>
      <c r="AW1319" s="267">
        <v>-9.493946353440974E-2</v>
      </c>
      <c r="AX1319" s="266">
        <v>-181321.66621359202</v>
      </c>
      <c r="AY1319" s="267">
        <v>-1.5404432838291815</v>
      </c>
      <c r="AZ1319" s="266">
        <v>8970.8737864079885</v>
      </c>
      <c r="BA1319" s="267">
        <v>2.9126213592233729E-2</v>
      </c>
      <c r="BB1319" s="266">
        <v>-8970.8737864079885</v>
      </c>
      <c r="BC1319" s="267">
        <v>-3.0000000000000762E-2</v>
      </c>
      <c r="BE1319" s="149">
        <v>27000</v>
      </c>
      <c r="BF1319" s="149">
        <v>25000</v>
      </c>
      <c r="BG1319" s="149">
        <v>25000</v>
      </c>
      <c r="BH1319" s="149">
        <v>27000</v>
      </c>
      <c r="BI1319" s="149">
        <v>25000</v>
      </c>
      <c r="BJ1319" s="149">
        <v>25000</v>
      </c>
      <c r="BK1319" s="149">
        <v>27000</v>
      </c>
      <c r="BL1319" s="149">
        <v>25000</v>
      </c>
      <c r="BM1319" s="149">
        <v>25000</v>
      </c>
      <c r="BN1319" s="149">
        <v>27000</v>
      </c>
      <c r="BO1319" s="149">
        <v>25000</v>
      </c>
      <c r="BP1319" s="149">
        <v>25000</v>
      </c>
      <c r="BQ1319" s="268">
        <v>308000</v>
      </c>
    </row>
    <row r="1320" spans="11:69" x14ac:dyDescent="0.25">
      <c r="K1320" s="145" t="s">
        <v>316</v>
      </c>
      <c r="N1320" s="37" t="s">
        <v>2564</v>
      </c>
      <c r="V1320" s="37" t="s">
        <v>436</v>
      </c>
      <c r="W1320" s="37" t="s">
        <v>436</v>
      </c>
      <c r="X1320" s="37">
        <v>240</v>
      </c>
      <c r="AB1320" s="206" t="s">
        <v>362</v>
      </c>
      <c r="AC1320" s="173">
        <v>6030142</v>
      </c>
      <c r="AD1320" s="174" t="s">
        <v>2565</v>
      </c>
      <c r="AE1320" s="149">
        <v>0</v>
      </c>
      <c r="AF1320" s="17">
        <v>-57496.34</v>
      </c>
      <c r="AG1320" s="17">
        <v>-82199.889999999985</v>
      </c>
      <c r="AH1320" s="151">
        <v>-0.31500000000029799</v>
      </c>
      <c r="AI1320" s="150">
        <v>-29147.52</v>
      </c>
      <c r="AJ1320" s="266">
        <v>-87442.559999999998</v>
      </c>
      <c r="AK1320" s="138">
        <v>-73755.48</v>
      </c>
      <c r="AL1320" s="266">
        <v>-88506.576000000001</v>
      </c>
      <c r="AM1320" s="175">
        <v>-0.26250000000024898</v>
      </c>
      <c r="AN1320" s="150">
        <v>-73755.532500000001</v>
      </c>
      <c r="AO1320" s="151">
        <v>-88491.565714285724</v>
      </c>
      <c r="AP1320" s="151">
        <v>-342.99000000000154</v>
      </c>
      <c r="AQ1320" s="151">
        <v>-353.27970000000124</v>
      </c>
      <c r="AR1320" s="266">
        <v>-87089.280299999999</v>
      </c>
      <c r="AS1320" s="267">
        <v>-0.99595986553916083</v>
      </c>
      <c r="AT1320" s="266">
        <v>352.96470000000096</v>
      </c>
      <c r="AU1320" s="267">
        <v>1120.5228571418002</v>
      </c>
      <c r="AV1320" s="266">
        <v>-81846.610299999986</v>
      </c>
      <c r="AW1320" s="267">
        <v>-0.99570218767932661</v>
      </c>
      <c r="AX1320" s="266">
        <v>-87099.569999999992</v>
      </c>
      <c r="AY1320" s="267">
        <v>-0.99607753935840848</v>
      </c>
      <c r="AZ1320" s="266">
        <v>342.67500000000126</v>
      </c>
      <c r="BA1320" s="267">
        <v>1087.8571428561177</v>
      </c>
      <c r="BB1320" s="266">
        <v>10.289699999999698</v>
      </c>
      <c r="BC1320" s="267">
        <v>2.9999999999998986E-2</v>
      </c>
      <c r="BE1320" s="149">
        <v>-29.439975000000103</v>
      </c>
      <c r="BF1320" s="149">
        <v>-29.439975000000103</v>
      </c>
      <c r="BG1320" s="149">
        <v>-29.439975000000103</v>
      </c>
      <c r="BH1320" s="149">
        <v>-29.439975000000103</v>
      </c>
      <c r="BI1320" s="149">
        <v>-29.439975000000103</v>
      </c>
      <c r="BJ1320" s="149">
        <v>-29.439975000000103</v>
      </c>
      <c r="BK1320" s="149">
        <v>-29.439975000000103</v>
      </c>
      <c r="BL1320" s="149">
        <v>-29.439975000000103</v>
      </c>
      <c r="BM1320" s="149">
        <v>-29.439975000000103</v>
      </c>
      <c r="BN1320" s="149">
        <v>-29.439975000000103</v>
      </c>
      <c r="BO1320" s="149">
        <v>-29.439975000000103</v>
      </c>
      <c r="BP1320" s="149">
        <v>-29.439975000000103</v>
      </c>
      <c r="BQ1320" s="268">
        <v>-353.27970000000136</v>
      </c>
    </row>
    <row r="1321" spans="11:69" x14ac:dyDescent="0.25">
      <c r="K1321" s="145" t="s">
        <v>316</v>
      </c>
      <c r="N1321" s="37" t="s">
        <v>2566</v>
      </c>
      <c r="V1321" s="37" t="s">
        <v>436</v>
      </c>
      <c r="W1321" s="37" t="s">
        <v>436</v>
      </c>
      <c r="X1321" s="37">
        <v>240</v>
      </c>
      <c r="AB1321" s="206" t="s">
        <v>362</v>
      </c>
      <c r="AC1321" s="173">
        <v>6030145</v>
      </c>
      <c r="AD1321" s="174" t="s">
        <v>2567</v>
      </c>
      <c r="AE1321" s="149">
        <v>-47219</v>
      </c>
      <c r="AF1321" s="17">
        <v>0</v>
      </c>
      <c r="AG1321" s="17">
        <v>0</v>
      </c>
      <c r="AH1321" s="151">
        <v>0</v>
      </c>
      <c r="AI1321" s="150">
        <v>0</v>
      </c>
      <c r="AJ1321" s="266">
        <v>0</v>
      </c>
      <c r="AK1321" s="138">
        <v>0</v>
      </c>
      <c r="AL1321" s="266">
        <v>0</v>
      </c>
      <c r="AM1321" s="175">
        <v>0</v>
      </c>
      <c r="AN1321" s="150">
        <v>0</v>
      </c>
      <c r="AO1321" s="151">
        <v>0</v>
      </c>
      <c r="AP1321" s="151">
        <v>0</v>
      </c>
      <c r="AQ1321" s="151">
        <v>0</v>
      </c>
      <c r="AR1321" s="266">
        <v>0</v>
      </c>
      <c r="AS1321" s="267">
        <v>0</v>
      </c>
      <c r="AT1321" s="266">
        <v>0</v>
      </c>
      <c r="AU1321" s="267">
        <v>0</v>
      </c>
      <c r="AV1321" s="266">
        <v>0</v>
      </c>
      <c r="AW1321" s="267">
        <v>0</v>
      </c>
      <c r="AX1321" s="266">
        <v>0</v>
      </c>
      <c r="AY1321" s="267">
        <v>0</v>
      </c>
      <c r="AZ1321" s="266">
        <v>0</v>
      </c>
      <c r="BA1321" s="267">
        <v>0</v>
      </c>
      <c r="BB1321" s="266">
        <v>0</v>
      </c>
      <c r="BC1321" s="267">
        <v>0</v>
      </c>
      <c r="BE1321" s="149">
        <v>0</v>
      </c>
      <c r="BF1321" s="149">
        <v>0</v>
      </c>
      <c r="BG1321" s="149">
        <v>0</v>
      </c>
      <c r="BH1321" s="149">
        <v>0</v>
      </c>
      <c r="BI1321" s="149">
        <v>0</v>
      </c>
      <c r="BJ1321" s="149">
        <v>0</v>
      </c>
      <c r="BK1321" s="149">
        <v>0</v>
      </c>
      <c r="BL1321" s="149">
        <v>0</v>
      </c>
      <c r="BM1321" s="149">
        <v>0</v>
      </c>
      <c r="BN1321" s="149">
        <v>0</v>
      </c>
      <c r="BO1321" s="149">
        <v>0</v>
      </c>
      <c r="BP1321" s="149">
        <v>0</v>
      </c>
      <c r="BQ1321" s="268">
        <v>0</v>
      </c>
    </row>
    <row r="1322" spans="11:69" x14ac:dyDescent="0.25">
      <c r="K1322" s="145" t="s">
        <v>316</v>
      </c>
      <c r="N1322" s="37" t="s">
        <v>2568</v>
      </c>
      <c r="V1322" s="37" t="s">
        <v>436</v>
      </c>
      <c r="W1322" s="37" t="s">
        <v>436</v>
      </c>
      <c r="X1322" s="37">
        <v>240</v>
      </c>
      <c r="AB1322" s="206" t="s">
        <v>362</v>
      </c>
      <c r="AC1322" s="173">
        <v>6030146</v>
      </c>
      <c r="AD1322" s="174" t="s">
        <v>2569</v>
      </c>
      <c r="AE1322" s="149">
        <v>0</v>
      </c>
      <c r="AF1322" s="17">
        <v>0</v>
      </c>
      <c r="AG1322" s="17">
        <v>0</v>
      </c>
      <c r="AH1322" s="151">
        <v>0</v>
      </c>
      <c r="AI1322" s="150">
        <v>0</v>
      </c>
      <c r="AJ1322" s="266">
        <v>0</v>
      </c>
      <c r="AK1322" s="138">
        <v>347759.37000000005</v>
      </c>
      <c r="AL1322" s="266">
        <v>417311.24400000006</v>
      </c>
      <c r="AM1322" s="175">
        <v>0</v>
      </c>
      <c r="AN1322" s="150">
        <v>347759.37000000005</v>
      </c>
      <c r="AO1322" s="151">
        <v>0</v>
      </c>
      <c r="AP1322" s="151">
        <v>3522541.6050683502</v>
      </c>
      <c r="AQ1322" s="151">
        <v>3628217.8532204037</v>
      </c>
      <c r="AR1322" s="266">
        <v>-3628217.8532204037</v>
      </c>
      <c r="AS1322" s="267">
        <v>0</v>
      </c>
      <c r="AT1322" s="266">
        <v>-3628217.8532204037</v>
      </c>
      <c r="AU1322" s="267">
        <v>0</v>
      </c>
      <c r="AV1322" s="266">
        <v>-3628217.8532204037</v>
      </c>
      <c r="AW1322" s="267">
        <v>0</v>
      </c>
      <c r="AX1322" s="266">
        <v>-3522541.6050683502</v>
      </c>
      <c r="AY1322" s="267">
        <v>0</v>
      </c>
      <c r="AZ1322" s="266">
        <v>-3522541.6050683502</v>
      </c>
      <c r="BA1322" s="267">
        <v>0</v>
      </c>
      <c r="BB1322" s="266">
        <v>-105676.24815205345</v>
      </c>
      <c r="BC1322" s="267">
        <v>-3.0000000000000835E-2</v>
      </c>
      <c r="BE1322" s="149">
        <v>302351.48776836699</v>
      </c>
      <c r="BF1322" s="149">
        <v>302351.48776836699</v>
      </c>
      <c r="BG1322" s="149">
        <v>302351.48776836699</v>
      </c>
      <c r="BH1322" s="149">
        <v>302351.48776836699</v>
      </c>
      <c r="BI1322" s="149">
        <v>302351.48776836699</v>
      </c>
      <c r="BJ1322" s="149">
        <v>302351.48776836699</v>
      </c>
      <c r="BK1322" s="149">
        <v>302351.48776836699</v>
      </c>
      <c r="BL1322" s="149">
        <v>302351.48776836699</v>
      </c>
      <c r="BM1322" s="149">
        <v>302351.48776836699</v>
      </c>
      <c r="BN1322" s="149">
        <v>302351.48776836699</v>
      </c>
      <c r="BO1322" s="149">
        <v>302351.48776836699</v>
      </c>
      <c r="BP1322" s="149">
        <v>302351.48776836699</v>
      </c>
      <c r="BQ1322" s="268">
        <v>3628217.8532204037</v>
      </c>
    </row>
    <row r="1323" spans="11:69" x14ac:dyDescent="0.25">
      <c r="K1323" s="145" t="s">
        <v>316</v>
      </c>
      <c r="N1323" s="37" t="s">
        <v>2570</v>
      </c>
      <c r="V1323" s="37" t="s">
        <v>436</v>
      </c>
      <c r="W1323" s="37" t="s">
        <v>436</v>
      </c>
      <c r="X1323" s="37">
        <v>240</v>
      </c>
      <c r="AB1323" s="206" t="s">
        <v>362</v>
      </c>
      <c r="AC1323" s="173">
        <v>6030155</v>
      </c>
      <c r="AD1323" s="174" t="s">
        <v>2571</v>
      </c>
      <c r="AE1323" s="149">
        <v>0</v>
      </c>
      <c r="AF1323" s="17">
        <v>0</v>
      </c>
      <c r="AG1323" s="17">
        <v>948.6</v>
      </c>
      <c r="AH1323" s="151">
        <v>0</v>
      </c>
      <c r="AI1323" s="150">
        <v>0</v>
      </c>
      <c r="AJ1323" s="266">
        <v>0</v>
      </c>
      <c r="AK1323" s="138">
        <v>-1032.1300000000001</v>
      </c>
      <c r="AL1323" s="266">
        <v>-1238.556</v>
      </c>
      <c r="AM1323" s="175">
        <v>0</v>
      </c>
      <c r="AN1323" s="150">
        <v>-1032.1300000000001</v>
      </c>
      <c r="AO1323" s="151">
        <v>-1769.3657142857101</v>
      </c>
      <c r="AP1323" s="151">
        <v>0</v>
      </c>
      <c r="AQ1323" s="151">
        <v>0</v>
      </c>
      <c r="AR1323" s="266">
        <v>0</v>
      </c>
      <c r="AS1323" s="267">
        <v>0</v>
      </c>
      <c r="AT1323" s="266">
        <v>0</v>
      </c>
      <c r="AU1323" s="267">
        <v>0</v>
      </c>
      <c r="AV1323" s="266">
        <v>948.6</v>
      </c>
      <c r="AW1323" s="267">
        <v>1</v>
      </c>
      <c r="AX1323" s="266">
        <v>0</v>
      </c>
      <c r="AY1323" s="267">
        <v>0</v>
      </c>
      <c r="AZ1323" s="266">
        <v>0</v>
      </c>
      <c r="BA1323" s="267">
        <v>0</v>
      </c>
      <c r="BB1323" s="266">
        <v>0</v>
      </c>
      <c r="BC1323" s="267">
        <v>0</v>
      </c>
      <c r="BE1323" s="149">
        <v>0</v>
      </c>
      <c r="BF1323" s="149">
        <v>0</v>
      </c>
      <c r="BG1323" s="149">
        <v>0</v>
      </c>
      <c r="BH1323" s="149">
        <v>0</v>
      </c>
      <c r="BI1323" s="149">
        <v>0</v>
      </c>
      <c r="BJ1323" s="149">
        <v>0</v>
      </c>
      <c r="BK1323" s="149">
        <v>0</v>
      </c>
      <c r="BL1323" s="149">
        <v>0</v>
      </c>
      <c r="BM1323" s="149">
        <v>0</v>
      </c>
      <c r="BN1323" s="149">
        <v>0</v>
      </c>
      <c r="BO1323" s="149">
        <v>0</v>
      </c>
      <c r="BP1323" s="149">
        <v>0</v>
      </c>
      <c r="BQ1323" s="268">
        <v>0</v>
      </c>
    </row>
    <row r="1324" spans="11:69" x14ac:dyDescent="0.25">
      <c r="K1324" s="145" t="s">
        <v>316</v>
      </c>
      <c r="N1324" s="37" t="s">
        <v>2572</v>
      </c>
      <c r="V1324" s="37" t="s">
        <v>436</v>
      </c>
      <c r="W1324" s="37" t="s">
        <v>436</v>
      </c>
      <c r="X1324" s="37">
        <v>240</v>
      </c>
      <c r="AB1324" s="206" t="s">
        <v>362</v>
      </c>
      <c r="AC1324" s="173">
        <v>6030160</v>
      </c>
      <c r="AD1324" s="174" t="s">
        <v>2573</v>
      </c>
      <c r="AE1324" s="149">
        <v>685700.16999999993</v>
      </c>
      <c r="AF1324" s="17">
        <v>1026188.1900000002</v>
      </c>
      <c r="AG1324" s="17">
        <v>1168971.82</v>
      </c>
      <c r="AH1324" s="151">
        <v>667029.04090258654</v>
      </c>
      <c r="AI1324" s="150">
        <v>416568.99</v>
      </c>
      <c r="AJ1324" s="266">
        <v>1249706.97</v>
      </c>
      <c r="AK1324" s="138">
        <v>1061191.3400000001</v>
      </c>
      <c r="AL1324" s="266">
        <v>1273429.608</v>
      </c>
      <c r="AM1324" s="175">
        <v>555857.53408548876</v>
      </c>
      <c r="AN1324" s="150">
        <v>1172362.8468170979</v>
      </c>
      <c r="AO1324" s="151">
        <v>1266768.411428571</v>
      </c>
      <c r="AP1324" s="151">
        <v>614092.36330097064</v>
      </c>
      <c r="AQ1324" s="151">
        <v>632515.13419999997</v>
      </c>
      <c r="AR1324" s="266">
        <v>617191.8358</v>
      </c>
      <c r="AS1324" s="267">
        <v>0.49386924344352501</v>
      </c>
      <c r="AT1324" s="266">
        <v>34513.906702586566</v>
      </c>
      <c r="AU1324" s="267">
        <v>5.1742734702951272E-2</v>
      </c>
      <c r="AV1324" s="266">
        <v>536456.68580000009</v>
      </c>
      <c r="AW1324" s="267">
        <v>0.45891327457320574</v>
      </c>
      <c r="AX1324" s="266">
        <v>635614.60669902933</v>
      </c>
      <c r="AY1324" s="267">
        <v>0.50861091596458752</v>
      </c>
      <c r="AZ1324" s="266">
        <v>52936.677601615898</v>
      </c>
      <c r="BA1324" s="267">
        <v>7.9361878352380177E-2</v>
      </c>
      <c r="BB1324" s="266">
        <v>-18422.770899029332</v>
      </c>
      <c r="BC1324" s="267">
        <v>-3.0000000000000346E-2</v>
      </c>
      <c r="BE1324" s="149">
        <v>52709.594516666664</v>
      </c>
      <c r="BF1324" s="149">
        <v>52709.594516666664</v>
      </c>
      <c r="BG1324" s="149">
        <v>52709.594516666664</v>
      </c>
      <c r="BH1324" s="149">
        <v>52709.594516666664</v>
      </c>
      <c r="BI1324" s="149">
        <v>52709.594516666664</v>
      </c>
      <c r="BJ1324" s="149">
        <v>52709.594516666664</v>
      </c>
      <c r="BK1324" s="149">
        <v>52709.594516666664</v>
      </c>
      <c r="BL1324" s="149">
        <v>52709.594516666664</v>
      </c>
      <c r="BM1324" s="149">
        <v>52709.594516666664</v>
      </c>
      <c r="BN1324" s="149">
        <v>52709.594516666664</v>
      </c>
      <c r="BO1324" s="149">
        <v>52709.594516666664</v>
      </c>
      <c r="BP1324" s="149">
        <v>52709.594516666664</v>
      </c>
      <c r="BQ1324" s="268">
        <v>632515.13419999997</v>
      </c>
    </row>
    <row r="1325" spans="11:69" x14ac:dyDescent="0.25">
      <c r="K1325" s="145" t="s">
        <v>316</v>
      </c>
      <c r="N1325" s="37" t="s">
        <v>2574</v>
      </c>
      <c r="V1325" s="37" t="s">
        <v>436</v>
      </c>
      <c r="W1325" s="37" t="s">
        <v>436</v>
      </c>
      <c r="X1325" s="37">
        <v>240</v>
      </c>
      <c r="AB1325" s="206" t="s">
        <v>362</v>
      </c>
      <c r="AC1325" s="173">
        <v>6030161</v>
      </c>
      <c r="AD1325" s="174" t="s">
        <v>2575</v>
      </c>
      <c r="AE1325" s="149">
        <v>1377.74</v>
      </c>
      <c r="AF1325" s="17">
        <v>-357511.55999999994</v>
      </c>
      <c r="AG1325" s="17">
        <v>-499280.27</v>
      </c>
      <c r="AH1325" s="151">
        <v>0.19949999999999801</v>
      </c>
      <c r="AI1325" s="150">
        <v>-175414.69</v>
      </c>
      <c r="AJ1325" s="266">
        <v>-526244.07000000007</v>
      </c>
      <c r="AK1325" s="138">
        <v>-444284.94000000006</v>
      </c>
      <c r="AL1325" s="266">
        <v>-533141.92800000007</v>
      </c>
      <c r="AM1325" s="175">
        <v>0.16624999999999801</v>
      </c>
      <c r="AN1325" s="150">
        <v>-444284.90675000008</v>
      </c>
      <c r="AO1325" s="151">
        <v>-531996.42857142875</v>
      </c>
      <c r="AP1325" s="151">
        <v>0</v>
      </c>
      <c r="AQ1325" s="151">
        <v>0</v>
      </c>
      <c r="AR1325" s="266">
        <v>-526244.07000000007</v>
      </c>
      <c r="AS1325" s="267">
        <v>-1</v>
      </c>
      <c r="AT1325" s="266">
        <v>0.19949999999999801</v>
      </c>
      <c r="AU1325" s="267">
        <v>1</v>
      </c>
      <c r="AV1325" s="266">
        <v>-499280.27</v>
      </c>
      <c r="AW1325" s="267">
        <v>-1</v>
      </c>
      <c r="AX1325" s="266">
        <v>-526244.07000000007</v>
      </c>
      <c r="AY1325" s="267">
        <v>-1</v>
      </c>
      <c r="AZ1325" s="266">
        <v>0.19949999999999801</v>
      </c>
      <c r="BA1325" s="267">
        <v>1</v>
      </c>
      <c r="BB1325" s="266">
        <v>0</v>
      </c>
      <c r="BC1325" s="267">
        <v>0</v>
      </c>
      <c r="BE1325" s="149">
        <v>0</v>
      </c>
      <c r="BF1325" s="149">
        <v>0</v>
      </c>
      <c r="BG1325" s="149">
        <v>0</v>
      </c>
      <c r="BH1325" s="149">
        <v>0</v>
      </c>
      <c r="BI1325" s="149">
        <v>0</v>
      </c>
      <c r="BJ1325" s="149">
        <v>0</v>
      </c>
      <c r="BK1325" s="149">
        <v>0</v>
      </c>
      <c r="BL1325" s="149">
        <v>0</v>
      </c>
      <c r="BM1325" s="149">
        <v>0</v>
      </c>
      <c r="BN1325" s="149">
        <v>0</v>
      </c>
      <c r="BO1325" s="149">
        <v>0</v>
      </c>
      <c r="BP1325" s="149">
        <v>0</v>
      </c>
      <c r="BQ1325" s="268">
        <v>0</v>
      </c>
    </row>
    <row r="1326" spans="11:69" x14ac:dyDescent="0.25">
      <c r="K1326" s="145" t="s">
        <v>316</v>
      </c>
      <c r="N1326" s="37" t="s">
        <v>2576</v>
      </c>
      <c r="V1326" s="37" t="s">
        <v>436</v>
      </c>
      <c r="W1326" s="37" t="s">
        <v>436</v>
      </c>
      <c r="X1326" s="37">
        <v>240</v>
      </c>
      <c r="AB1326" s="206" t="s">
        <v>362</v>
      </c>
      <c r="AC1326" s="173">
        <v>6030165</v>
      </c>
      <c r="AD1326" s="174" t="s">
        <v>2577</v>
      </c>
      <c r="AE1326" s="149">
        <v>-1011270.9199999999</v>
      </c>
      <c r="AF1326" s="17">
        <v>-1484308.55</v>
      </c>
      <c r="AG1326" s="17">
        <v>-1346211.3599999999</v>
      </c>
      <c r="AH1326" s="151">
        <v>-977042.95581514132</v>
      </c>
      <c r="AI1326" s="150">
        <v>-407379.57</v>
      </c>
      <c r="AJ1326" s="266">
        <v>-1222138.71</v>
      </c>
      <c r="AK1326" s="138">
        <v>-1298208.52</v>
      </c>
      <c r="AL1326" s="266">
        <v>-1557850.2239999999</v>
      </c>
      <c r="AM1326" s="175">
        <v>-814202.46317928436</v>
      </c>
      <c r="AN1326" s="150">
        <v>-1461049.0126358569</v>
      </c>
      <c r="AO1326" s="151">
        <v>-1456314.2228571426</v>
      </c>
      <c r="AP1326" s="151">
        <v>-1215660.4819265574</v>
      </c>
      <c r="AQ1326" s="151">
        <v>-1215660.4819265576</v>
      </c>
      <c r="AR1326" s="266">
        <v>-6478.2280734423548</v>
      </c>
      <c r="AS1326" s="267">
        <v>-5.3007306130106579E-3</v>
      </c>
      <c r="AT1326" s="266">
        <v>238617.52611141629</v>
      </c>
      <c r="AU1326" s="267">
        <v>0.24422419167060988</v>
      </c>
      <c r="AV1326" s="266">
        <v>-130550.87807344226</v>
      </c>
      <c r="AW1326" s="267">
        <v>-9.6976509003342745E-2</v>
      </c>
      <c r="AX1326" s="266">
        <v>-6478.2280734425876</v>
      </c>
      <c r="AY1326" s="267">
        <v>-5.3007306130108487E-3</v>
      </c>
      <c r="AZ1326" s="266">
        <v>238617.52611141605</v>
      </c>
      <c r="BA1326" s="267">
        <v>0.24422419167060963</v>
      </c>
      <c r="BB1326" s="266">
        <v>2.3283064365386963E-10</v>
      </c>
      <c r="BC1326" s="267">
        <v>1.9152604457856829E-16</v>
      </c>
      <c r="BE1326" s="149">
        <v>-101305.04016054647</v>
      </c>
      <c r="BF1326" s="149">
        <v>-101305.04016054647</v>
      </c>
      <c r="BG1326" s="149">
        <v>-101305.04016054647</v>
      </c>
      <c r="BH1326" s="149">
        <v>-101305.04016054647</v>
      </c>
      <c r="BI1326" s="149">
        <v>-101305.04016054647</v>
      </c>
      <c r="BJ1326" s="149">
        <v>-101305.04016054647</v>
      </c>
      <c r="BK1326" s="149">
        <v>-101305.04016054647</v>
      </c>
      <c r="BL1326" s="149">
        <v>-101305.04016054647</v>
      </c>
      <c r="BM1326" s="149">
        <v>-101305.04016054647</v>
      </c>
      <c r="BN1326" s="149">
        <v>-101305.04016054647</v>
      </c>
      <c r="BO1326" s="149">
        <v>-101305.04016054647</v>
      </c>
      <c r="BP1326" s="149">
        <v>-101305.04016054647</v>
      </c>
      <c r="BQ1326" s="268">
        <v>-1215660.4819265576</v>
      </c>
    </row>
    <row r="1327" spans="11:69" x14ac:dyDescent="0.25">
      <c r="K1327" s="145" t="s">
        <v>316</v>
      </c>
      <c r="N1327" s="37" t="s">
        <v>2578</v>
      </c>
      <c r="V1327" s="37" t="s">
        <v>436</v>
      </c>
      <c r="W1327" s="37" t="s">
        <v>436</v>
      </c>
      <c r="X1327" s="37">
        <v>240</v>
      </c>
      <c r="AB1327" s="206" t="s">
        <v>362</v>
      </c>
      <c r="AC1327" s="173">
        <v>6030168</v>
      </c>
      <c r="AD1327" s="174" t="s">
        <v>2579</v>
      </c>
      <c r="AE1327" s="149">
        <v>230441.53</v>
      </c>
      <c r="AF1327" s="17">
        <v>240201.95</v>
      </c>
      <c r="AG1327" s="17">
        <v>239940.84</v>
      </c>
      <c r="AH1327" s="151">
        <v>260153.81433638395</v>
      </c>
      <c r="AI1327" s="150">
        <v>81217.039999999994</v>
      </c>
      <c r="AJ1327" s="266">
        <v>243651.12</v>
      </c>
      <c r="AK1327" s="138">
        <v>203306.85</v>
      </c>
      <c r="AL1327" s="266">
        <v>243968.22000000003</v>
      </c>
      <c r="AM1327" s="175">
        <v>216794.84528031998</v>
      </c>
      <c r="AN1327" s="150">
        <v>246665.81905606398</v>
      </c>
      <c r="AO1327" s="151">
        <v>243606.24000000017</v>
      </c>
      <c r="AP1327" s="151">
        <v>244632.02</v>
      </c>
      <c r="AQ1327" s="151">
        <v>251970.98059999998</v>
      </c>
      <c r="AR1327" s="266">
        <v>-8319.8605999999854</v>
      </c>
      <c r="AS1327" s="267">
        <v>-3.4146613403623939E-2</v>
      </c>
      <c r="AT1327" s="266">
        <v>8182.8337363839673</v>
      </c>
      <c r="AU1327" s="267">
        <v>3.1453829563319047E-2</v>
      </c>
      <c r="AV1327" s="266">
        <v>-12030.140599999984</v>
      </c>
      <c r="AW1327" s="267">
        <v>-5.0137944836735525E-2</v>
      </c>
      <c r="AX1327" s="266">
        <v>-980.89999999999418</v>
      </c>
      <c r="AY1327" s="267">
        <v>-4.0258382559456088E-3</v>
      </c>
      <c r="AZ1327" s="266">
        <v>15521.794336383959</v>
      </c>
      <c r="BA1327" s="267">
        <v>5.9663912197397098E-2</v>
      </c>
      <c r="BB1327" s="266">
        <v>-7338.9605999999912</v>
      </c>
      <c r="BC1327" s="267">
        <v>-2.9999999999999964E-2</v>
      </c>
      <c r="BE1327" s="149">
        <v>20997.581716666667</v>
      </c>
      <c r="BF1327" s="149">
        <v>20997.581716666667</v>
      </c>
      <c r="BG1327" s="149">
        <v>20997.581716666667</v>
      </c>
      <c r="BH1327" s="149">
        <v>20997.581716666667</v>
      </c>
      <c r="BI1327" s="149">
        <v>20997.581716666667</v>
      </c>
      <c r="BJ1327" s="149">
        <v>20997.581716666667</v>
      </c>
      <c r="BK1327" s="149">
        <v>20997.581716666667</v>
      </c>
      <c r="BL1327" s="149">
        <v>20997.581716666667</v>
      </c>
      <c r="BM1327" s="149">
        <v>20997.581716666667</v>
      </c>
      <c r="BN1327" s="149">
        <v>20997.581716666667</v>
      </c>
      <c r="BO1327" s="149">
        <v>20997.581716666667</v>
      </c>
      <c r="BP1327" s="149">
        <v>20997.581716666667</v>
      </c>
      <c r="BQ1327" s="268">
        <v>251970.98060000001</v>
      </c>
    </row>
    <row r="1328" spans="11:69" x14ac:dyDescent="0.25">
      <c r="K1328" s="145" t="s">
        <v>316</v>
      </c>
      <c r="N1328" s="37" t="s">
        <v>2580</v>
      </c>
      <c r="V1328" s="37" t="s">
        <v>436</v>
      </c>
      <c r="W1328" s="37" t="s">
        <v>436</v>
      </c>
      <c r="X1328" s="37">
        <v>240</v>
      </c>
      <c r="AB1328" s="206" t="s">
        <v>362</v>
      </c>
      <c r="AC1328" s="173">
        <v>6030180</v>
      </c>
      <c r="AD1328" s="174" t="s">
        <v>2581</v>
      </c>
      <c r="AE1328" s="149">
        <v>1433631.96</v>
      </c>
      <c r="AF1328" s="17">
        <v>1292925.7999999998</v>
      </c>
      <c r="AG1328" s="17">
        <v>1217137.2799999998</v>
      </c>
      <c r="AH1328" s="151">
        <v>1226111.0000000002</v>
      </c>
      <c r="AI1328" s="150">
        <v>381301.9</v>
      </c>
      <c r="AJ1328" s="266">
        <v>1143905.7000000002</v>
      </c>
      <c r="AK1328" s="138">
        <v>857017.84000000008</v>
      </c>
      <c r="AL1328" s="266">
        <v>1028421.4080000002</v>
      </c>
      <c r="AM1328" s="175">
        <v>991864.63503745035</v>
      </c>
      <c r="AN1328" s="150">
        <v>1091264.20496255</v>
      </c>
      <c r="AO1328" s="151">
        <v>992861.34857142903</v>
      </c>
      <c r="AP1328" s="151">
        <v>1190399.0291262099</v>
      </c>
      <c r="AQ1328" s="151">
        <v>1226110.9999999991</v>
      </c>
      <c r="AR1328" s="266">
        <v>-82205.299999998882</v>
      </c>
      <c r="AS1328" s="267">
        <v>-7.1863703450379582E-2</v>
      </c>
      <c r="AT1328" s="266">
        <v>1.1641532182693481E-9</v>
      </c>
      <c r="AU1328" s="267">
        <v>9.494680483817108E-16</v>
      </c>
      <c r="AV1328" s="266">
        <v>-8973.7199999992736</v>
      </c>
      <c r="AW1328" s="267">
        <v>-7.3728084312718409E-3</v>
      </c>
      <c r="AX1328" s="266">
        <v>-46493.329126209719</v>
      </c>
      <c r="AY1328" s="267">
        <v>-4.0644372281919493E-2</v>
      </c>
      <c r="AZ1328" s="266">
        <v>35711.970873790327</v>
      </c>
      <c r="BA1328" s="267">
        <v>2.9126213592236203E-2</v>
      </c>
      <c r="BB1328" s="266">
        <v>-35711.970873789163</v>
      </c>
      <c r="BC1328" s="267">
        <v>-3.0000000000002407E-2</v>
      </c>
      <c r="BE1328" s="149">
        <v>48441.005997831198</v>
      </c>
      <c r="BF1328" s="149">
        <v>47051.471660212308</v>
      </c>
      <c r="BG1328" s="149">
        <v>152810.593511099</v>
      </c>
      <c r="BH1328" s="149">
        <v>206211.82420335704</v>
      </c>
      <c r="BI1328" s="149">
        <v>53906.142312987598</v>
      </c>
      <c r="BJ1328" s="149">
        <v>113621.243670966</v>
      </c>
      <c r="BK1328" s="149">
        <v>76887.413969016096</v>
      </c>
      <c r="BL1328" s="149">
        <v>162907.6331217</v>
      </c>
      <c r="BM1328" s="149">
        <v>69659.688536928996</v>
      </c>
      <c r="BN1328" s="149">
        <v>66106.662999885899</v>
      </c>
      <c r="BO1328" s="149">
        <v>96993.843922409098</v>
      </c>
      <c r="BP1328" s="149">
        <v>131513.476093606</v>
      </c>
      <c r="BQ1328" s="268">
        <v>1226110.9999999991</v>
      </c>
    </row>
    <row r="1329" spans="11:69" x14ac:dyDescent="0.25">
      <c r="K1329" s="145" t="s">
        <v>316</v>
      </c>
      <c r="N1329" s="37" t="s">
        <v>2582</v>
      </c>
      <c r="V1329" s="37" t="s">
        <v>436</v>
      </c>
      <c r="W1329" s="37" t="s">
        <v>436</v>
      </c>
      <c r="X1329" s="37">
        <v>240</v>
      </c>
      <c r="AB1329" s="206" t="s">
        <v>362</v>
      </c>
      <c r="AC1329" s="173">
        <v>6030190</v>
      </c>
      <c r="AD1329" s="174" t="s">
        <v>2583</v>
      </c>
      <c r="AE1329" s="149">
        <v>4019137.5500000007</v>
      </c>
      <c r="AF1329" s="17">
        <v>3802808.7899999996</v>
      </c>
      <c r="AG1329" s="17">
        <v>4105677.63</v>
      </c>
      <c r="AH1329" s="151">
        <v>4116127.8476985502</v>
      </c>
      <c r="AI1329" s="150">
        <v>1027886.6099999999</v>
      </c>
      <c r="AJ1329" s="266">
        <v>3083659.8299999996</v>
      </c>
      <c r="AK1329" s="138">
        <v>3182624.7899999996</v>
      </c>
      <c r="AL1329" s="266">
        <v>3819149.7479999992</v>
      </c>
      <c r="AM1329" s="175">
        <v>3421890.7130344105</v>
      </c>
      <c r="AN1329" s="150">
        <v>3876861.9246641393</v>
      </c>
      <c r="AO1329" s="151">
        <v>3533741.3657142902</v>
      </c>
      <c r="AP1329" s="151">
        <v>4000747.4286097302</v>
      </c>
      <c r="AQ1329" s="151">
        <v>4120769.8514680211</v>
      </c>
      <c r="AR1329" s="266">
        <v>-1037110.0214680214</v>
      </c>
      <c r="AS1329" s="267">
        <v>-0.3363243932998996</v>
      </c>
      <c r="AT1329" s="266">
        <v>-4642.0037694708444</v>
      </c>
      <c r="AU1329" s="267">
        <v>-1.127759861022375E-3</v>
      </c>
      <c r="AV1329" s="266">
        <v>-15092.221468021162</v>
      </c>
      <c r="AW1329" s="267">
        <v>-3.6759392305287159E-3</v>
      </c>
      <c r="AX1329" s="266">
        <v>-917087.5986097306</v>
      </c>
      <c r="AY1329" s="267">
        <v>-0.29740232359213586</v>
      </c>
      <c r="AZ1329" s="266">
        <v>115380.41908882</v>
      </c>
      <c r="BA1329" s="267">
        <v>2.8031301105803267E-2</v>
      </c>
      <c r="BB1329" s="266">
        <v>-120022.42285829084</v>
      </c>
      <c r="BC1329" s="267">
        <v>-2.9999999999999732E-2</v>
      </c>
      <c r="BE1329" s="149">
        <v>334061.18598239392</v>
      </c>
      <c r="BF1329" s="149">
        <v>339788.65917128092</v>
      </c>
      <c r="BG1329" s="149">
        <v>335401.20841279399</v>
      </c>
      <c r="BH1329" s="149">
        <v>332418.33907472302</v>
      </c>
      <c r="BI1329" s="149">
        <v>348379.93212265801</v>
      </c>
      <c r="BJ1329" s="149">
        <v>333996.75332847598</v>
      </c>
      <c r="BK1329" s="149">
        <v>339844.24962903903</v>
      </c>
      <c r="BL1329" s="149">
        <v>335612.84278222901</v>
      </c>
      <c r="BM1329" s="149">
        <v>341496.35988279199</v>
      </c>
      <c r="BN1329" s="149">
        <v>400182.95303598302</v>
      </c>
      <c r="BO1329" s="149">
        <v>337264.95303598302</v>
      </c>
      <c r="BP1329" s="149">
        <v>342322.41500966903</v>
      </c>
      <c r="BQ1329" s="268">
        <v>4120769.8514680211</v>
      </c>
    </row>
    <row r="1330" spans="11:69" x14ac:dyDescent="0.25">
      <c r="K1330" s="145" t="s">
        <v>316</v>
      </c>
      <c r="N1330" s="37" t="s">
        <v>2584</v>
      </c>
      <c r="V1330" s="37" t="s">
        <v>436</v>
      </c>
      <c r="W1330" s="37" t="s">
        <v>436</v>
      </c>
      <c r="X1330" s="37">
        <v>240</v>
      </c>
      <c r="AB1330" s="206" t="s">
        <v>362</v>
      </c>
      <c r="AC1330" s="173">
        <v>6030191</v>
      </c>
      <c r="AD1330" s="174" t="s">
        <v>2585</v>
      </c>
      <c r="AE1330" s="149">
        <v>0</v>
      </c>
      <c r="AF1330" s="17">
        <v>-140634.94</v>
      </c>
      <c r="AG1330" s="17">
        <v>-199327.92</v>
      </c>
      <c r="AH1330" s="151">
        <v>-1.8375000000004049</v>
      </c>
      <c r="AI1330" s="150">
        <v>-71272.5</v>
      </c>
      <c r="AJ1330" s="266">
        <v>-213817.5</v>
      </c>
      <c r="AK1330" s="138">
        <v>-179593.74</v>
      </c>
      <c r="AL1330" s="266">
        <v>-215512.48800000001</v>
      </c>
      <c r="AM1330" s="175">
        <v>-1.533379184807423</v>
      </c>
      <c r="AN1330" s="150">
        <v>-179594.04412081518</v>
      </c>
      <c r="AO1330" s="151">
        <v>-215387.5028571428</v>
      </c>
      <c r="AP1330" s="151">
        <v>-922.40999999999747</v>
      </c>
      <c r="AQ1330" s="151">
        <v>-950.08229999999799</v>
      </c>
      <c r="AR1330" s="266">
        <v>-212867.41769999999</v>
      </c>
      <c r="AS1330" s="267">
        <v>-0.9955565737135641</v>
      </c>
      <c r="AT1330" s="266">
        <v>948.24479999999755</v>
      </c>
      <c r="AU1330" s="267">
        <v>516.05159183661965</v>
      </c>
      <c r="AV1330" s="266">
        <v>-198377.8377</v>
      </c>
      <c r="AW1330" s="267">
        <v>-0.99523357139331003</v>
      </c>
      <c r="AX1330" s="266">
        <v>-212895.09</v>
      </c>
      <c r="AY1330" s="267">
        <v>-0.99568599389666423</v>
      </c>
      <c r="AZ1330" s="266">
        <v>920.57249999999704</v>
      </c>
      <c r="BA1330" s="267">
        <v>500.99183673458185</v>
      </c>
      <c r="BB1330" s="266">
        <v>27.672300000000519</v>
      </c>
      <c r="BC1330" s="267">
        <v>3.0000000000000644E-2</v>
      </c>
      <c r="BE1330" s="149">
        <v>-79.173524999999842</v>
      </c>
      <c r="BF1330" s="149">
        <v>-79.173524999999842</v>
      </c>
      <c r="BG1330" s="149">
        <v>-79.173524999999842</v>
      </c>
      <c r="BH1330" s="149">
        <v>-79.173524999999842</v>
      </c>
      <c r="BI1330" s="149">
        <v>-79.173524999999842</v>
      </c>
      <c r="BJ1330" s="149">
        <v>-79.173524999999842</v>
      </c>
      <c r="BK1330" s="149">
        <v>-79.173524999999842</v>
      </c>
      <c r="BL1330" s="149">
        <v>-79.173524999999842</v>
      </c>
      <c r="BM1330" s="149">
        <v>-79.173524999999842</v>
      </c>
      <c r="BN1330" s="149">
        <v>-79.173524999999842</v>
      </c>
      <c r="BO1330" s="149">
        <v>-79.173524999999842</v>
      </c>
      <c r="BP1330" s="149">
        <v>-79.173524999999842</v>
      </c>
      <c r="BQ1330" s="268">
        <v>-950.08229999999787</v>
      </c>
    </row>
    <row r="1331" spans="11:69" x14ac:dyDescent="0.25">
      <c r="K1331" s="145" t="s">
        <v>316</v>
      </c>
      <c r="N1331" s="37" t="s">
        <v>2586</v>
      </c>
      <c r="V1331" s="37" t="s">
        <v>436</v>
      </c>
      <c r="W1331" s="37" t="s">
        <v>436</v>
      </c>
      <c r="X1331" s="37">
        <v>240</v>
      </c>
      <c r="AB1331" s="206" t="s">
        <v>362</v>
      </c>
      <c r="AC1331" s="173">
        <v>6030216</v>
      </c>
      <c r="AD1331" s="174" t="s">
        <v>2587</v>
      </c>
      <c r="AE1331" s="149">
        <v>288100.79000000004</v>
      </c>
      <c r="AF1331" s="17">
        <v>267456.95</v>
      </c>
      <c r="AG1331" s="17">
        <v>250932.56</v>
      </c>
      <c r="AH1331" s="151">
        <v>849792.3377977754</v>
      </c>
      <c r="AI1331" s="150">
        <v>90568.71</v>
      </c>
      <c r="AJ1331" s="266">
        <v>271706.13</v>
      </c>
      <c r="AK1331" s="138">
        <v>226473.25</v>
      </c>
      <c r="AL1331" s="266">
        <v>271767.90000000002</v>
      </c>
      <c r="AM1331" s="175">
        <v>756125.58166481275</v>
      </c>
      <c r="AN1331" s="150">
        <v>320140.00613296265</v>
      </c>
      <c r="AO1331" s="151">
        <v>245737.491428571</v>
      </c>
      <c r="AP1331" s="151">
        <v>586720.66217687808</v>
      </c>
      <c r="AQ1331" s="151">
        <v>604322.28204218391</v>
      </c>
      <c r="AR1331" s="266">
        <v>-332616.15204218391</v>
      </c>
      <c r="AS1331" s="267">
        <v>-1.2241761054201608</v>
      </c>
      <c r="AT1331" s="266">
        <v>245470.05575559149</v>
      </c>
      <c r="AU1331" s="267">
        <v>0.28885887155881351</v>
      </c>
      <c r="AV1331" s="266">
        <v>-353389.72204218392</v>
      </c>
      <c r="AW1331" s="267">
        <v>-1.4083055703978149</v>
      </c>
      <c r="AX1331" s="266">
        <v>-315014.53217687807</v>
      </c>
      <c r="AY1331" s="267">
        <v>-1.1593942771069541</v>
      </c>
      <c r="AZ1331" s="266">
        <v>263071.67562089732</v>
      </c>
      <c r="BA1331" s="267">
        <v>0.30957171996001254</v>
      </c>
      <c r="BB1331" s="266">
        <v>-17601.619865305838</v>
      </c>
      <c r="BC1331" s="267">
        <v>-2.9999999999999142E-2</v>
      </c>
      <c r="BE1331" s="149">
        <v>45534.8327028844</v>
      </c>
      <c r="BF1331" s="149">
        <v>67598.375729761203</v>
      </c>
      <c r="BG1331" s="149">
        <v>41367.933992774102</v>
      </c>
      <c r="BH1331" s="149">
        <v>54004.935983724492</v>
      </c>
      <c r="BI1331" s="149">
        <v>53962.437565632601</v>
      </c>
      <c r="BJ1331" s="149">
        <v>36373.686147975204</v>
      </c>
      <c r="BK1331" s="149">
        <v>37960.927617373505</v>
      </c>
      <c r="BL1331" s="149">
        <v>36430.884038764299</v>
      </c>
      <c r="BM1331" s="149">
        <v>39805.559595323</v>
      </c>
      <c r="BN1331" s="149">
        <v>115017.66608848931</v>
      </c>
      <c r="BO1331" s="149">
        <v>37288.852400601303</v>
      </c>
      <c r="BP1331" s="149">
        <v>38976.190178880599</v>
      </c>
      <c r="BQ1331" s="268">
        <v>604322.28204218403</v>
      </c>
    </row>
    <row r="1332" spans="11:69" x14ac:dyDescent="0.25">
      <c r="K1332" s="145" t="s">
        <v>316</v>
      </c>
      <c r="N1332" s="37" t="s">
        <v>2588</v>
      </c>
      <c r="V1332" s="37" t="s">
        <v>436</v>
      </c>
      <c r="W1332" s="37" t="s">
        <v>436</v>
      </c>
      <c r="X1332" s="37">
        <v>240</v>
      </c>
      <c r="AB1332" s="206" t="s">
        <v>362</v>
      </c>
      <c r="AC1332" s="173">
        <v>6030220</v>
      </c>
      <c r="AD1332" s="174" t="s">
        <v>2589</v>
      </c>
      <c r="AE1332" s="149">
        <v>473604.95999999973</v>
      </c>
      <c r="AF1332" s="17">
        <v>605973.96</v>
      </c>
      <c r="AG1332" s="17">
        <v>453498.96000000008</v>
      </c>
      <c r="AH1332" s="151">
        <v>83358.999999999534</v>
      </c>
      <c r="AI1332" s="150">
        <v>27786.320000000007</v>
      </c>
      <c r="AJ1332" s="266">
        <v>83358.960000000021</v>
      </c>
      <c r="AK1332" s="138">
        <v>69465.800000000047</v>
      </c>
      <c r="AL1332" s="266">
        <v>83358.96000000005</v>
      </c>
      <c r="AM1332" s="175">
        <v>69465.833333333023</v>
      </c>
      <c r="AN1332" s="150">
        <v>83358.966666666558</v>
      </c>
      <c r="AO1332" s="151">
        <v>83358.959999999963</v>
      </c>
      <c r="AP1332" s="151">
        <v>0</v>
      </c>
      <c r="AQ1332" s="151">
        <v>0</v>
      </c>
      <c r="AR1332" s="266">
        <v>83358.960000000021</v>
      </c>
      <c r="AS1332" s="267">
        <v>1</v>
      </c>
      <c r="AT1332" s="266">
        <v>83358.999999999534</v>
      </c>
      <c r="AU1332" s="267">
        <v>1</v>
      </c>
      <c r="AV1332" s="266">
        <v>453498.96000000008</v>
      </c>
      <c r="AW1332" s="267">
        <v>1</v>
      </c>
      <c r="AX1332" s="266">
        <v>83358.960000000021</v>
      </c>
      <c r="AY1332" s="267">
        <v>1</v>
      </c>
      <c r="AZ1332" s="266">
        <v>83358.999999999534</v>
      </c>
      <c r="BA1332" s="267">
        <v>1</v>
      </c>
      <c r="BB1332" s="266">
        <v>0</v>
      </c>
      <c r="BC1332" s="267">
        <v>0</v>
      </c>
      <c r="BE1332" s="149">
        <v>0</v>
      </c>
      <c r="BF1332" s="149">
        <v>0</v>
      </c>
      <c r="BG1332" s="149">
        <v>0</v>
      </c>
      <c r="BH1332" s="149">
        <v>0</v>
      </c>
      <c r="BI1332" s="149">
        <v>0</v>
      </c>
      <c r="BJ1332" s="149">
        <v>0</v>
      </c>
      <c r="BK1332" s="149">
        <v>0</v>
      </c>
      <c r="BL1332" s="149">
        <v>0</v>
      </c>
      <c r="BM1332" s="149">
        <v>0</v>
      </c>
      <c r="BN1332" s="149">
        <v>0</v>
      </c>
      <c r="BO1332" s="149">
        <v>0</v>
      </c>
      <c r="BP1332" s="149">
        <v>0</v>
      </c>
      <c r="BQ1332" s="268">
        <v>0</v>
      </c>
    </row>
    <row r="1333" spans="11:69" x14ac:dyDescent="0.25">
      <c r="K1333" s="145" t="s">
        <v>316</v>
      </c>
      <c r="N1333" s="37" t="s">
        <v>2590</v>
      </c>
      <c r="V1333" s="37" t="s">
        <v>436</v>
      </c>
      <c r="W1333" s="37" t="s">
        <v>436</v>
      </c>
      <c r="X1333" s="37">
        <v>240</v>
      </c>
      <c r="AB1333" s="206" t="s">
        <v>362</v>
      </c>
      <c r="AC1333" s="173">
        <v>6030240</v>
      </c>
      <c r="AD1333" s="174" t="s">
        <v>2591</v>
      </c>
      <c r="AE1333" s="149">
        <v>33093206.460000005</v>
      </c>
      <c r="AF1333" s="17">
        <v>35149269.310000002</v>
      </c>
      <c r="AG1333" s="17">
        <v>37977064.780000001</v>
      </c>
      <c r="AH1333" s="151">
        <v>39456350.038851202</v>
      </c>
      <c r="AI1333" s="150">
        <v>13801394.179999998</v>
      </c>
      <c r="AJ1333" s="266">
        <v>41404182.539999992</v>
      </c>
      <c r="AK1333" s="138">
        <v>35413780.289999999</v>
      </c>
      <c r="AL1333" s="266">
        <v>42496536.348000005</v>
      </c>
      <c r="AM1333" s="175">
        <v>32904630.416515201</v>
      </c>
      <c r="AN1333" s="150">
        <v>41965499.912335999</v>
      </c>
      <c r="AO1333" s="151">
        <v>41972469.634285703</v>
      </c>
      <c r="AP1333" s="151">
        <v>41840553.4186965</v>
      </c>
      <c r="AQ1333" s="151">
        <v>43925099.963882513</v>
      </c>
      <c r="AR1333" s="266">
        <v>-2520917.4238825217</v>
      </c>
      <c r="AS1333" s="267">
        <v>-6.0885574095010796E-2</v>
      </c>
      <c r="AT1333" s="266">
        <v>-4468749.9250313118</v>
      </c>
      <c r="AU1333" s="267">
        <v>-0.11325806671501798</v>
      </c>
      <c r="AV1333" s="266">
        <v>-5948035.1838825122</v>
      </c>
      <c r="AW1333" s="267">
        <v>-0.15662177207057212</v>
      </c>
      <c r="AX1333" s="266">
        <v>-436370.87869650871</v>
      </c>
      <c r="AY1333" s="267">
        <v>-1.0539294629834486E-2</v>
      </c>
      <c r="AZ1333" s="266">
        <v>-2384203.3798452988</v>
      </c>
      <c r="BA1333" s="267">
        <v>-6.0426354122914624E-2</v>
      </c>
      <c r="BB1333" s="266">
        <v>-2084546.545186013</v>
      </c>
      <c r="BC1333" s="267">
        <v>-4.9821199168329618E-2</v>
      </c>
      <c r="BE1333" s="149">
        <v>3863335.3837956102</v>
      </c>
      <c r="BF1333" s="149">
        <v>3530487.7119240998</v>
      </c>
      <c r="BG1333" s="149">
        <v>3635054.2290639398</v>
      </c>
      <c r="BH1333" s="149">
        <v>3720110.5306881401</v>
      </c>
      <c r="BI1333" s="149">
        <v>3465040.7627703599</v>
      </c>
      <c r="BJ1333" s="149">
        <v>3815919.5388679798</v>
      </c>
      <c r="BK1333" s="149">
        <v>3638450.74275536</v>
      </c>
      <c r="BL1333" s="149">
        <v>3698656.86304776</v>
      </c>
      <c r="BM1333" s="149">
        <v>3570160.2375933402</v>
      </c>
      <c r="BN1333" s="149">
        <v>3686915.93123382</v>
      </c>
      <c r="BO1333" s="149">
        <v>3689715.8560221102</v>
      </c>
      <c r="BP1333" s="149">
        <v>3611252.1761199902</v>
      </c>
      <c r="BQ1333" s="268">
        <v>43925099.963882513</v>
      </c>
    </row>
    <row r="1334" spans="11:69" x14ac:dyDescent="0.25">
      <c r="K1334" s="145" t="s">
        <v>316</v>
      </c>
      <c r="N1334" s="37" t="s">
        <v>2592</v>
      </c>
      <c r="V1334" s="37" t="s">
        <v>436</v>
      </c>
      <c r="W1334" s="37" t="s">
        <v>436</v>
      </c>
      <c r="X1334" s="37">
        <v>240</v>
      </c>
      <c r="AB1334" s="206" t="s">
        <v>362</v>
      </c>
      <c r="AC1334" s="173">
        <v>6030241</v>
      </c>
      <c r="AD1334" s="174" t="s">
        <v>2593</v>
      </c>
      <c r="AE1334" s="149">
        <v>12323208.57</v>
      </c>
      <c r="AF1334" s="17">
        <v>12667383.619999999</v>
      </c>
      <c r="AG1334" s="17">
        <v>13382861.290000001</v>
      </c>
      <c r="AH1334" s="151">
        <v>15416318.941677479</v>
      </c>
      <c r="AI1334" s="150">
        <v>3807509.4699999997</v>
      </c>
      <c r="AJ1334" s="266">
        <v>11422528.41</v>
      </c>
      <c r="AK1334" s="138">
        <v>12290339.639999999</v>
      </c>
      <c r="AL1334" s="266">
        <v>14748407.568</v>
      </c>
      <c r="AM1334" s="175">
        <v>12954016.803520514</v>
      </c>
      <c r="AN1334" s="150">
        <v>14752641.778156964</v>
      </c>
      <c r="AO1334" s="151">
        <v>13887844.628571426</v>
      </c>
      <c r="AP1334" s="151">
        <v>15981910.813786408</v>
      </c>
      <c r="AQ1334" s="151">
        <v>16461368.138199996</v>
      </c>
      <c r="AR1334" s="266">
        <v>-5038839.7281999961</v>
      </c>
      <c r="AS1334" s="267">
        <v>-0.44113173085117291</v>
      </c>
      <c r="AT1334" s="266">
        <v>-1045049.1965225171</v>
      </c>
      <c r="AU1334" s="267">
        <v>-6.7788503888386947E-2</v>
      </c>
      <c r="AV1334" s="266">
        <v>-3078506.8481999952</v>
      </c>
      <c r="AW1334" s="267">
        <v>-0.2300335318053644</v>
      </c>
      <c r="AX1334" s="266">
        <v>-4559382.4037864078</v>
      </c>
      <c r="AY1334" s="267">
        <v>-0.39915702024385752</v>
      </c>
      <c r="AZ1334" s="266">
        <v>-565591.87210892886</v>
      </c>
      <c r="BA1334" s="267">
        <v>-3.6687867852803112E-2</v>
      </c>
      <c r="BB1334" s="266">
        <v>-479457.32441358827</v>
      </c>
      <c r="BC1334" s="267">
        <v>-2.9999999999999753E-2</v>
      </c>
      <c r="BE1334" s="149">
        <v>1145416.7010511504</v>
      </c>
      <c r="BF1334" s="149">
        <v>1041973.7096184036</v>
      </c>
      <c r="BG1334" s="149">
        <v>1003409.0892370039</v>
      </c>
      <c r="BH1334" s="149">
        <v>1583664.8860280614</v>
      </c>
      <c r="BI1334" s="149">
        <v>1504520.4521669364</v>
      </c>
      <c r="BJ1334" s="149">
        <v>1520224.9707790497</v>
      </c>
      <c r="BK1334" s="149">
        <v>1526891.7710943352</v>
      </c>
      <c r="BL1334" s="149">
        <v>1519686.7499685253</v>
      </c>
      <c r="BM1334" s="149">
        <v>1504607.7795197249</v>
      </c>
      <c r="BN1334" s="149">
        <v>1465374.2682994143</v>
      </c>
      <c r="BO1334" s="149">
        <v>1384208.9776099906</v>
      </c>
      <c r="BP1334" s="149">
        <v>1261388.7828274004</v>
      </c>
      <c r="BQ1334" s="268">
        <v>16461368.138199994</v>
      </c>
    </row>
    <row r="1335" spans="11:69" x14ac:dyDescent="0.25">
      <c r="K1335" s="145" t="s">
        <v>316</v>
      </c>
      <c r="N1335" s="37" t="s">
        <v>2594</v>
      </c>
      <c r="V1335" s="37" t="s">
        <v>436</v>
      </c>
      <c r="W1335" s="37" t="s">
        <v>436</v>
      </c>
      <c r="X1335" s="37">
        <v>240</v>
      </c>
      <c r="AB1335" s="206" t="s">
        <v>362</v>
      </c>
      <c r="AC1335" s="173">
        <v>6030242</v>
      </c>
      <c r="AD1335" s="174" t="s">
        <v>2595</v>
      </c>
      <c r="AE1335" s="149">
        <v>-832251.1</v>
      </c>
      <c r="AF1335" s="17">
        <v>-651912.1399999999</v>
      </c>
      <c r="AG1335" s="17">
        <v>-1776930.6700000002</v>
      </c>
      <c r="AH1335" s="151">
        <v>-500000.00000000029</v>
      </c>
      <c r="AI1335" s="150">
        <v>-2180580.5100000002</v>
      </c>
      <c r="AJ1335" s="266">
        <v>-6541741.5300000012</v>
      </c>
      <c r="AK1335" s="138">
        <v>-2923640.6400000006</v>
      </c>
      <c r="AL1335" s="266">
        <v>-3508368.7680000011</v>
      </c>
      <c r="AM1335" s="175">
        <v>-416666.66666666686</v>
      </c>
      <c r="AN1335" s="150">
        <v>-3006973.9733333341</v>
      </c>
      <c r="AO1335" s="151">
        <v>-4286307.12</v>
      </c>
      <c r="AP1335" s="151">
        <v>-485436.89320388401</v>
      </c>
      <c r="AQ1335" s="151">
        <v>-500000.00000000029</v>
      </c>
      <c r="AR1335" s="266">
        <v>-6041741.5300000012</v>
      </c>
      <c r="AS1335" s="267">
        <v>-0.92356775367736066</v>
      </c>
      <c r="AT1335" s="266">
        <v>0</v>
      </c>
      <c r="AU1335" s="267">
        <v>0</v>
      </c>
      <c r="AV1335" s="266">
        <v>-1276930.67</v>
      </c>
      <c r="AW1335" s="267">
        <v>-0.71861592101395821</v>
      </c>
      <c r="AX1335" s="266">
        <v>-6056304.6367961168</v>
      </c>
      <c r="AY1335" s="267">
        <v>-0.92579393560908785</v>
      </c>
      <c r="AZ1335" s="266">
        <v>-14563.106796116277</v>
      </c>
      <c r="BA1335" s="267">
        <v>-2.9126213592232539E-2</v>
      </c>
      <c r="BB1335" s="266">
        <v>14563.106796116277</v>
      </c>
      <c r="BC1335" s="267">
        <v>2.9999999999999499E-2</v>
      </c>
      <c r="BE1335" s="149">
        <v>-41666.666666666708</v>
      </c>
      <c r="BF1335" s="149">
        <v>-41666.666666666708</v>
      </c>
      <c r="BG1335" s="149">
        <v>-41666.666666666708</v>
      </c>
      <c r="BH1335" s="149">
        <v>-41666.666666666708</v>
      </c>
      <c r="BI1335" s="149">
        <v>-41666.666666666708</v>
      </c>
      <c r="BJ1335" s="149">
        <v>-41666.666666666708</v>
      </c>
      <c r="BK1335" s="149">
        <v>-41666.666666666708</v>
      </c>
      <c r="BL1335" s="149">
        <v>-41666.666666666708</v>
      </c>
      <c r="BM1335" s="149">
        <v>-41666.666666666708</v>
      </c>
      <c r="BN1335" s="149">
        <v>-41666.666666666708</v>
      </c>
      <c r="BO1335" s="149">
        <v>-41666.666666666708</v>
      </c>
      <c r="BP1335" s="149">
        <v>-41666.666666666708</v>
      </c>
      <c r="BQ1335" s="268">
        <v>-500000.00000000041</v>
      </c>
    </row>
    <row r="1336" spans="11:69" x14ac:dyDescent="0.25">
      <c r="K1336" s="145" t="s">
        <v>316</v>
      </c>
      <c r="N1336" s="37" t="s">
        <v>2596</v>
      </c>
      <c r="V1336" s="37" t="s">
        <v>436</v>
      </c>
      <c r="W1336" s="37" t="s">
        <v>436</v>
      </c>
      <c r="X1336" s="37">
        <v>240</v>
      </c>
      <c r="AB1336" s="206" t="s">
        <v>362</v>
      </c>
      <c r="AC1336" s="173">
        <v>6030250</v>
      </c>
      <c r="AD1336" s="174" t="s">
        <v>2597</v>
      </c>
      <c r="AE1336" s="149">
        <v>102125</v>
      </c>
      <c r="AF1336" s="17">
        <v>121350</v>
      </c>
      <c r="AG1336" s="17">
        <v>94315.640000000014</v>
      </c>
      <c r="AH1336" s="151">
        <v>163149.99999999959</v>
      </c>
      <c r="AI1336" s="150">
        <v>32625</v>
      </c>
      <c r="AJ1336" s="266">
        <v>97875</v>
      </c>
      <c r="AK1336" s="138">
        <v>33125</v>
      </c>
      <c r="AL1336" s="266">
        <v>39750</v>
      </c>
      <c r="AM1336" s="175">
        <v>165983.33333333291</v>
      </c>
      <c r="AN1336" s="150">
        <v>30291.666666666686</v>
      </c>
      <c r="AO1336" s="151">
        <v>55928.571428571398</v>
      </c>
      <c r="AP1336" s="151">
        <v>99733.009708737882</v>
      </c>
      <c r="AQ1336" s="151">
        <v>102725.00000000001</v>
      </c>
      <c r="AR1336" s="266">
        <v>-4850.0000000000146</v>
      </c>
      <c r="AS1336" s="267">
        <v>-4.9553001277139359E-2</v>
      </c>
      <c r="AT1336" s="266">
        <v>60424.999999999578</v>
      </c>
      <c r="AU1336" s="267">
        <v>0.37036469506588865</v>
      </c>
      <c r="AV1336" s="266">
        <v>-8409.36</v>
      </c>
      <c r="AW1336" s="267">
        <v>-8.9161882377090371E-2</v>
      </c>
      <c r="AX1336" s="266">
        <v>-1858.0097087378817</v>
      </c>
      <c r="AY1336" s="267">
        <v>-1.8983496385572226E-2</v>
      </c>
      <c r="AZ1336" s="266">
        <v>63416.990291261711</v>
      </c>
      <c r="BA1336" s="267">
        <v>0.3887035874426103</v>
      </c>
      <c r="BB1336" s="266">
        <v>-2991.9902912621328</v>
      </c>
      <c r="BC1336" s="267">
        <v>-2.9999999999999964E-2</v>
      </c>
      <c r="BE1336" s="149">
        <v>1869.4126788646499</v>
      </c>
      <c r="BF1336" s="149">
        <v>1869.4126788646499</v>
      </c>
      <c r="BG1336" s="149">
        <v>1869.4126788646499</v>
      </c>
      <c r="BH1336" s="149">
        <v>48734.296563453005</v>
      </c>
      <c r="BI1336" s="149">
        <v>1869.4126788646499</v>
      </c>
      <c r="BJ1336" s="149">
        <v>1869.4126788646499</v>
      </c>
      <c r="BK1336" s="149">
        <v>1869.4126788646499</v>
      </c>
      <c r="BL1336" s="149">
        <v>1869.4126788646499</v>
      </c>
      <c r="BM1336" s="149">
        <v>35296.576647900503</v>
      </c>
      <c r="BN1336" s="149">
        <v>1869.4126788646499</v>
      </c>
      <c r="BO1336" s="149">
        <v>1869.4126788646499</v>
      </c>
      <c r="BP1336" s="149">
        <v>1869.4126788646499</v>
      </c>
      <c r="BQ1336" s="268">
        <v>102725.00000000004</v>
      </c>
    </row>
    <row r="1337" spans="11:69" x14ac:dyDescent="0.25">
      <c r="K1337" s="145" t="s">
        <v>316</v>
      </c>
      <c r="N1337" s="37" t="s">
        <v>2598</v>
      </c>
      <c r="V1337" s="37" t="s">
        <v>436</v>
      </c>
      <c r="W1337" s="37" t="s">
        <v>436</v>
      </c>
      <c r="X1337" s="37">
        <v>240</v>
      </c>
      <c r="AB1337" s="206" t="s">
        <v>362</v>
      </c>
      <c r="AC1337" s="173">
        <v>6030255</v>
      </c>
      <c r="AD1337" s="174" t="s">
        <v>2599</v>
      </c>
      <c r="AE1337" s="149">
        <v>65053.850000000006</v>
      </c>
      <c r="AF1337" s="17">
        <v>96242.3</v>
      </c>
      <c r="AG1337" s="17">
        <v>97206.69</v>
      </c>
      <c r="AH1337" s="151">
        <v>94800</v>
      </c>
      <c r="AI1337" s="150">
        <v>50086.729999999989</v>
      </c>
      <c r="AJ1337" s="266">
        <v>150260.18999999997</v>
      </c>
      <c r="AK1337" s="138">
        <v>108141.87999999999</v>
      </c>
      <c r="AL1337" s="266">
        <v>129770.25599999998</v>
      </c>
      <c r="AM1337" s="175">
        <v>76700</v>
      </c>
      <c r="AN1337" s="150">
        <v>126241.87999999999</v>
      </c>
      <c r="AO1337" s="151">
        <v>130865.314285714</v>
      </c>
      <c r="AP1337" s="151">
        <v>101213.59223301</v>
      </c>
      <c r="AQ1337" s="151">
        <v>104250</v>
      </c>
      <c r="AR1337" s="266">
        <v>46010.189999999973</v>
      </c>
      <c r="AS1337" s="267">
        <v>0.30620345947918726</v>
      </c>
      <c r="AT1337" s="266">
        <v>-9450</v>
      </c>
      <c r="AU1337" s="267">
        <v>-9.9683544303797472E-2</v>
      </c>
      <c r="AV1337" s="266">
        <v>-7043.3099999999977</v>
      </c>
      <c r="AW1337" s="267">
        <v>-7.2457050024026096E-2</v>
      </c>
      <c r="AX1337" s="266">
        <v>49046.597766989973</v>
      </c>
      <c r="AY1337" s="267">
        <v>0.32641112570794689</v>
      </c>
      <c r="AZ1337" s="266">
        <v>-6413.5922330100002</v>
      </c>
      <c r="BA1337" s="267">
        <v>-6.7653926508544307E-2</v>
      </c>
      <c r="BB1337" s="266">
        <v>-3036.4077669899998</v>
      </c>
      <c r="BC1337" s="267">
        <v>-2.9999999999997033E-2</v>
      </c>
      <c r="BE1337" s="149">
        <v>8687.5</v>
      </c>
      <c r="BF1337" s="149">
        <v>8687.5</v>
      </c>
      <c r="BG1337" s="149">
        <v>8687.5</v>
      </c>
      <c r="BH1337" s="149">
        <v>8687.5</v>
      </c>
      <c r="BI1337" s="149">
        <v>8687.5</v>
      </c>
      <c r="BJ1337" s="149">
        <v>8687.5</v>
      </c>
      <c r="BK1337" s="149">
        <v>8687.5</v>
      </c>
      <c r="BL1337" s="149">
        <v>8687.5</v>
      </c>
      <c r="BM1337" s="149">
        <v>8687.5</v>
      </c>
      <c r="BN1337" s="149">
        <v>8687.5</v>
      </c>
      <c r="BO1337" s="149">
        <v>8687.5</v>
      </c>
      <c r="BP1337" s="149">
        <v>8687.5</v>
      </c>
      <c r="BQ1337" s="268">
        <v>104250</v>
      </c>
    </row>
    <row r="1338" spans="11:69" x14ac:dyDescent="0.25">
      <c r="K1338" s="145" t="s">
        <v>316</v>
      </c>
      <c r="N1338" s="37" t="s">
        <v>2600</v>
      </c>
      <c r="V1338" s="37" t="s">
        <v>436</v>
      </c>
      <c r="W1338" s="37" t="s">
        <v>436</v>
      </c>
      <c r="X1338" s="37">
        <v>240</v>
      </c>
      <c r="AB1338" s="206" t="s">
        <v>362</v>
      </c>
      <c r="AC1338" s="173">
        <v>6030260</v>
      </c>
      <c r="AD1338" s="174" t="s">
        <v>2601</v>
      </c>
      <c r="AE1338" s="149">
        <v>-612202.19999999995</v>
      </c>
      <c r="AF1338" s="17">
        <v>-733257.9600000002</v>
      </c>
      <c r="AG1338" s="17">
        <v>-858375.80999999994</v>
      </c>
      <c r="AH1338" s="151">
        <v>-1257256.4011000379</v>
      </c>
      <c r="AI1338" s="150">
        <v>-324858.98</v>
      </c>
      <c r="AJ1338" s="266">
        <v>-974576.94</v>
      </c>
      <c r="AK1338" s="138">
        <v>-823337.59</v>
      </c>
      <c r="AL1338" s="266">
        <v>-988005.10799999989</v>
      </c>
      <c r="AM1338" s="175">
        <v>-860028.57180846098</v>
      </c>
      <c r="AN1338" s="150">
        <v>-1220565.4192915768</v>
      </c>
      <c r="AO1338" s="151">
        <v>-931902.29142857098</v>
      </c>
      <c r="AP1338" s="151">
        <v>-871410.51070931298</v>
      </c>
      <c r="AQ1338" s="151">
        <v>-897552.82603059162</v>
      </c>
      <c r="AR1338" s="266">
        <v>-77024.113969408325</v>
      </c>
      <c r="AS1338" s="267">
        <v>-7.903338444413463E-2</v>
      </c>
      <c r="AT1338" s="266">
        <v>-359703.57506944623</v>
      </c>
      <c r="AU1338" s="267">
        <v>-0.28610200334213703</v>
      </c>
      <c r="AV1338" s="266">
        <v>39177.01603059168</v>
      </c>
      <c r="AW1338" s="267">
        <v>4.5640866825675905E-2</v>
      </c>
      <c r="AX1338" s="266">
        <v>-103166.42929068697</v>
      </c>
      <c r="AY1338" s="267">
        <v>-0.10585765480012997</v>
      </c>
      <c r="AZ1338" s="266">
        <v>-385845.89039072488</v>
      </c>
      <c r="BA1338" s="267">
        <v>-0.30689514887586061</v>
      </c>
      <c r="BB1338" s="266">
        <v>26142.315321278642</v>
      </c>
      <c r="BC1338" s="267">
        <v>2.9999999999999142E-2</v>
      </c>
      <c r="BE1338" s="149">
        <v>-103166.99149776901</v>
      </c>
      <c r="BF1338" s="149">
        <v>-68777.994331846101</v>
      </c>
      <c r="BG1338" s="149">
        <v>-68777.994331846101</v>
      </c>
      <c r="BH1338" s="149">
        <v>-68777.994331846101</v>
      </c>
      <c r="BI1338" s="149">
        <v>-68777.994331846101</v>
      </c>
      <c r="BJ1338" s="149">
        <v>-68777.994331846101</v>
      </c>
      <c r="BK1338" s="149">
        <v>-103166.99149776901</v>
      </c>
      <c r="BL1338" s="149">
        <v>-68777.994331846101</v>
      </c>
      <c r="BM1338" s="149">
        <v>-68777.994331846101</v>
      </c>
      <c r="BN1338" s="149">
        <v>-68777.994331846101</v>
      </c>
      <c r="BO1338" s="149">
        <v>-68777.994331846101</v>
      </c>
      <c r="BP1338" s="149">
        <v>-72216.894048438495</v>
      </c>
      <c r="BQ1338" s="268">
        <v>-897552.82603059162</v>
      </c>
    </row>
    <row r="1339" spans="11:69" x14ac:dyDescent="0.25">
      <c r="K1339" s="145" t="s">
        <v>316</v>
      </c>
      <c r="N1339" s="37" t="s">
        <v>2602</v>
      </c>
      <c r="V1339" s="37" t="s">
        <v>436</v>
      </c>
      <c r="W1339" s="37" t="s">
        <v>436</v>
      </c>
      <c r="X1339" s="37">
        <v>240</v>
      </c>
      <c r="AB1339" s="206" t="s">
        <v>362</v>
      </c>
      <c r="AC1339" s="173">
        <v>6030261</v>
      </c>
      <c r="AD1339" s="174" t="s">
        <v>2603</v>
      </c>
      <c r="AE1339" s="149">
        <v>1064973</v>
      </c>
      <c r="AF1339" s="17">
        <v>1110990</v>
      </c>
      <c r="AG1339" s="17">
        <v>1158384</v>
      </c>
      <c r="AH1339" s="151">
        <v>2417481.5119999996</v>
      </c>
      <c r="AI1339" s="150">
        <v>399377.5</v>
      </c>
      <c r="AJ1339" s="266">
        <v>1198132.5</v>
      </c>
      <c r="AK1339" s="138">
        <v>1170201.03</v>
      </c>
      <c r="AL1339" s="266">
        <v>1404241.236</v>
      </c>
      <c r="AM1339" s="175">
        <v>1724659.1439999999</v>
      </c>
      <c r="AN1339" s="150">
        <v>1863023.3979999998</v>
      </c>
      <c r="AO1339" s="151">
        <v>1312371.8571428601</v>
      </c>
      <c r="AP1339" s="151">
        <v>1862029.5631068</v>
      </c>
      <c r="AQ1339" s="151">
        <v>1917890.4499999997</v>
      </c>
      <c r="AR1339" s="266">
        <v>-719757.94999999972</v>
      </c>
      <c r="AS1339" s="267">
        <v>-0.60073318268221565</v>
      </c>
      <c r="AT1339" s="266">
        <v>499591.06199999992</v>
      </c>
      <c r="AU1339" s="267">
        <v>0.20665765571323219</v>
      </c>
      <c r="AV1339" s="266">
        <v>-759506.44999999972</v>
      </c>
      <c r="AW1339" s="267">
        <v>-0.65566034233898229</v>
      </c>
      <c r="AX1339" s="266">
        <v>-663897.06310679996</v>
      </c>
      <c r="AY1339" s="267">
        <v>-0.55410988609924194</v>
      </c>
      <c r="AZ1339" s="266">
        <v>555451.94889319967</v>
      </c>
      <c r="BA1339" s="267">
        <v>0.22976471428468975</v>
      </c>
      <c r="BB1339" s="266">
        <v>-55860.886893199757</v>
      </c>
      <c r="BC1339" s="267">
        <v>-2.9999999999997723E-2</v>
      </c>
      <c r="BE1339" s="149">
        <v>157563</v>
      </c>
      <c r="BF1339" s="149">
        <v>157563</v>
      </c>
      <c r="BG1339" s="149">
        <v>157563</v>
      </c>
      <c r="BH1339" s="149">
        <v>157563</v>
      </c>
      <c r="BI1339" s="149">
        <v>167063</v>
      </c>
      <c r="BJ1339" s="149">
        <v>157563</v>
      </c>
      <c r="BK1339" s="149">
        <v>157563</v>
      </c>
      <c r="BL1339" s="149">
        <v>157563</v>
      </c>
      <c r="BM1339" s="149">
        <v>157563</v>
      </c>
      <c r="BN1339" s="149">
        <v>163441.15</v>
      </c>
      <c r="BO1339" s="149">
        <v>163441.15</v>
      </c>
      <c r="BP1339" s="149">
        <v>163441.15</v>
      </c>
      <c r="BQ1339" s="268">
        <v>1917890.4499999997</v>
      </c>
    </row>
    <row r="1340" spans="11:69" x14ac:dyDescent="0.25">
      <c r="K1340" s="145" t="s">
        <v>316</v>
      </c>
      <c r="N1340" s="37" t="s">
        <v>2604</v>
      </c>
      <c r="V1340" s="37" t="s">
        <v>436</v>
      </c>
      <c r="W1340" s="37" t="s">
        <v>436</v>
      </c>
      <c r="X1340" s="37">
        <v>240</v>
      </c>
      <c r="AB1340" s="206" t="s">
        <v>362</v>
      </c>
      <c r="AC1340" s="173">
        <v>6030265</v>
      </c>
      <c r="AD1340" s="174" t="s">
        <v>2605</v>
      </c>
      <c r="AE1340" s="149">
        <v>1078447.3399999999</v>
      </c>
      <c r="AF1340" s="17">
        <v>1113102.22</v>
      </c>
      <c r="AG1340" s="17">
        <v>1114897.3800000001</v>
      </c>
      <c r="AH1340" s="151">
        <v>1167871.0649999999</v>
      </c>
      <c r="AI1340" s="150">
        <v>378716.89</v>
      </c>
      <c r="AJ1340" s="266">
        <v>1136150.67</v>
      </c>
      <c r="AK1340" s="138">
        <v>967347.09000000008</v>
      </c>
      <c r="AL1340" s="266">
        <v>1160816.5079999999</v>
      </c>
      <c r="AM1340" s="175">
        <v>972692.61304109602</v>
      </c>
      <c r="AN1340" s="150">
        <v>1162525.5419589039</v>
      </c>
      <c r="AO1340" s="151">
        <v>1151101.4571428599</v>
      </c>
      <c r="AP1340" s="151">
        <v>1109843.77245332</v>
      </c>
      <c r="AQ1340" s="151">
        <v>1143139.0856269232</v>
      </c>
      <c r="AR1340" s="266">
        <v>-6988.4156269233208</v>
      </c>
      <c r="AS1340" s="267">
        <v>-6.150958505286382E-3</v>
      </c>
      <c r="AT1340" s="266">
        <v>24731.979373076698</v>
      </c>
      <c r="AU1340" s="267">
        <v>2.1176977591337704E-2</v>
      </c>
      <c r="AV1340" s="266">
        <v>-28241.705626923125</v>
      </c>
      <c r="AW1340" s="267">
        <v>-2.5331215350890071E-2</v>
      </c>
      <c r="AX1340" s="266">
        <v>26306.897546679946</v>
      </c>
      <c r="AY1340" s="267">
        <v>2.3154409218171693E-2</v>
      </c>
      <c r="AZ1340" s="266">
        <v>58027.292546679964</v>
      </c>
      <c r="BA1340" s="267">
        <v>4.9686386011010525E-2</v>
      </c>
      <c r="BB1340" s="266">
        <v>-33295.313173603266</v>
      </c>
      <c r="BC1340" s="267">
        <v>-3.0000000000003305E-2</v>
      </c>
      <c r="BE1340" s="149">
        <v>97088.525080642794</v>
      </c>
      <c r="BF1340" s="149">
        <v>93956.637174815594</v>
      </c>
      <c r="BG1340" s="149">
        <v>97088.525080642794</v>
      </c>
      <c r="BH1340" s="149">
        <v>97088.525080642794</v>
      </c>
      <c r="BI1340" s="149">
        <v>87692.86136316121</v>
      </c>
      <c r="BJ1340" s="149">
        <v>97088.525080642794</v>
      </c>
      <c r="BK1340" s="149">
        <v>93956.637174815594</v>
      </c>
      <c r="BL1340" s="149">
        <v>97088.525080642794</v>
      </c>
      <c r="BM1340" s="149">
        <v>93956.637174815594</v>
      </c>
      <c r="BN1340" s="149">
        <v>97088.525080642794</v>
      </c>
      <c r="BO1340" s="149">
        <v>97088.525080642794</v>
      </c>
      <c r="BP1340" s="149">
        <v>93956.637174815594</v>
      </c>
      <c r="BQ1340" s="268">
        <v>1143139.0856269232</v>
      </c>
    </row>
    <row r="1341" spans="11:69" x14ac:dyDescent="0.25">
      <c r="K1341" s="145" t="s">
        <v>316</v>
      </c>
      <c r="N1341" s="37" t="s">
        <v>2606</v>
      </c>
      <c r="V1341" s="37" t="s">
        <v>436</v>
      </c>
      <c r="W1341" s="37" t="s">
        <v>436</v>
      </c>
      <c r="X1341" s="37">
        <v>240</v>
      </c>
      <c r="AB1341" s="206" t="s">
        <v>362</v>
      </c>
      <c r="AC1341" s="173">
        <v>6030270</v>
      </c>
      <c r="AD1341" s="174" t="s">
        <v>2607</v>
      </c>
      <c r="AE1341" s="149">
        <v>0</v>
      </c>
      <c r="AF1341" s="17">
        <v>0</v>
      </c>
      <c r="AG1341" s="17">
        <v>58479.99</v>
      </c>
      <c r="AH1341" s="151">
        <v>72900</v>
      </c>
      <c r="AI1341" s="150">
        <v>25038</v>
      </c>
      <c r="AJ1341" s="266">
        <v>75114</v>
      </c>
      <c r="AK1341" s="138">
        <v>184683.16000000003</v>
      </c>
      <c r="AL1341" s="266">
        <v>221619.79200000002</v>
      </c>
      <c r="AM1341" s="175">
        <v>60750</v>
      </c>
      <c r="AN1341" s="150">
        <v>196833.16000000003</v>
      </c>
      <c r="AO1341" s="151">
        <v>178632</v>
      </c>
      <c r="AP1341" s="151">
        <v>240819.41747572797</v>
      </c>
      <c r="AQ1341" s="151">
        <v>248044</v>
      </c>
      <c r="AR1341" s="266">
        <v>-172930</v>
      </c>
      <c r="AS1341" s="267">
        <v>-2.3022339377479564</v>
      </c>
      <c r="AT1341" s="266">
        <v>-175144</v>
      </c>
      <c r="AU1341" s="267">
        <v>-2.4025240054869683</v>
      </c>
      <c r="AV1341" s="266">
        <v>-189564.01</v>
      </c>
      <c r="AW1341" s="267">
        <v>-3.241519193146237</v>
      </c>
      <c r="AX1341" s="266">
        <v>-165705.41747572797</v>
      </c>
      <c r="AY1341" s="267">
        <v>-2.2060523667455865</v>
      </c>
      <c r="AZ1341" s="266">
        <v>-167919.41747572797</v>
      </c>
      <c r="BA1341" s="267">
        <v>-2.3034213645504522</v>
      </c>
      <c r="BB1341" s="266">
        <v>-7224.5825242720312</v>
      </c>
      <c r="BC1341" s="267">
        <v>-3.0000000000000797E-2</v>
      </c>
      <c r="BE1341" s="149">
        <v>24337</v>
      </c>
      <c r="BF1341" s="149">
        <v>20337</v>
      </c>
      <c r="BG1341" s="149">
        <v>20337</v>
      </c>
      <c r="BH1341" s="149">
        <v>20337</v>
      </c>
      <c r="BI1341" s="149">
        <v>20337</v>
      </c>
      <c r="BJ1341" s="149">
        <v>20337</v>
      </c>
      <c r="BK1341" s="149">
        <v>20337</v>
      </c>
      <c r="BL1341" s="149">
        <v>20337</v>
      </c>
      <c r="BM1341" s="149">
        <v>20337</v>
      </c>
      <c r="BN1341" s="149">
        <v>20337</v>
      </c>
      <c r="BO1341" s="149">
        <v>20337</v>
      </c>
      <c r="BP1341" s="149">
        <v>20337</v>
      </c>
      <c r="BQ1341" s="268">
        <v>248044</v>
      </c>
    </row>
    <row r="1342" spans="11:69" x14ac:dyDescent="0.25">
      <c r="K1342" s="145" t="s">
        <v>316</v>
      </c>
      <c r="N1342" s="37" t="s">
        <v>2608</v>
      </c>
      <c r="V1342" s="37" t="s">
        <v>436</v>
      </c>
      <c r="W1342" s="37" t="s">
        <v>436</v>
      </c>
      <c r="X1342" s="37">
        <v>240</v>
      </c>
      <c r="AB1342" s="206" t="s">
        <v>362</v>
      </c>
      <c r="AC1342" s="173">
        <v>6030280</v>
      </c>
      <c r="AD1342" s="174" t="s">
        <v>2609</v>
      </c>
      <c r="AE1342" s="149">
        <v>261590.81999999995</v>
      </c>
      <c r="AF1342" s="17">
        <v>311026.58000000007</v>
      </c>
      <c r="AG1342" s="17">
        <v>304934.88</v>
      </c>
      <c r="AH1342" s="151">
        <v>39600</v>
      </c>
      <c r="AI1342" s="150">
        <v>157934.42000000001</v>
      </c>
      <c r="AJ1342" s="266">
        <v>473803.26</v>
      </c>
      <c r="AK1342" s="138">
        <v>321371.63</v>
      </c>
      <c r="AL1342" s="266">
        <v>385645.95600000001</v>
      </c>
      <c r="AM1342" s="175">
        <v>39500</v>
      </c>
      <c r="AN1342" s="150">
        <v>321471.63</v>
      </c>
      <c r="AO1342" s="151">
        <v>297748.85142857098</v>
      </c>
      <c r="AP1342" s="151">
        <v>334757.28155339794</v>
      </c>
      <c r="AQ1342" s="151">
        <v>344800</v>
      </c>
      <c r="AR1342" s="266">
        <v>129003.26000000001</v>
      </c>
      <c r="AS1342" s="267">
        <v>0.27227178639505351</v>
      </c>
      <c r="AT1342" s="266">
        <v>-305200</v>
      </c>
      <c r="AU1342" s="267">
        <v>-7.7070707070707067</v>
      </c>
      <c r="AV1342" s="266">
        <v>-39865.119999999995</v>
      </c>
      <c r="AW1342" s="267">
        <v>-0.13073322409033691</v>
      </c>
      <c r="AX1342" s="266">
        <v>139045.97844660206</v>
      </c>
      <c r="AY1342" s="267">
        <v>0.29346775378160561</v>
      </c>
      <c r="AZ1342" s="266">
        <v>-295157.28155339794</v>
      </c>
      <c r="BA1342" s="267">
        <v>-7.4534667058938879</v>
      </c>
      <c r="BB1342" s="266">
        <v>-10042.718446602055</v>
      </c>
      <c r="BC1342" s="267">
        <v>-3.0000000000000349E-2</v>
      </c>
      <c r="BE1342" s="149">
        <v>50</v>
      </c>
      <c r="BF1342" s="149">
        <v>50</v>
      </c>
      <c r="BG1342" s="149">
        <v>50</v>
      </c>
      <c r="BH1342" s="149">
        <v>184250</v>
      </c>
      <c r="BI1342" s="149">
        <v>50</v>
      </c>
      <c r="BJ1342" s="149">
        <v>1050</v>
      </c>
      <c r="BK1342" s="149">
        <v>50</v>
      </c>
      <c r="BL1342" s="149">
        <v>50</v>
      </c>
      <c r="BM1342" s="149">
        <v>50</v>
      </c>
      <c r="BN1342" s="149">
        <v>159050</v>
      </c>
      <c r="BO1342" s="149">
        <v>50</v>
      </c>
      <c r="BP1342" s="149">
        <v>50</v>
      </c>
      <c r="BQ1342" s="268">
        <v>344800</v>
      </c>
    </row>
    <row r="1343" spans="11:69" x14ac:dyDescent="0.25">
      <c r="K1343" s="145" t="s">
        <v>316</v>
      </c>
      <c r="N1343" s="37" t="s">
        <v>2610</v>
      </c>
      <c r="V1343" s="37" t="s">
        <v>436</v>
      </c>
      <c r="W1343" s="37" t="s">
        <v>436</v>
      </c>
      <c r="X1343" s="37">
        <v>240</v>
      </c>
      <c r="AB1343" s="206" t="s">
        <v>362</v>
      </c>
      <c r="AC1343" s="173">
        <v>6030700</v>
      </c>
      <c r="AD1343" s="174" t="s">
        <v>2611</v>
      </c>
      <c r="AE1343" s="149">
        <v>-296757.56000000006</v>
      </c>
      <c r="AF1343" s="17">
        <v>-281686.69</v>
      </c>
      <c r="AG1343" s="17">
        <v>-277194.12</v>
      </c>
      <c r="AH1343" s="151">
        <v>-246025.82108477369</v>
      </c>
      <c r="AI1343" s="150">
        <v>-81592.3</v>
      </c>
      <c r="AJ1343" s="266">
        <v>-244776.90000000002</v>
      </c>
      <c r="AK1343" s="138">
        <v>-208630.79</v>
      </c>
      <c r="AL1343" s="266">
        <v>-250356.94800000003</v>
      </c>
      <c r="AM1343" s="175">
        <v>-205021.51757064473</v>
      </c>
      <c r="AN1343" s="150">
        <v>-249635.09351412897</v>
      </c>
      <c r="AO1343" s="151">
        <v>-239698.42285714284</v>
      </c>
      <c r="AP1343" s="151">
        <v>0.459999999999127</v>
      </c>
      <c r="AQ1343" s="151">
        <v>0.459999999999127</v>
      </c>
      <c r="AR1343" s="266">
        <v>-244777.36000000002</v>
      </c>
      <c r="AS1343" s="267">
        <v>-1.0000018792622996</v>
      </c>
      <c r="AT1343" s="266">
        <v>-246026.28108477368</v>
      </c>
      <c r="AU1343" s="267">
        <v>-1.000001869722446</v>
      </c>
      <c r="AV1343" s="266">
        <v>-277194.58</v>
      </c>
      <c r="AW1343" s="267">
        <v>-1.0000016594868608</v>
      </c>
      <c r="AX1343" s="266">
        <v>-244777.36000000002</v>
      </c>
      <c r="AY1343" s="267">
        <v>-1.0000018792622996</v>
      </c>
      <c r="AZ1343" s="266">
        <v>-246026.28108477368</v>
      </c>
      <c r="BA1343" s="267">
        <v>-1.000001869722446</v>
      </c>
      <c r="BB1343" s="266">
        <v>0</v>
      </c>
      <c r="BC1343" s="267">
        <v>0</v>
      </c>
      <c r="BE1343" s="149">
        <v>3.8333333333260999E-2</v>
      </c>
      <c r="BF1343" s="149">
        <v>3.8333333333260999E-2</v>
      </c>
      <c r="BG1343" s="149">
        <v>3.8333333333260999E-2</v>
      </c>
      <c r="BH1343" s="149">
        <v>3.8333333333260999E-2</v>
      </c>
      <c r="BI1343" s="149">
        <v>3.8333333333260999E-2</v>
      </c>
      <c r="BJ1343" s="149">
        <v>3.8333333333260999E-2</v>
      </c>
      <c r="BK1343" s="149">
        <v>3.8333333333260999E-2</v>
      </c>
      <c r="BL1343" s="149">
        <v>3.8333333333260999E-2</v>
      </c>
      <c r="BM1343" s="149">
        <v>3.8333333333260999E-2</v>
      </c>
      <c r="BN1343" s="149">
        <v>3.8333333333260999E-2</v>
      </c>
      <c r="BO1343" s="149">
        <v>3.8333333333260999E-2</v>
      </c>
      <c r="BP1343" s="149">
        <v>3.8333333333260999E-2</v>
      </c>
      <c r="BQ1343" s="268">
        <v>0.45999999999913199</v>
      </c>
    </row>
    <row r="1344" spans="11:69" x14ac:dyDescent="0.25">
      <c r="K1344" s="145" t="s">
        <v>316</v>
      </c>
      <c r="N1344" s="37" t="s">
        <v>2612</v>
      </c>
      <c r="V1344" s="37" t="s">
        <v>436</v>
      </c>
      <c r="W1344" s="37" t="s">
        <v>436</v>
      </c>
      <c r="X1344" s="37">
        <v>240</v>
      </c>
      <c r="AB1344" s="206" t="s">
        <v>362</v>
      </c>
      <c r="AC1344" s="173">
        <v>6030710</v>
      </c>
      <c r="AD1344" s="174" t="s">
        <v>2613</v>
      </c>
      <c r="AE1344" s="149">
        <v>26420.6</v>
      </c>
      <c r="AF1344" s="17">
        <v>0</v>
      </c>
      <c r="AG1344" s="17">
        <v>35259.360000000001</v>
      </c>
      <c r="AH1344" s="151">
        <v>20597.800000000039</v>
      </c>
      <c r="AI1344" s="150">
        <v>27608.240000000002</v>
      </c>
      <c r="AJ1344" s="266">
        <v>82824.72</v>
      </c>
      <c r="AK1344" s="138">
        <v>71506.510000000009</v>
      </c>
      <c r="AL1344" s="266">
        <v>85807.812000000005</v>
      </c>
      <c r="AM1344" s="175">
        <v>17164.833333333369</v>
      </c>
      <c r="AN1344" s="150">
        <v>74939.476666666684</v>
      </c>
      <c r="AO1344" s="151">
        <v>78452.142857142826</v>
      </c>
      <c r="AP1344" s="151">
        <v>0</v>
      </c>
      <c r="AQ1344" s="151">
        <v>0</v>
      </c>
      <c r="AR1344" s="266">
        <v>82824.72</v>
      </c>
      <c r="AS1344" s="267">
        <v>1</v>
      </c>
      <c r="AT1344" s="266">
        <v>20597.800000000039</v>
      </c>
      <c r="AU1344" s="267">
        <v>1</v>
      </c>
      <c r="AV1344" s="266">
        <v>35259.360000000001</v>
      </c>
      <c r="AW1344" s="267">
        <v>1</v>
      </c>
      <c r="AX1344" s="266">
        <v>82824.72</v>
      </c>
      <c r="AY1344" s="267">
        <v>1</v>
      </c>
      <c r="AZ1344" s="266">
        <v>20597.800000000039</v>
      </c>
      <c r="BA1344" s="267">
        <v>1</v>
      </c>
      <c r="BB1344" s="266">
        <v>0</v>
      </c>
      <c r="BC1344" s="267">
        <v>0</v>
      </c>
      <c r="BE1344" s="149">
        <v>0</v>
      </c>
      <c r="BF1344" s="149">
        <v>0</v>
      </c>
      <c r="BG1344" s="149">
        <v>0</v>
      </c>
      <c r="BH1344" s="149">
        <v>0</v>
      </c>
      <c r="BI1344" s="149">
        <v>0</v>
      </c>
      <c r="BJ1344" s="149">
        <v>0</v>
      </c>
      <c r="BK1344" s="149">
        <v>0</v>
      </c>
      <c r="BL1344" s="149">
        <v>0</v>
      </c>
      <c r="BM1344" s="149">
        <v>0</v>
      </c>
      <c r="BN1344" s="149">
        <v>0</v>
      </c>
      <c r="BO1344" s="149">
        <v>0</v>
      </c>
      <c r="BP1344" s="149">
        <v>0</v>
      </c>
      <c r="BQ1344" s="268">
        <v>0</v>
      </c>
    </row>
    <row r="1345" spans="2:69" x14ac:dyDescent="0.25">
      <c r="K1345" s="145" t="s">
        <v>316</v>
      </c>
      <c r="N1345" s="37" t="s">
        <v>2614</v>
      </c>
      <c r="V1345" s="37" t="s">
        <v>436</v>
      </c>
      <c r="W1345" s="37" t="s">
        <v>436</v>
      </c>
      <c r="X1345" s="37">
        <v>240</v>
      </c>
      <c r="AB1345" s="206" t="s">
        <v>362</v>
      </c>
      <c r="AC1345" s="173">
        <v>6030725</v>
      </c>
      <c r="AD1345" s="174" t="s">
        <v>2615</v>
      </c>
      <c r="AE1345" s="149">
        <v>-124167.91</v>
      </c>
      <c r="AF1345" s="17">
        <v>2058.16</v>
      </c>
      <c r="AG1345" s="17">
        <v>130.1</v>
      </c>
      <c r="AH1345" s="151">
        <v>0</v>
      </c>
      <c r="AI1345" s="150">
        <v>0</v>
      </c>
      <c r="AJ1345" s="266">
        <v>0</v>
      </c>
      <c r="AK1345" s="138">
        <v>-8812.42</v>
      </c>
      <c r="AL1345" s="266">
        <v>-10574.903999999999</v>
      </c>
      <c r="AM1345" s="175">
        <v>0</v>
      </c>
      <c r="AN1345" s="150">
        <v>-8812.42</v>
      </c>
      <c r="AO1345" s="151">
        <v>0</v>
      </c>
      <c r="AP1345" s="151">
        <v>0</v>
      </c>
      <c r="AQ1345" s="151">
        <v>0</v>
      </c>
      <c r="AR1345" s="266">
        <v>0</v>
      </c>
      <c r="AS1345" s="267">
        <v>0</v>
      </c>
      <c r="AT1345" s="266">
        <v>0</v>
      </c>
      <c r="AU1345" s="267">
        <v>0</v>
      </c>
      <c r="AV1345" s="266">
        <v>130.1</v>
      </c>
      <c r="AW1345" s="267">
        <v>1</v>
      </c>
      <c r="AX1345" s="266">
        <v>0</v>
      </c>
      <c r="AY1345" s="267">
        <v>0</v>
      </c>
      <c r="AZ1345" s="266">
        <v>0</v>
      </c>
      <c r="BA1345" s="267">
        <v>0</v>
      </c>
      <c r="BB1345" s="266">
        <v>0</v>
      </c>
      <c r="BC1345" s="267">
        <v>0</v>
      </c>
      <c r="BE1345" s="149">
        <v>0</v>
      </c>
      <c r="BF1345" s="149">
        <v>0</v>
      </c>
      <c r="BG1345" s="149">
        <v>0</v>
      </c>
      <c r="BH1345" s="149">
        <v>0</v>
      </c>
      <c r="BI1345" s="149">
        <v>0</v>
      </c>
      <c r="BJ1345" s="149">
        <v>0</v>
      </c>
      <c r="BK1345" s="149">
        <v>0</v>
      </c>
      <c r="BL1345" s="149">
        <v>0</v>
      </c>
      <c r="BM1345" s="149">
        <v>0</v>
      </c>
      <c r="BN1345" s="149">
        <v>0</v>
      </c>
      <c r="BO1345" s="149">
        <v>0</v>
      </c>
      <c r="BP1345" s="149">
        <v>0</v>
      </c>
      <c r="BQ1345" s="268">
        <v>0</v>
      </c>
    </row>
    <row r="1346" spans="2:69" x14ac:dyDescent="0.25">
      <c r="K1346" s="145" t="s">
        <v>316</v>
      </c>
      <c r="N1346" s="37" t="s">
        <v>2616</v>
      </c>
      <c r="V1346" s="37" t="s">
        <v>436</v>
      </c>
      <c r="W1346" s="37" t="s">
        <v>436</v>
      </c>
      <c r="X1346" s="37">
        <v>240</v>
      </c>
      <c r="AB1346" s="206" t="s">
        <v>362</v>
      </c>
      <c r="AC1346" s="173">
        <v>6030750</v>
      </c>
      <c r="AD1346" s="174" t="s">
        <v>2617</v>
      </c>
      <c r="AE1346" s="149">
        <v>-464877.00000000006</v>
      </c>
      <c r="AF1346" s="17">
        <v>469979.01999999996</v>
      </c>
      <c r="AG1346" s="17">
        <v>-82517.359999999986</v>
      </c>
      <c r="AH1346" s="151">
        <v>-63288.869864610861</v>
      </c>
      <c r="AI1346" s="150">
        <v>-25925.99</v>
      </c>
      <c r="AJ1346" s="266">
        <v>-77777.97</v>
      </c>
      <c r="AK1346" s="138">
        <v>-77104.090000000011</v>
      </c>
      <c r="AL1346" s="266">
        <v>-92524.908000000025</v>
      </c>
      <c r="AM1346" s="175">
        <v>-52740.724887175711</v>
      </c>
      <c r="AN1346" s="150">
        <v>-87652.234977435161</v>
      </c>
      <c r="AO1346" s="151">
        <v>-98459.314285714281</v>
      </c>
      <c r="AP1346" s="151">
        <v>-127445.67000000001</v>
      </c>
      <c r="AQ1346" s="151">
        <v>-127445.66999999997</v>
      </c>
      <c r="AR1346" s="266">
        <v>49667.699999999968</v>
      </c>
      <c r="AS1346" s="267">
        <v>0.63858313607310613</v>
      </c>
      <c r="AT1346" s="266">
        <v>64156.800135389109</v>
      </c>
      <c r="AU1346" s="267">
        <v>1.0137137900018589</v>
      </c>
      <c r="AV1346" s="266">
        <v>44928.309999999983</v>
      </c>
      <c r="AW1346" s="267">
        <v>0.54447100585864583</v>
      </c>
      <c r="AX1346" s="266">
        <v>49667.700000000012</v>
      </c>
      <c r="AY1346" s="267">
        <v>0.63858313607310668</v>
      </c>
      <c r="AZ1346" s="266">
        <v>64156.800135389152</v>
      </c>
      <c r="BA1346" s="267">
        <v>1.0137137900018596</v>
      </c>
      <c r="BB1346" s="266">
        <v>-4.3655745685100555E-11</v>
      </c>
      <c r="BC1346" s="267">
        <v>-3.425439694035941E-16</v>
      </c>
      <c r="BE1346" s="149">
        <v>-10620.472499999996</v>
      </c>
      <c r="BF1346" s="149">
        <v>-10620.472499999996</v>
      </c>
      <c r="BG1346" s="149">
        <v>-10620.472499999996</v>
      </c>
      <c r="BH1346" s="149">
        <v>-10620.472499999996</v>
      </c>
      <c r="BI1346" s="149">
        <v>-10620.472499999996</v>
      </c>
      <c r="BJ1346" s="149">
        <v>-10620.472499999996</v>
      </c>
      <c r="BK1346" s="149">
        <v>-10620.472499999996</v>
      </c>
      <c r="BL1346" s="149">
        <v>-10620.472499999996</v>
      </c>
      <c r="BM1346" s="149">
        <v>-10620.472499999996</v>
      </c>
      <c r="BN1346" s="149">
        <v>-10620.472499999996</v>
      </c>
      <c r="BO1346" s="149">
        <v>-10620.472499999996</v>
      </c>
      <c r="BP1346" s="149">
        <v>-10620.472499999996</v>
      </c>
      <c r="BQ1346" s="268">
        <v>-127445.66999999998</v>
      </c>
    </row>
    <row r="1347" spans="2:69" x14ac:dyDescent="0.25">
      <c r="K1347" s="145" t="s">
        <v>316</v>
      </c>
      <c r="N1347" s="37" t="s">
        <v>2618</v>
      </c>
      <c r="V1347" s="37" t="s">
        <v>436</v>
      </c>
      <c r="W1347" s="37" t="s">
        <v>436</v>
      </c>
      <c r="X1347" s="37">
        <v>240</v>
      </c>
      <c r="AB1347" s="206" t="s">
        <v>362</v>
      </c>
      <c r="AC1347" s="173">
        <v>6030900</v>
      </c>
      <c r="AD1347" s="174" t="s">
        <v>2619</v>
      </c>
      <c r="AE1347" s="149">
        <v>2468571.41</v>
      </c>
      <c r="AF1347" s="17">
        <v>2486618.6700000004</v>
      </c>
      <c r="AG1347" s="17">
        <v>2668032.38</v>
      </c>
      <c r="AH1347" s="151">
        <v>3209699.2500000042</v>
      </c>
      <c r="AI1347" s="150">
        <v>1036027.17</v>
      </c>
      <c r="AJ1347" s="266">
        <v>3108081.5100000002</v>
      </c>
      <c r="AK1347" s="138">
        <v>2636558.8899999997</v>
      </c>
      <c r="AL1347" s="266">
        <v>3163870.6679999996</v>
      </c>
      <c r="AM1347" s="175">
        <v>2674749.3750000037</v>
      </c>
      <c r="AN1347" s="150">
        <v>3171508.7650000001</v>
      </c>
      <c r="AO1347" s="151">
        <v>3141083.0742857084</v>
      </c>
      <c r="AP1347" s="151">
        <v>4348434.6400000006</v>
      </c>
      <c r="AQ1347" s="151">
        <v>4348434.6399999969</v>
      </c>
      <c r="AR1347" s="266">
        <v>-1240353.1299999966</v>
      </c>
      <c r="AS1347" s="267">
        <v>-0.39907355261091482</v>
      </c>
      <c r="AT1347" s="266">
        <v>-1138735.3899999927</v>
      </c>
      <c r="AU1347" s="267">
        <v>-0.35477946726628395</v>
      </c>
      <c r="AV1347" s="266">
        <v>-1680402.259999997</v>
      </c>
      <c r="AW1347" s="267">
        <v>-0.62982828566720661</v>
      </c>
      <c r="AX1347" s="266">
        <v>-1240353.1300000004</v>
      </c>
      <c r="AY1347" s="267">
        <v>-0.39907355261091598</v>
      </c>
      <c r="AZ1347" s="266">
        <v>-1138735.3899999964</v>
      </c>
      <c r="BA1347" s="267">
        <v>-0.35477946726628512</v>
      </c>
      <c r="BB1347" s="266">
        <v>3.7252902984619141E-9</v>
      </c>
      <c r="BC1347" s="267">
        <v>8.5669685918561113E-16</v>
      </c>
      <c r="BE1347" s="149">
        <v>362369.55333333305</v>
      </c>
      <c r="BF1347" s="149">
        <v>362369.55333333305</v>
      </c>
      <c r="BG1347" s="149">
        <v>362369.55333333305</v>
      </c>
      <c r="BH1347" s="149">
        <v>362369.55333333305</v>
      </c>
      <c r="BI1347" s="149">
        <v>362369.55333333305</v>
      </c>
      <c r="BJ1347" s="149">
        <v>362369.55333333305</v>
      </c>
      <c r="BK1347" s="149">
        <v>362369.55333333305</v>
      </c>
      <c r="BL1347" s="149">
        <v>362369.55333333305</v>
      </c>
      <c r="BM1347" s="149">
        <v>362369.55333333305</v>
      </c>
      <c r="BN1347" s="149">
        <v>362369.55333333305</v>
      </c>
      <c r="BO1347" s="149">
        <v>362369.55333333305</v>
      </c>
      <c r="BP1347" s="149">
        <v>362369.55333333305</v>
      </c>
      <c r="BQ1347" s="268">
        <v>4348434.6399999978</v>
      </c>
    </row>
    <row r="1348" spans="2:69" x14ac:dyDescent="0.25">
      <c r="K1348" s="145" t="s">
        <v>316</v>
      </c>
      <c r="N1348" s="37" t="s">
        <v>2620</v>
      </c>
      <c r="V1348" s="37" t="s">
        <v>436</v>
      </c>
      <c r="W1348" s="37" t="s">
        <v>436</v>
      </c>
      <c r="X1348" s="37">
        <v>240</v>
      </c>
      <c r="AB1348" s="206" t="s">
        <v>362</v>
      </c>
      <c r="AC1348" s="173">
        <v>6030901</v>
      </c>
      <c r="AD1348" s="174" t="s">
        <v>2621</v>
      </c>
      <c r="AE1348" s="149">
        <v>-2462605.04</v>
      </c>
      <c r="AF1348" s="17">
        <v>-2472568.02</v>
      </c>
      <c r="AG1348" s="17">
        <v>-2668032.38</v>
      </c>
      <c r="AH1348" s="151">
        <v>-3180650.2</v>
      </c>
      <c r="AI1348" s="150">
        <v>-1036027.17</v>
      </c>
      <c r="AJ1348" s="266">
        <v>-3108081.5100000002</v>
      </c>
      <c r="AK1348" s="138">
        <v>-2636558.89</v>
      </c>
      <c r="AL1348" s="266">
        <v>-3163870.6680000005</v>
      </c>
      <c r="AM1348" s="175">
        <v>-2650541.8333333335</v>
      </c>
      <c r="AN1348" s="150">
        <v>-3166667.2566666668</v>
      </c>
      <c r="AO1348" s="151">
        <v>-3141083.074285714</v>
      </c>
      <c r="AP1348" s="151">
        <v>-4151989.25</v>
      </c>
      <c r="AQ1348" s="151">
        <v>-4151989.25</v>
      </c>
      <c r="AR1348" s="266">
        <v>1043907.7399999998</v>
      </c>
      <c r="AS1348" s="267">
        <v>0.33586884277047152</v>
      </c>
      <c r="AT1348" s="266">
        <v>971339.04999999981</v>
      </c>
      <c r="AU1348" s="267">
        <v>0.30539008973699772</v>
      </c>
      <c r="AV1348" s="266">
        <v>1483956.87</v>
      </c>
      <c r="AW1348" s="267">
        <v>0.55619897311741029</v>
      </c>
      <c r="AX1348" s="266">
        <v>1043907.7399999998</v>
      </c>
      <c r="AY1348" s="267">
        <v>0.33586884277047152</v>
      </c>
      <c r="AZ1348" s="266">
        <v>971339.04999999981</v>
      </c>
      <c r="BA1348" s="267">
        <v>0.30539008973699772</v>
      </c>
      <c r="BB1348" s="266">
        <v>0</v>
      </c>
      <c r="BC1348" s="267">
        <v>0</v>
      </c>
      <c r="BE1348" s="149">
        <v>-345999.10416666663</v>
      </c>
      <c r="BF1348" s="149">
        <v>-345999.10416666663</v>
      </c>
      <c r="BG1348" s="149">
        <v>-345999.10416666663</v>
      </c>
      <c r="BH1348" s="149">
        <v>-345999.10416666663</v>
      </c>
      <c r="BI1348" s="149">
        <v>-345999.10416666663</v>
      </c>
      <c r="BJ1348" s="149">
        <v>-345999.10416666663</v>
      </c>
      <c r="BK1348" s="149">
        <v>-345999.10416666663</v>
      </c>
      <c r="BL1348" s="149">
        <v>-345999.10416666663</v>
      </c>
      <c r="BM1348" s="149">
        <v>-345999.10416666663</v>
      </c>
      <c r="BN1348" s="149">
        <v>-345999.10416666663</v>
      </c>
      <c r="BO1348" s="149">
        <v>-345999.10416666663</v>
      </c>
      <c r="BP1348" s="149">
        <v>-345999.10416666663</v>
      </c>
      <c r="BQ1348" s="268">
        <v>-4151989.2499999986</v>
      </c>
    </row>
    <row r="1349" spans="2:69" x14ac:dyDescent="0.25">
      <c r="K1349" s="145" t="s">
        <v>316</v>
      </c>
      <c r="N1349" s="37" t="s">
        <v>2622</v>
      </c>
      <c r="V1349" s="37" t="s">
        <v>436</v>
      </c>
      <c r="W1349" s="37" t="s">
        <v>436</v>
      </c>
      <c r="X1349" s="37">
        <v>240</v>
      </c>
      <c r="AB1349" s="206" t="s">
        <v>362</v>
      </c>
      <c r="AC1349" s="173">
        <v>6030902</v>
      </c>
      <c r="AD1349" s="174" t="s">
        <v>2623</v>
      </c>
      <c r="AE1349" s="149">
        <v>1337125.0900000001</v>
      </c>
      <c r="AF1349" s="17">
        <v>188117.50999999998</v>
      </c>
      <c r="AG1349" s="17">
        <v>150881.28</v>
      </c>
      <c r="AH1349" s="151">
        <v>85597.116223999968</v>
      </c>
      <c r="AI1349" s="150">
        <v>38163.64</v>
      </c>
      <c r="AJ1349" s="266">
        <v>114490.92</v>
      </c>
      <c r="AK1349" s="138">
        <v>93424.44</v>
      </c>
      <c r="AL1349" s="266">
        <v>112109.32799999999</v>
      </c>
      <c r="AM1349" s="175">
        <v>71330.930186666636</v>
      </c>
      <c r="AN1349" s="150">
        <v>107690.62603733334</v>
      </c>
      <c r="AO1349" s="151">
        <v>112026.25714285712</v>
      </c>
      <c r="AP1349" s="151">
        <v>70296.175039576963</v>
      </c>
      <c r="AQ1349" s="151">
        <v>70296.175039576934</v>
      </c>
      <c r="AR1349" s="266">
        <v>44194.744960423064</v>
      </c>
      <c r="AS1349" s="267">
        <v>0.38601091650257563</v>
      </c>
      <c r="AT1349" s="266">
        <v>15300.941184423034</v>
      </c>
      <c r="AU1349" s="267">
        <v>0.17875533498560681</v>
      </c>
      <c r="AV1349" s="266">
        <v>80585.104960423065</v>
      </c>
      <c r="AW1349" s="267">
        <v>0.53409611159464621</v>
      </c>
      <c r="AX1349" s="266">
        <v>44194.744960423035</v>
      </c>
      <c r="AY1349" s="267">
        <v>0.38601091650257535</v>
      </c>
      <c r="AZ1349" s="266">
        <v>15300.941184423005</v>
      </c>
      <c r="BA1349" s="267">
        <v>0.17875533498560647</v>
      </c>
      <c r="BB1349" s="266">
        <v>2.9103830456733704E-11</v>
      </c>
      <c r="BC1349" s="267">
        <v>4.1401726965013612E-16</v>
      </c>
      <c r="BE1349" s="149">
        <v>5858.0145866314106</v>
      </c>
      <c r="BF1349" s="149">
        <v>5858.0145866314106</v>
      </c>
      <c r="BG1349" s="149">
        <v>5858.0145866314106</v>
      </c>
      <c r="BH1349" s="149">
        <v>5858.0145866314106</v>
      </c>
      <c r="BI1349" s="149">
        <v>5858.0145866314106</v>
      </c>
      <c r="BJ1349" s="149">
        <v>5858.0145866314106</v>
      </c>
      <c r="BK1349" s="149">
        <v>5858.0145866314106</v>
      </c>
      <c r="BL1349" s="149">
        <v>5858.0145866314106</v>
      </c>
      <c r="BM1349" s="149">
        <v>5858.0145866314106</v>
      </c>
      <c r="BN1349" s="149">
        <v>5858.0145866314106</v>
      </c>
      <c r="BO1349" s="149">
        <v>5858.0145866314106</v>
      </c>
      <c r="BP1349" s="149">
        <v>5858.0145866314106</v>
      </c>
      <c r="BQ1349" s="268">
        <v>70296.175039576934</v>
      </c>
    </row>
    <row r="1350" spans="2:69" x14ac:dyDescent="0.25">
      <c r="K1350" s="145" t="s">
        <v>316</v>
      </c>
      <c r="N1350" s="37" t="s">
        <v>2624</v>
      </c>
      <c r="V1350" s="37" t="s">
        <v>436</v>
      </c>
      <c r="W1350" s="37" t="s">
        <v>436</v>
      </c>
      <c r="X1350" s="37">
        <v>240</v>
      </c>
      <c r="AB1350" s="206" t="s">
        <v>362</v>
      </c>
      <c r="AC1350" s="173">
        <v>6030903</v>
      </c>
      <c r="AD1350" s="174" t="s">
        <v>2625</v>
      </c>
      <c r="AE1350" s="149">
        <v>-1385645.9800000002</v>
      </c>
      <c r="AF1350" s="17">
        <v>-390526.51</v>
      </c>
      <c r="AG1350" s="17">
        <v>-307341.85000000003</v>
      </c>
      <c r="AH1350" s="151">
        <v>-285632.63088540535</v>
      </c>
      <c r="AI1350" s="150">
        <v>-67027.5</v>
      </c>
      <c r="AJ1350" s="266">
        <v>-201082.5</v>
      </c>
      <c r="AK1350" s="138">
        <v>-177522.03</v>
      </c>
      <c r="AL1350" s="266">
        <v>-213026.43600000002</v>
      </c>
      <c r="AM1350" s="175">
        <v>-238027.19240450449</v>
      </c>
      <c r="AN1350" s="150">
        <v>-225127.46848090086</v>
      </c>
      <c r="AO1350" s="151">
        <v>-206427.15428571423</v>
      </c>
      <c r="AP1350" s="151">
        <v>-56337.663315960883</v>
      </c>
      <c r="AQ1350" s="151">
        <v>-56337.663315960846</v>
      </c>
      <c r="AR1350" s="266">
        <v>-144744.83668403915</v>
      </c>
      <c r="AS1350" s="267">
        <v>-0.71982811375449951</v>
      </c>
      <c r="AT1350" s="266">
        <v>-229294.9675694445</v>
      </c>
      <c r="AU1350" s="267">
        <v>-0.80276180931665586</v>
      </c>
      <c r="AV1350" s="266">
        <v>-251004.18668403919</v>
      </c>
      <c r="AW1350" s="267">
        <v>-0.81669381076491587</v>
      </c>
      <c r="AX1350" s="266">
        <v>-144744.83668403912</v>
      </c>
      <c r="AY1350" s="267">
        <v>-0.7198281137544994</v>
      </c>
      <c r="AZ1350" s="266">
        <v>-229294.96756944447</v>
      </c>
      <c r="BA1350" s="267">
        <v>-0.80276180931665575</v>
      </c>
      <c r="BB1350" s="266">
        <v>-3.637978807091713E-11</v>
      </c>
      <c r="BC1350" s="267">
        <v>-6.4574542019761876E-16</v>
      </c>
      <c r="BE1350" s="149">
        <v>-4694.8052763300702</v>
      </c>
      <c r="BF1350" s="149">
        <v>-4694.8052763300702</v>
      </c>
      <c r="BG1350" s="149">
        <v>-4694.8052763300702</v>
      </c>
      <c r="BH1350" s="149">
        <v>-4694.8052763300702</v>
      </c>
      <c r="BI1350" s="149">
        <v>-4694.8052763300702</v>
      </c>
      <c r="BJ1350" s="149">
        <v>-4694.8052763300702</v>
      </c>
      <c r="BK1350" s="149">
        <v>-4694.8052763300702</v>
      </c>
      <c r="BL1350" s="149">
        <v>-4694.8052763300702</v>
      </c>
      <c r="BM1350" s="149">
        <v>-4694.8052763300702</v>
      </c>
      <c r="BN1350" s="149">
        <v>-4694.8052763300702</v>
      </c>
      <c r="BO1350" s="149">
        <v>-4694.8052763300702</v>
      </c>
      <c r="BP1350" s="149">
        <v>-4694.8052763300702</v>
      </c>
      <c r="BQ1350" s="268">
        <v>-56337.663315960854</v>
      </c>
    </row>
    <row r="1351" spans="2:69" x14ac:dyDescent="0.25">
      <c r="K1351" s="145" t="s">
        <v>316</v>
      </c>
      <c r="N1351" s="37" t="s">
        <v>2626</v>
      </c>
      <c r="V1351" s="37" t="s">
        <v>436</v>
      </c>
      <c r="W1351" s="37" t="s">
        <v>436</v>
      </c>
      <c r="X1351" s="37">
        <v>240</v>
      </c>
      <c r="AB1351" s="206" t="s">
        <v>362</v>
      </c>
      <c r="AC1351" s="173">
        <v>6030906</v>
      </c>
      <c r="AD1351" s="174" t="s">
        <v>2627</v>
      </c>
      <c r="AE1351" s="149">
        <v>40332.519999999997</v>
      </c>
      <c r="AF1351" s="17">
        <v>60328.650000000009</v>
      </c>
      <c r="AG1351" s="17">
        <v>74044.819999999978</v>
      </c>
      <c r="AH1351" s="151">
        <v>0</v>
      </c>
      <c r="AI1351" s="150">
        <v>14498.49</v>
      </c>
      <c r="AJ1351" s="266">
        <v>43495.47</v>
      </c>
      <c r="AK1351" s="138">
        <v>42815.54</v>
      </c>
      <c r="AL1351" s="266">
        <v>51378.648000000001</v>
      </c>
      <c r="AM1351" s="175">
        <v>0</v>
      </c>
      <c r="AN1351" s="150">
        <v>42815.54</v>
      </c>
      <c r="AO1351" s="151">
        <v>42486.102857142905</v>
      </c>
      <c r="AP1351" s="151">
        <v>5101</v>
      </c>
      <c r="AQ1351" s="151">
        <v>5100.9999999999955</v>
      </c>
      <c r="AR1351" s="266">
        <v>38394.470000000008</v>
      </c>
      <c r="AS1351" s="267">
        <v>0.88272341924342945</v>
      </c>
      <c r="AT1351" s="266">
        <v>-5100.9999999999955</v>
      </c>
      <c r="AU1351" s="267">
        <v>0</v>
      </c>
      <c r="AV1351" s="266">
        <v>68943.819999999978</v>
      </c>
      <c r="AW1351" s="267">
        <v>0.93110929299308176</v>
      </c>
      <c r="AX1351" s="266">
        <v>38394.47</v>
      </c>
      <c r="AY1351" s="267">
        <v>0.88272341924342923</v>
      </c>
      <c r="AZ1351" s="266">
        <v>-5101</v>
      </c>
      <c r="BA1351" s="267">
        <v>0</v>
      </c>
      <c r="BB1351" s="266">
        <v>4.5474735088646412E-12</v>
      </c>
      <c r="BC1351" s="267">
        <v>8.9148667101835733E-16</v>
      </c>
      <c r="BE1351" s="149">
        <v>425.08333333333297</v>
      </c>
      <c r="BF1351" s="149">
        <v>425.08333333333297</v>
      </c>
      <c r="BG1351" s="149">
        <v>425.08333333333297</v>
      </c>
      <c r="BH1351" s="149">
        <v>425.08333333333297</v>
      </c>
      <c r="BI1351" s="149">
        <v>425.08333333333297</v>
      </c>
      <c r="BJ1351" s="149">
        <v>425.08333333333297</v>
      </c>
      <c r="BK1351" s="149">
        <v>425.08333333333297</v>
      </c>
      <c r="BL1351" s="149">
        <v>425.08333333333297</v>
      </c>
      <c r="BM1351" s="149">
        <v>425.08333333333297</v>
      </c>
      <c r="BN1351" s="149">
        <v>425.08333333333297</v>
      </c>
      <c r="BO1351" s="149">
        <v>425.08333333333297</v>
      </c>
      <c r="BP1351" s="149">
        <v>425.08333333333297</v>
      </c>
      <c r="BQ1351" s="268">
        <v>5100.9999999999955</v>
      </c>
    </row>
    <row r="1352" spans="2:69" x14ac:dyDescent="0.25">
      <c r="K1352" s="145" t="s">
        <v>316</v>
      </c>
      <c r="N1352" s="37" t="s">
        <v>2628</v>
      </c>
      <c r="V1352" s="37" t="s">
        <v>436</v>
      </c>
      <c r="W1352" s="37" t="s">
        <v>436</v>
      </c>
      <c r="X1352" s="37">
        <v>240</v>
      </c>
      <c r="AB1352" s="206" t="s">
        <v>362</v>
      </c>
      <c r="AC1352" s="173">
        <v>6030907</v>
      </c>
      <c r="AD1352" s="174" t="s">
        <v>2629</v>
      </c>
      <c r="AE1352" s="149">
        <v>-40332.519999999997</v>
      </c>
      <c r="AF1352" s="17">
        <v>-60328.650000000009</v>
      </c>
      <c r="AG1352" s="17">
        <v>-74044.819999999978</v>
      </c>
      <c r="AH1352" s="151">
        <v>0</v>
      </c>
      <c r="AI1352" s="150">
        <v>-14498.49</v>
      </c>
      <c r="AJ1352" s="266">
        <v>-43495.47</v>
      </c>
      <c r="AK1352" s="138">
        <v>-42815.54</v>
      </c>
      <c r="AL1352" s="266">
        <v>-51378.648000000001</v>
      </c>
      <c r="AM1352" s="175">
        <v>0</v>
      </c>
      <c r="AN1352" s="150">
        <v>-42815.54</v>
      </c>
      <c r="AO1352" s="151">
        <v>-42486.102857142905</v>
      </c>
      <c r="AP1352" s="151">
        <v>-1959</v>
      </c>
      <c r="AQ1352" s="151">
        <v>-1959</v>
      </c>
      <c r="AR1352" s="266">
        <v>-41536.47</v>
      </c>
      <c r="AS1352" s="267">
        <v>-0.95496082695508289</v>
      </c>
      <c r="AT1352" s="266">
        <v>1959</v>
      </c>
      <c r="AU1352" s="267">
        <v>0</v>
      </c>
      <c r="AV1352" s="266">
        <v>-72085.819999999978</v>
      </c>
      <c r="AW1352" s="267">
        <v>-0.97354305135727248</v>
      </c>
      <c r="AX1352" s="266">
        <v>-41536.47</v>
      </c>
      <c r="AY1352" s="267">
        <v>-0.95496082695508289</v>
      </c>
      <c r="AZ1352" s="266">
        <v>1959</v>
      </c>
      <c r="BA1352" s="267">
        <v>0</v>
      </c>
      <c r="BB1352" s="266">
        <v>0</v>
      </c>
      <c r="BC1352" s="267">
        <v>0</v>
      </c>
      <c r="BE1352" s="149">
        <v>-163.25</v>
      </c>
      <c r="BF1352" s="149">
        <v>-163.25</v>
      </c>
      <c r="BG1352" s="149">
        <v>-163.25</v>
      </c>
      <c r="BH1352" s="149">
        <v>-163.25</v>
      </c>
      <c r="BI1352" s="149">
        <v>-163.25</v>
      </c>
      <c r="BJ1352" s="149">
        <v>-163.25</v>
      </c>
      <c r="BK1352" s="149">
        <v>-163.25</v>
      </c>
      <c r="BL1352" s="149">
        <v>-163.25</v>
      </c>
      <c r="BM1352" s="149">
        <v>-163.25</v>
      </c>
      <c r="BN1352" s="149">
        <v>-163.25</v>
      </c>
      <c r="BO1352" s="149">
        <v>-163.25</v>
      </c>
      <c r="BP1352" s="149">
        <v>-163.25</v>
      </c>
      <c r="BQ1352" s="268">
        <v>-1959</v>
      </c>
    </row>
    <row r="1353" spans="2:69" x14ac:dyDescent="0.25">
      <c r="K1353" s="145" t="s">
        <v>316</v>
      </c>
      <c r="N1353" s="37" t="s">
        <v>2630</v>
      </c>
      <c r="V1353" s="37" t="s">
        <v>436</v>
      </c>
      <c r="W1353" s="37" t="s">
        <v>436</v>
      </c>
      <c r="X1353" s="37">
        <v>240</v>
      </c>
      <c r="AB1353" s="206" t="s">
        <v>362</v>
      </c>
      <c r="AC1353" s="173">
        <v>6030990</v>
      </c>
      <c r="AD1353" s="174" t="s">
        <v>2229</v>
      </c>
      <c r="AE1353" s="149">
        <v>-8012140.5</v>
      </c>
      <c r="AF1353" s="17">
        <v>-9901112.0099999998</v>
      </c>
      <c r="AG1353" s="17">
        <v>-8946930.4299999997</v>
      </c>
      <c r="AH1353" s="151">
        <v>-9999999.9999999963</v>
      </c>
      <c r="AI1353" s="150">
        <v>-3415444.75</v>
      </c>
      <c r="AJ1353" s="266">
        <v>-10246334.25</v>
      </c>
      <c r="AK1353" s="138">
        <v>-8488568.1400000006</v>
      </c>
      <c r="AL1353" s="266">
        <v>-10186281.767999999</v>
      </c>
      <c r="AM1353" s="175">
        <v>-8333333.3333333302</v>
      </c>
      <c r="AN1353" s="150">
        <v>-10155234.806666667</v>
      </c>
      <c r="AO1353" s="151">
        <v>-10399939.08</v>
      </c>
      <c r="AP1353" s="151">
        <v>-10000000</v>
      </c>
      <c r="AQ1353" s="151">
        <v>-9999999.9999999963</v>
      </c>
      <c r="AR1353" s="266">
        <v>-246334.25000000373</v>
      </c>
      <c r="AS1353" s="267">
        <v>-2.4041207712895342E-2</v>
      </c>
      <c r="AT1353" s="266">
        <v>0</v>
      </c>
      <c r="AU1353" s="267">
        <v>0</v>
      </c>
      <c r="AV1353" s="266">
        <v>1053069.5699999966</v>
      </c>
      <c r="AW1353" s="267">
        <v>0.11770177249494904</v>
      </c>
      <c r="AX1353" s="266">
        <v>-246334.25</v>
      </c>
      <c r="AY1353" s="267">
        <v>-2.4041207712894981E-2</v>
      </c>
      <c r="AZ1353" s="266">
        <v>3.7252902984619141E-9</v>
      </c>
      <c r="BA1353" s="267">
        <v>3.7252902984619154E-16</v>
      </c>
      <c r="BB1353" s="266">
        <v>-3.7252902984619141E-9</v>
      </c>
      <c r="BC1353" s="267">
        <v>-3.7252902984619139E-16</v>
      </c>
      <c r="BE1353" s="149">
        <v>-833333.33333333302</v>
      </c>
      <c r="BF1353" s="149">
        <v>-833333.33333333302</v>
      </c>
      <c r="BG1353" s="149">
        <v>-833333.33333333302</v>
      </c>
      <c r="BH1353" s="149">
        <v>-833333.33333333302</v>
      </c>
      <c r="BI1353" s="149">
        <v>-833333.33333333302</v>
      </c>
      <c r="BJ1353" s="149">
        <v>-833333.33333333302</v>
      </c>
      <c r="BK1353" s="149">
        <v>-833333.33333333302</v>
      </c>
      <c r="BL1353" s="149">
        <v>-833333.33333333302</v>
      </c>
      <c r="BM1353" s="149">
        <v>-833333.33333333302</v>
      </c>
      <c r="BN1353" s="149">
        <v>-833333.33333333302</v>
      </c>
      <c r="BO1353" s="149">
        <v>-833333.33333333302</v>
      </c>
      <c r="BP1353" s="149">
        <v>-833333.33333333302</v>
      </c>
      <c r="BQ1353" s="268">
        <v>-9999999.9999999963</v>
      </c>
    </row>
    <row r="1354" spans="2:69" x14ac:dyDescent="0.25">
      <c r="K1354" s="145" t="s">
        <v>316</v>
      </c>
      <c r="N1354" s="37" t="s">
        <v>2631</v>
      </c>
      <c r="V1354" s="37" t="s">
        <v>436</v>
      </c>
      <c r="W1354" s="37" t="s">
        <v>436</v>
      </c>
      <c r="X1354" s="37">
        <v>240</v>
      </c>
      <c r="AB1354" s="206" t="s">
        <v>362</v>
      </c>
      <c r="AC1354" s="173">
        <v>6030999</v>
      </c>
      <c r="AD1354" s="174" t="s">
        <v>2632</v>
      </c>
      <c r="AE1354" s="149">
        <v>-18290393.399999999</v>
      </c>
      <c r="AF1354" s="17">
        <v>-14881871.49</v>
      </c>
      <c r="AG1354" s="17">
        <v>-5565383.2300000004</v>
      </c>
      <c r="AH1354" s="151">
        <v>-1175328.9999999993</v>
      </c>
      <c r="AI1354" s="150">
        <v>-2303215.33</v>
      </c>
      <c r="AJ1354" s="266">
        <v>-6909645.9900000002</v>
      </c>
      <c r="AK1354" s="138">
        <v>-6198181.5700000003</v>
      </c>
      <c r="AL1354" s="266">
        <v>-7437817.8839999996</v>
      </c>
      <c r="AM1354" s="175">
        <v>-979440.83333333279</v>
      </c>
      <c r="AN1354" s="150">
        <v>-6394069.7366666663</v>
      </c>
      <c r="AO1354" s="151">
        <v>-6555542.26285714</v>
      </c>
      <c r="AP1354" s="151">
        <v>-8157160</v>
      </c>
      <c r="AQ1354" s="151">
        <v>-8157159.9999999963</v>
      </c>
      <c r="AR1354" s="266">
        <v>1247514.0099999961</v>
      </c>
      <c r="AS1354" s="267">
        <v>0.18054673304615942</v>
      </c>
      <c r="AT1354" s="266">
        <v>6981830.9999999972</v>
      </c>
      <c r="AU1354" s="267">
        <v>5.9403205400360255</v>
      </c>
      <c r="AV1354" s="266">
        <v>2591776.7699999958</v>
      </c>
      <c r="AW1354" s="267">
        <v>0.46569601101845337</v>
      </c>
      <c r="AX1354" s="266">
        <v>1247514.0099999998</v>
      </c>
      <c r="AY1354" s="267">
        <v>0.18054673304615998</v>
      </c>
      <c r="AZ1354" s="266">
        <v>6981831.0000000009</v>
      </c>
      <c r="BA1354" s="267">
        <v>5.9403205400360282</v>
      </c>
      <c r="BB1354" s="266">
        <v>-3.7252902984619141E-9</v>
      </c>
      <c r="BC1354" s="267">
        <v>-4.5668961972817914E-16</v>
      </c>
      <c r="BE1354" s="149">
        <v>-679763.33333333302</v>
      </c>
      <c r="BF1354" s="149">
        <v>-679763.33333333302</v>
      </c>
      <c r="BG1354" s="149">
        <v>-679763.33333333302</v>
      </c>
      <c r="BH1354" s="149">
        <v>-679763.33333333302</v>
      </c>
      <c r="BI1354" s="149">
        <v>-679763.33333333302</v>
      </c>
      <c r="BJ1354" s="149">
        <v>-679763.33333333302</v>
      </c>
      <c r="BK1354" s="149">
        <v>-679763.33333333302</v>
      </c>
      <c r="BL1354" s="149">
        <v>-679763.33333333302</v>
      </c>
      <c r="BM1354" s="149">
        <v>-679763.33333333302</v>
      </c>
      <c r="BN1354" s="149">
        <v>-679763.33333333302</v>
      </c>
      <c r="BO1354" s="149">
        <v>-679763.33333333302</v>
      </c>
      <c r="BP1354" s="149">
        <v>-679763.33333333302</v>
      </c>
      <c r="BQ1354" s="268">
        <v>-8157159.9999999963</v>
      </c>
    </row>
    <row r="1355" spans="2:69" x14ac:dyDescent="0.25">
      <c r="K1355" s="145" t="s">
        <v>316</v>
      </c>
      <c r="N1355" s="37" t="s">
        <v>2633</v>
      </c>
      <c r="V1355" s="37" t="s">
        <v>436</v>
      </c>
      <c r="W1355" s="37" t="s">
        <v>436</v>
      </c>
      <c r="X1355" s="37">
        <v>240</v>
      </c>
      <c r="AB1355" s="206" t="s">
        <v>362</v>
      </c>
      <c r="AC1355" s="173">
        <v>6620861</v>
      </c>
      <c r="AD1355" s="174" t="s">
        <v>2634</v>
      </c>
      <c r="AE1355" s="149">
        <v>3481593.4699999997</v>
      </c>
      <c r="AF1355" s="17">
        <v>3605074.92</v>
      </c>
      <c r="AG1355" s="17">
        <v>3305225.5100000007</v>
      </c>
      <c r="AH1355" s="151">
        <v>4756269.0000000037</v>
      </c>
      <c r="AI1355" s="150">
        <v>2146552.02</v>
      </c>
      <c r="AJ1355" s="266">
        <v>6439656.0600000005</v>
      </c>
      <c r="AK1355" s="138">
        <v>4011968.66</v>
      </c>
      <c r="AL1355" s="266">
        <v>4814362.3920000009</v>
      </c>
      <c r="AM1355" s="175">
        <v>3969129.1666666698</v>
      </c>
      <c r="AN1355" s="150">
        <v>4799108.4933333341</v>
      </c>
      <c r="AO1355" s="151">
        <v>5001175.1485714307</v>
      </c>
      <c r="AP1355" s="151">
        <v>5883053.3980582496</v>
      </c>
      <c r="AQ1355" s="151">
        <v>6059545</v>
      </c>
      <c r="AR1355" s="266">
        <v>380111.06000000052</v>
      </c>
      <c r="AS1355" s="267">
        <v>5.902660894594431E-2</v>
      </c>
      <c r="AT1355" s="266">
        <v>-1303275.9999999963</v>
      </c>
      <c r="AU1355" s="267">
        <v>-0.274012256245388</v>
      </c>
      <c r="AV1355" s="266">
        <v>-2754319.4899999993</v>
      </c>
      <c r="AW1355" s="267">
        <v>-0.83332271328136964</v>
      </c>
      <c r="AX1355" s="266">
        <v>556602.66194175091</v>
      </c>
      <c r="AY1355" s="267">
        <v>8.6433600918392972E-2</v>
      </c>
      <c r="AZ1355" s="266">
        <v>-1126784.3980582459</v>
      </c>
      <c r="BA1355" s="267">
        <v>-0.23690510315086152</v>
      </c>
      <c r="BB1355" s="266">
        <v>-176491.60194175038</v>
      </c>
      <c r="BC1355" s="267">
        <v>-3.0000000000000492E-2</v>
      </c>
      <c r="BE1355" s="149">
        <v>501381.5</v>
      </c>
      <c r="BF1355" s="149">
        <v>544348.5</v>
      </c>
      <c r="BG1355" s="149">
        <v>501381.5</v>
      </c>
      <c r="BH1355" s="149">
        <v>501381.5</v>
      </c>
      <c r="BI1355" s="149">
        <v>501381.5</v>
      </c>
      <c r="BJ1355" s="149">
        <v>501381.5</v>
      </c>
      <c r="BK1355" s="149">
        <v>501381.5</v>
      </c>
      <c r="BL1355" s="149">
        <v>501381.5</v>
      </c>
      <c r="BM1355" s="149">
        <v>501381.5</v>
      </c>
      <c r="BN1355" s="149">
        <v>501381.5</v>
      </c>
      <c r="BO1355" s="149">
        <v>501381.5</v>
      </c>
      <c r="BP1355" s="149">
        <v>501381.5</v>
      </c>
      <c r="BQ1355" s="268">
        <v>6059545</v>
      </c>
    </row>
    <row r="1356" spans="2:69" ht="18.75" hidden="1" x14ac:dyDescent="0.3">
      <c r="B1356" s="137" t="s">
        <v>306</v>
      </c>
      <c r="C1356" s="137" t="s">
        <v>306</v>
      </c>
      <c r="J1356" s="137" t="s">
        <v>306</v>
      </c>
      <c r="K1356" s="145" t="s">
        <v>309</v>
      </c>
      <c r="N1356" s="37" t="s">
        <v>311</v>
      </c>
      <c r="AC1356" s="152"/>
      <c r="AD1356" s="163"/>
      <c r="AE1356" s="17"/>
      <c r="AI1356" s="180"/>
      <c r="AS1356" s="37"/>
      <c r="AU1356" s="37"/>
      <c r="AW1356" s="37"/>
      <c r="AY1356" s="37"/>
      <c r="BA1356" s="37"/>
      <c r="BB1356" s="37"/>
      <c r="BC1356" s="37"/>
      <c r="BE1356" s="17"/>
      <c r="BF1356" s="17"/>
      <c r="BG1356" s="17"/>
      <c r="BH1356" s="17"/>
      <c r="BI1356" s="17"/>
      <c r="BJ1356" s="17"/>
      <c r="BK1356" s="17"/>
      <c r="BL1356" s="17"/>
      <c r="BM1356" s="17"/>
      <c r="BN1356" s="17"/>
      <c r="BO1356" s="17"/>
      <c r="BP1356" s="17"/>
      <c r="BQ1356" s="278"/>
    </row>
    <row r="1357" spans="2:69" ht="17.25" x14ac:dyDescent="0.3">
      <c r="K1357" s="145" t="s">
        <v>313</v>
      </c>
      <c r="V1357" s="37" t="s">
        <v>436</v>
      </c>
      <c r="W1357" s="37" t="s">
        <v>436</v>
      </c>
      <c r="AB1357" s="206" t="s">
        <v>362</v>
      </c>
      <c r="AC1357" s="164" t="s">
        <v>2635</v>
      </c>
      <c r="AD1357" s="148"/>
      <c r="AE1357" s="165">
        <v>168312723.75000006</v>
      </c>
      <c r="AF1357" s="165">
        <v>178159211.83999991</v>
      </c>
      <c r="AG1357" s="165">
        <v>200295290.57000002</v>
      </c>
      <c r="AH1357" s="167">
        <v>214812281.93583727</v>
      </c>
      <c r="AI1357" s="166">
        <v>65503236.890000008</v>
      </c>
      <c r="AJ1357" s="167">
        <v>196509710.67000002</v>
      </c>
      <c r="AK1357" s="166">
        <v>185879971.95999995</v>
      </c>
      <c r="AL1357" s="167">
        <v>223055966.35199994</v>
      </c>
      <c r="AM1357" s="166">
        <v>179580353.50410306</v>
      </c>
      <c r="AN1357" s="166">
        <v>221111900.39173415</v>
      </c>
      <c r="AO1357" s="167">
        <v>213944894.86285722</v>
      </c>
      <c r="AP1357" s="167">
        <v>226223084.42879701</v>
      </c>
      <c r="AQ1357" s="167">
        <v>232134635.57719415</v>
      </c>
      <c r="AR1357" s="167">
        <v>-35624924.907194138</v>
      </c>
      <c r="AS1357" s="279">
        <v>-0.18128836883292396</v>
      </c>
      <c r="AT1357" s="167">
        <v>-17322353.641356885</v>
      </c>
      <c r="AU1357" s="279">
        <v>-8.0639493632542553E-2</v>
      </c>
      <c r="AV1357" s="167">
        <v>-31839345.007194132</v>
      </c>
      <c r="AW1357" s="279">
        <v>-0.15896202510096855</v>
      </c>
      <c r="AX1357" s="167">
        <v>-29713373.75879699</v>
      </c>
      <c r="AY1357" s="279">
        <v>-0.15120562570414062</v>
      </c>
      <c r="AZ1357" s="167">
        <v>-11410802.492959738</v>
      </c>
      <c r="BA1357" s="279">
        <v>-5.3119879320345634E-2</v>
      </c>
      <c r="BB1357" s="167">
        <v>-5911551.1483971477</v>
      </c>
      <c r="BC1357" s="279">
        <v>-2.6131511571082788E-2</v>
      </c>
      <c r="BE1357" s="165">
        <v>18130795.081072841</v>
      </c>
      <c r="BF1357" s="165">
        <v>18433572.002826694</v>
      </c>
      <c r="BG1357" s="165">
        <v>18576126.352840692</v>
      </c>
      <c r="BH1357" s="165">
        <v>20879933.552332405</v>
      </c>
      <c r="BI1357" s="165">
        <v>19411494.394682493</v>
      </c>
      <c r="BJ1357" s="165">
        <v>20272296.481632147</v>
      </c>
      <c r="BK1357" s="165">
        <v>18997443.405449953</v>
      </c>
      <c r="BL1357" s="165">
        <v>19888829.478495792</v>
      </c>
      <c r="BM1357" s="165">
        <v>19353647.404245675</v>
      </c>
      <c r="BN1357" s="165">
        <v>19947310.708197247</v>
      </c>
      <c r="BO1357" s="165">
        <v>19305937.452570543</v>
      </c>
      <c r="BP1357" s="165">
        <v>18937249.262847535</v>
      </c>
      <c r="BQ1357" s="280">
        <v>232134635.57719412</v>
      </c>
    </row>
    <row r="1358" spans="2:69" ht="18.75" x14ac:dyDescent="0.3">
      <c r="K1358" s="145" t="s">
        <v>313</v>
      </c>
      <c r="AC1358" s="152"/>
      <c r="AD1358" s="168"/>
      <c r="AE1358" s="169"/>
      <c r="AI1358" s="281"/>
      <c r="AS1358" s="37"/>
      <c r="AU1358" s="37"/>
      <c r="AW1358" s="37"/>
      <c r="AY1358" s="37"/>
      <c r="BA1358" s="37"/>
      <c r="BB1358" s="37"/>
      <c r="BC1358" s="37"/>
      <c r="BE1358" s="169"/>
      <c r="BF1358" s="169"/>
      <c r="BG1358" s="169"/>
      <c r="BH1358" s="169"/>
      <c r="BI1358" s="169"/>
      <c r="BJ1358" s="169"/>
      <c r="BK1358" s="169"/>
      <c r="BL1358" s="169"/>
      <c r="BM1358" s="169"/>
      <c r="BN1358" s="169"/>
      <c r="BO1358" s="169"/>
      <c r="BP1358" s="169"/>
      <c r="BQ1358" s="282"/>
    </row>
    <row r="1359" spans="2:69" hidden="1" x14ac:dyDescent="0.25">
      <c r="B1359" s="137" t="s">
        <v>306</v>
      </c>
      <c r="C1359" s="137" t="s">
        <v>306</v>
      </c>
      <c r="J1359" s="137" t="s">
        <v>306</v>
      </c>
      <c r="K1359" s="145" t="s">
        <v>307</v>
      </c>
      <c r="M1359" s="37" t="s">
        <v>311</v>
      </c>
      <c r="AE1359" s="17"/>
      <c r="AI1359" s="272"/>
      <c r="AS1359" s="37"/>
      <c r="AU1359" s="37"/>
      <c r="AW1359" s="37"/>
      <c r="AY1359" s="37"/>
      <c r="BA1359" s="37"/>
      <c r="BB1359" s="37"/>
      <c r="BC1359" s="37"/>
      <c r="BE1359" s="17"/>
      <c r="BF1359" s="17"/>
      <c r="BG1359" s="17"/>
      <c r="BH1359" s="17"/>
      <c r="BI1359" s="17"/>
      <c r="BJ1359" s="17"/>
      <c r="BK1359" s="17"/>
      <c r="BL1359" s="17"/>
      <c r="BM1359" s="17"/>
      <c r="BN1359" s="17"/>
      <c r="BO1359" s="17"/>
      <c r="BP1359" s="17"/>
      <c r="BQ1359" s="273"/>
    </row>
    <row r="1360" spans="2:69" ht="18.75" x14ac:dyDescent="0.3">
      <c r="K1360" s="145" t="s">
        <v>309</v>
      </c>
      <c r="V1360" s="37" t="s">
        <v>436</v>
      </c>
      <c r="AB1360" s="206" t="s">
        <v>362</v>
      </c>
      <c r="AC1360" s="157" t="s">
        <v>2635</v>
      </c>
      <c r="AD1360" s="158"/>
      <c r="AE1360" s="159">
        <v>168312723.75000006</v>
      </c>
      <c r="AF1360" s="159">
        <v>178159211.83999991</v>
      </c>
      <c r="AG1360" s="159">
        <v>200295290.57000002</v>
      </c>
      <c r="AH1360" s="159">
        <v>214812281.93583727</v>
      </c>
      <c r="AI1360" s="160">
        <v>65503236.890000008</v>
      </c>
      <c r="AJ1360" s="159">
        <v>196509710.67000002</v>
      </c>
      <c r="AK1360" s="160">
        <v>185879971.95999995</v>
      </c>
      <c r="AL1360" s="159">
        <v>223055966.35199994</v>
      </c>
      <c r="AM1360" s="160">
        <v>179580353.50410306</v>
      </c>
      <c r="AN1360" s="160">
        <v>221111900.39173415</v>
      </c>
      <c r="AO1360" s="159">
        <v>213944894.86285722</v>
      </c>
      <c r="AP1360" s="159">
        <v>226223084.42879701</v>
      </c>
      <c r="AQ1360" s="159">
        <v>232134635.57719415</v>
      </c>
      <c r="AR1360" s="159">
        <v>-35624924.907194138</v>
      </c>
      <c r="AS1360" s="274">
        <v>-0.18128836883292396</v>
      </c>
      <c r="AT1360" s="159">
        <v>-17322353.641356885</v>
      </c>
      <c r="AU1360" s="274">
        <v>-8.0639493632542553E-2</v>
      </c>
      <c r="AV1360" s="159">
        <v>-31839345.007194132</v>
      </c>
      <c r="AW1360" s="274">
        <v>-0.15896202510096855</v>
      </c>
      <c r="AX1360" s="159">
        <v>-29713373.75879699</v>
      </c>
      <c r="AY1360" s="274">
        <v>-0.15120562570414062</v>
      </c>
      <c r="AZ1360" s="159">
        <v>-11410802.492959738</v>
      </c>
      <c r="BA1360" s="274">
        <v>-5.3119879320345634E-2</v>
      </c>
      <c r="BB1360" s="159">
        <v>-5911551.1483971477</v>
      </c>
      <c r="BC1360" s="274">
        <v>-2.6131511571082788E-2</v>
      </c>
      <c r="BE1360" s="159">
        <v>18130795.081072841</v>
      </c>
      <c r="BF1360" s="159">
        <v>18433572.002826694</v>
      </c>
      <c r="BG1360" s="159">
        <v>18576126.352840692</v>
      </c>
      <c r="BH1360" s="159">
        <v>20879933.552332405</v>
      </c>
      <c r="BI1360" s="159">
        <v>19411494.394682493</v>
      </c>
      <c r="BJ1360" s="159">
        <v>20272296.481632147</v>
      </c>
      <c r="BK1360" s="159">
        <v>18997443.405449953</v>
      </c>
      <c r="BL1360" s="159">
        <v>19888829.478495792</v>
      </c>
      <c r="BM1360" s="159">
        <v>19353647.404245675</v>
      </c>
      <c r="BN1360" s="159">
        <v>19947310.708197247</v>
      </c>
      <c r="BO1360" s="159">
        <v>19305937.452570543</v>
      </c>
      <c r="BP1360" s="159">
        <v>18937249.262847535</v>
      </c>
      <c r="BQ1360" s="275">
        <v>232134635.57719412</v>
      </c>
    </row>
    <row r="1361" spans="2:96" hidden="1" x14ac:dyDescent="0.25">
      <c r="B1361" s="137" t="s">
        <v>306</v>
      </c>
      <c r="C1361" s="137" t="s">
        <v>306</v>
      </c>
      <c r="D1361" s="137" t="s">
        <v>306</v>
      </c>
      <c r="E1361" s="137" t="s">
        <v>306</v>
      </c>
      <c r="F1361" s="137" t="s">
        <v>306</v>
      </c>
      <c r="G1361" s="137" t="s">
        <v>306</v>
      </c>
      <c r="H1361" s="137" t="s">
        <v>306</v>
      </c>
      <c r="I1361" s="137" t="s">
        <v>306</v>
      </c>
      <c r="J1361" s="137" t="s">
        <v>306</v>
      </c>
      <c r="L1361" s="37" t="s">
        <v>311</v>
      </c>
      <c r="AC1361" s="152"/>
      <c r="AD1361" s="148"/>
      <c r="AE1361" s="152"/>
      <c r="AH1361" s="148"/>
      <c r="AI1361" s="326"/>
      <c r="AK1361" s="327"/>
      <c r="AL1361" s="218"/>
      <c r="AM1361" s="217"/>
      <c r="AN1361" s="217"/>
      <c r="AO1361" s="218"/>
      <c r="AP1361" s="218"/>
      <c r="AQ1361" s="218"/>
      <c r="AR1361" s="218"/>
      <c r="AS1361" s="328"/>
      <c r="AT1361" s="218"/>
      <c r="AU1361" s="328"/>
      <c r="AV1361" s="218"/>
      <c r="AW1361" s="328"/>
      <c r="AX1361" s="218"/>
      <c r="AY1361" s="328"/>
      <c r="AZ1361" s="218"/>
      <c r="BA1361" s="328"/>
      <c r="BB1361" s="218"/>
      <c r="BC1361" s="328"/>
    </row>
    <row r="1362" spans="2:96" x14ac:dyDescent="0.25">
      <c r="B1362" s="137" t="s">
        <v>308</v>
      </c>
      <c r="C1362" s="137" t="s">
        <v>308</v>
      </c>
      <c r="D1362" s="137" t="s">
        <v>308</v>
      </c>
      <c r="E1362" s="137" t="s">
        <v>308</v>
      </c>
      <c r="F1362" s="137" t="s">
        <v>308</v>
      </c>
      <c r="G1362" s="137" t="s">
        <v>308</v>
      </c>
      <c r="H1362" s="137" t="s">
        <v>308</v>
      </c>
      <c r="I1362" s="137" t="s">
        <v>308</v>
      </c>
      <c r="J1362" s="137" t="s">
        <v>308</v>
      </c>
      <c r="AC1362" s="152"/>
      <c r="AD1362" s="148"/>
      <c r="AE1362" s="152"/>
      <c r="AS1362" s="318"/>
      <c r="AU1362" s="318"/>
      <c r="AW1362" s="318"/>
      <c r="AY1362" s="318"/>
      <c r="BA1362" s="318"/>
      <c r="BB1362" s="37"/>
      <c r="BC1362" s="318"/>
    </row>
    <row r="1363" spans="2:96" ht="17.25" x14ac:dyDescent="0.3">
      <c r="K1363" s="212" t="s">
        <v>440</v>
      </c>
      <c r="V1363" s="37">
        <v>0</v>
      </c>
      <c r="AB1363" s="206" t="s">
        <v>362</v>
      </c>
      <c r="AC1363" s="208" t="s">
        <v>440</v>
      </c>
      <c r="AD1363" s="148"/>
      <c r="AE1363" s="209">
        <v>910487129.93801987</v>
      </c>
      <c r="AF1363" s="211">
        <v>1059669270.3791002</v>
      </c>
      <c r="AG1363" s="211">
        <v>1114895214.3199997</v>
      </c>
      <c r="AH1363" s="211">
        <v>1188507067.3950222</v>
      </c>
      <c r="AI1363" s="210">
        <v>397465982.02999997</v>
      </c>
      <c r="AJ1363" s="211">
        <v>1192397946.0899999</v>
      </c>
      <c r="AK1363" s="211">
        <v>1015390160.1899999</v>
      </c>
      <c r="AL1363" s="211">
        <v>1218468192.2279999</v>
      </c>
      <c r="AM1363" s="210">
        <v>989930438.79872549</v>
      </c>
      <c r="AN1363" s="210">
        <v>1213966788.7862966</v>
      </c>
      <c r="AO1363" s="211">
        <v>1211259944.3381679</v>
      </c>
      <c r="AP1363" s="211">
        <v>1222204320.7102695</v>
      </c>
      <c r="AQ1363" s="211">
        <v>1291010033.2158632</v>
      </c>
      <c r="AR1363" s="211">
        <v>-98612087.125863314</v>
      </c>
      <c r="AS1363" s="321">
        <v>-8.2700651614859677E-2</v>
      </c>
      <c r="AT1363" s="211">
        <v>-102502965.82084107</v>
      </c>
      <c r="AU1363" s="321">
        <v>-8.6245146228291075E-2</v>
      </c>
      <c r="AV1363" s="211">
        <v>-176114818.89586353</v>
      </c>
      <c r="AW1363" s="321">
        <v>-0.15796535551843768</v>
      </c>
      <c r="AX1363" s="211">
        <v>-29806374.620269537</v>
      </c>
      <c r="AY1363" s="321">
        <v>-2.499700265168002E-2</v>
      </c>
      <c r="AZ1363" s="211">
        <v>-33697253.315247297</v>
      </c>
      <c r="BA1363" s="321">
        <v>-2.8352589765498967E-2</v>
      </c>
      <c r="BB1363" s="211">
        <v>-68805712.505593777</v>
      </c>
      <c r="BC1363" s="321">
        <v>-5.6296407515241113E-2</v>
      </c>
      <c r="BE1363" s="346">
        <v>108462811.79203509</v>
      </c>
      <c r="BF1363" s="346">
        <v>105797367.9820879</v>
      </c>
      <c r="BG1363" s="346">
        <v>106031180.75976564</v>
      </c>
      <c r="BH1363" s="346">
        <v>112465290.59135634</v>
      </c>
      <c r="BI1363" s="346">
        <v>102817023.23693313</v>
      </c>
      <c r="BJ1363" s="346">
        <v>110776767.72299689</v>
      </c>
      <c r="BK1363" s="346">
        <v>106078787.94161311</v>
      </c>
      <c r="BL1363" s="346">
        <v>108908009.67592405</v>
      </c>
      <c r="BM1363" s="346">
        <v>106852007.36235957</v>
      </c>
      <c r="BN1363" s="346">
        <v>108906521.36134002</v>
      </c>
      <c r="BO1363" s="346">
        <v>109155546.46616119</v>
      </c>
      <c r="BP1363" s="346">
        <v>104758718.32328938</v>
      </c>
      <c r="BQ1363" s="346">
        <v>1291010033.2158632</v>
      </c>
    </row>
    <row r="1364" spans="2:96" ht="17.25" x14ac:dyDescent="0.3">
      <c r="AB1364" s="206"/>
      <c r="AC1364" s="208"/>
      <c r="AD1364" s="148"/>
      <c r="AE1364" s="209"/>
      <c r="AF1364" s="211"/>
      <c r="AG1364" s="211"/>
      <c r="AH1364" s="211"/>
      <c r="AI1364" s="210"/>
      <c r="AJ1364" s="211"/>
      <c r="AK1364" s="210"/>
      <c r="AL1364" s="211"/>
      <c r="AM1364" s="210"/>
      <c r="AN1364" s="210"/>
      <c r="AO1364" s="211"/>
      <c r="AP1364" s="211"/>
      <c r="AQ1364" s="211"/>
      <c r="AR1364" s="211"/>
      <c r="AS1364" s="377"/>
      <c r="AT1364" s="211"/>
      <c r="AU1364" s="377"/>
      <c r="AV1364" s="211"/>
      <c r="AW1364" s="377"/>
      <c r="AX1364" s="211"/>
      <c r="AY1364" s="377"/>
      <c r="AZ1364" s="211"/>
      <c r="BA1364" s="377"/>
      <c r="BB1364" s="211"/>
      <c r="BC1364" s="377"/>
      <c r="BE1364" s="346"/>
      <c r="BF1364" s="346"/>
      <c r="BG1364" s="346"/>
      <c r="BH1364" s="346"/>
      <c r="BI1364" s="346"/>
      <c r="BJ1364" s="346"/>
      <c r="BK1364" s="346"/>
      <c r="BL1364" s="346"/>
      <c r="BM1364" s="346"/>
      <c r="BN1364" s="346"/>
      <c r="BO1364" s="346"/>
      <c r="BP1364" s="346"/>
      <c r="BQ1364" s="346"/>
    </row>
    <row r="1365" spans="2:96" x14ac:dyDescent="0.25">
      <c r="B1365" s="137" t="s">
        <v>308</v>
      </c>
      <c r="C1365" s="137" t="s">
        <v>308</v>
      </c>
      <c r="D1365" s="137" t="s">
        <v>308</v>
      </c>
      <c r="E1365" s="137" t="s">
        <v>308</v>
      </c>
      <c r="F1365" s="137" t="s">
        <v>308</v>
      </c>
      <c r="G1365" s="137" t="s">
        <v>308</v>
      </c>
      <c r="H1365" s="137" t="s">
        <v>308</v>
      </c>
      <c r="I1365" s="137" t="s">
        <v>308</v>
      </c>
      <c r="J1365" s="137" t="s">
        <v>308</v>
      </c>
      <c r="L1365" s="37" t="s">
        <v>2636</v>
      </c>
      <c r="AC1365" s="194"/>
      <c r="AD1365" s="220"/>
      <c r="AE1365" s="194"/>
      <c r="AF1365" s="195"/>
      <c r="AG1365" s="195"/>
      <c r="AS1365" s="318"/>
      <c r="AU1365" s="318"/>
      <c r="AW1365" s="318"/>
      <c r="AY1365" s="318"/>
      <c r="BA1365" s="318"/>
      <c r="BB1365" s="37"/>
      <c r="BC1365" s="318"/>
    </row>
    <row r="1366" spans="2:96" ht="21" x14ac:dyDescent="0.35">
      <c r="K1366" s="145" t="s">
        <v>309</v>
      </c>
      <c r="L1366" s="37" t="s">
        <v>441</v>
      </c>
      <c r="M1366" s="37" t="s">
        <v>2637</v>
      </c>
      <c r="V1366" s="37" t="s">
        <v>441</v>
      </c>
      <c r="AC1366" s="269" t="s">
        <v>442</v>
      </c>
      <c r="AD1366" s="154"/>
      <c r="AE1366" s="155"/>
      <c r="AF1366" s="154"/>
      <c r="AG1366" s="154"/>
      <c r="AH1366" s="154"/>
      <c r="AI1366" s="270"/>
      <c r="AJ1366" s="154"/>
      <c r="AK1366" s="156"/>
      <c r="AL1366" s="154"/>
      <c r="AM1366" s="156"/>
      <c r="AN1366" s="156"/>
      <c r="AO1366" s="154"/>
      <c r="AP1366" s="154"/>
      <c r="AQ1366" s="154"/>
      <c r="AR1366" s="154"/>
      <c r="AS1366" s="154"/>
      <c r="AT1366" s="154"/>
      <c r="AU1366" s="154"/>
      <c r="AV1366" s="154"/>
      <c r="AW1366" s="154"/>
      <c r="AX1366" s="154"/>
      <c r="AY1366" s="154"/>
      <c r="AZ1366" s="154"/>
      <c r="BA1366" s="154"/>
      <c r="BB1366" s="154"/>
      <c r="BC1366" s="154"/>
      <c r="BD1366" s="271"/>
      <c r="BE1366" s="155"/>
      <c r="BF1366" s="155"/>
      <c r="BG1366" s="155"/>
      <c r="BH1366" s="155"/>
      <c r="BI1366" s="155"/>
      <c r="BJ1366" s="155"/>
      <c r="BK1366" s="155"/>
      <c r="BL1366" s="155"/>
      <c r="BM1366" s="155"/>
      <c r="BN1366" s="155"/>
      <c r="BO1366" s="155"/>
      <c r="BP1366" s="155"/>
      <c r="BQ1366" s="155"/>
      <c r="BR1366" s="271"/>
      <c r="BS1366" s="37">
        <v>661736987.34000003</v>
      </c>
      <c r="BT1366" s="37">
        <v>788686549.23959994</v>
      </c>
      <c r="BU1366" s="37">
        <v>888516795.45000005</v>
      </c>
      <c r="BV1366" s="37">
        <v>925787775.83343601</v>
      </c>
      <c r="BW1366" s="37">
        <v>318270446.69</v>
      </c>
      <c r="BY1366" s="37">
        <v>801210839.14999998</v>
      </c>
      <c r="CA1366" s="37">
        <v>739915272.15961182</v>
      </c>
      <c r="CC1366" s="37">
        <v>988138062.46142781</v>
      </c>
      <c r="CD1366" s="37">
        <v>1010301756.0916439</v>
      </c>
      <c r="CE1366" s="37">
        <v>1040152968.2819914</v>
      </c>
      <c r="CG1366" s="37">
        <v>88928460.605955824</v>
      </c>
      <c r="CH1366" s="37">
        <v>78828448.644791424</v>
      </c>
      <c r="CI1366" s="37">
        <v>77550954.265204072</v>
      </c>
      <c r="CJ1366" s="37">
        <v>85282568.123534516</v>
      </c>
      <c r="CK1366" s="37">
        <v>80348125.478812531</v>
      </c>
      <c r="CL1366" s="37">
        <v>84077528.597471789</v>
      </c>
      <c r="CM1366" s="37">
        <v>87557021.264869377</v>
      </c>
      <c r="CN1366" s="37">
        <v>83190017.966321915</v>
      </c>
      <c r="CO1366" s="37">
        <v>82479116.402115867</v>
      </c>
      <c r="CP1366" s="37">
        <v>96977250.53737922</v>
      </c>
      <c r="CQ1366" s="37">
        <v>96179664.60434483</v>
      </c>
      <c r="CR1366" s="37">
        <v>98753811.791190237</v>
      </c>
    </row>
    <row r="1367" spans="2:96" ht="18.75" x14ac:dyDescent="0.3">
      <c r="K1367" s="145" t="s">
        <v>313</v>
      </c>
      <c r="M1367" s="37" t="s">
        <v>444</v>
      </c>
      <c r="N1367" s="37" t="s">
        <v>2638</v>
      </c>
      <c r="V1367" s="37" t="s">
        <v>441</v>
      </c>
      <c r="W1367" s="37" t="s">
        <v>445</v>
      </c>
      <c r="X1367" s="37">
        <v>300</v>
      </c>
      <c r="AB1367" s="206" t="s">
        <v>362</v>
      </c>
      <c r="AC1367" s="276" t="s">
        <v>446</v>
      </c>
      <c r="AD1367" s="148"/>
      <c r="AE1367" s="38"/>
      <c r="AI1367" s="180"/>
      <c r="AS1367" s="37"/>
      <c r="AU1367" s="37"/>
      <c r="AW1367" s="37"/>
      <c r="AY1367" s="37"/>
      <c r="BA1367" s="37"/>
      <c r="BB1367" s="37"/>
      <c r="BC1367" s="37"/>
      <c r="BE1367" s="38"/>
      <c r="BF1367" s="38"/>
      <c r="BG1367" s="38"/>
      <c r="BH1367" s="38"/>
      <c r="BI1367" s="38"/>
      <c r="BJ1367" s="38"/>
      <c r="BK1367" s="38"/>
      <c r="BL1367" s="38"/>
      <c r="BM1367" s="38"/>
      <c r="BN1367" s="38"/>
      <c r="BO1367" s="38"/>
      <c r="BP1367" s="38"/>
      <c r="BQ1367" s="277"/>
      <c r="BS1367" s="37">
        <v>118634288.05</v>
      </c>
      <c r="BT1367" s="37">
        <v>121621373.74420001</v>
      </c>
      <c r="BU1367" s="37">
        <v>133072675.78</v>
      </c>
      <c r="BV1367" s="37">
        <v>134085484.88615373</v>
      </c>
      <c r="BW1367" s="37">
        <v>49612972.809999995</v>
      </c>
      <c r="BX1367" s="37">
        <v>148838918.42999998</v>
      </c>
      <c r="BY1367" s="37">
        <v>120821121.74000001</v>
      </c>
      <c r="BZ1367" s="37">
        <v>144985346.088</v>
      </c>
      <c r="CA1367" s="37">
        <v>111785576.5280184</v>
      </c>
      <c r="CB1367" s="37">
        <v>143121030.09813535</v>
      </c>
      <c r="CC1367" s="37">
        <v>147118808.07428578</v>
      </c>
      <c r="CD1367" s="37">
        <v>139424576.66157076</v>
      </c>
      <c r="CE1367" s="37">
        <v>143757988.84141797</v>
      </c>
      <c r="CG1367" s="37">
        <v>12659511.009552147</v>
      </c>
      <c r="CH1367" s="37">
        <v>11614603.022989178</v>
      </c>
      <c r="CI1367" s="37">
        <v>11541551.81657639</v>
      </c>
      <c r="CJ1367" s="37">
        <v>12356882.784040589</v>
      </c>
      <c r="CK1367" s="37">
        <v>11328131.626078581</v>
      </c>
      <c r="CL1367" s="37">
        <v>12159125.749451254</v>
      </c>
      <c r="CM1367" s="37">
        <v>12245688.584208446</v>
      </c>
      <c r="CN1367" s="37">
        <v>12015609.439065838</v>
      </c>
      <c r="CO1367" s="37">
        <v>11836432.466463823</v>
      </c>
      <c r="CP1367" s="37">
        <v>12171228.412863316</v>
      </c>
      <c r="CQ1367" s="37">
        <v>12011104.50817775</v>
      </c>
      <c r="CR1367" s="37">
        <v>11818119.421950644</v>
      </c>
    </row>
    <row r="1368" spans="2:96" x14ac:dyDescent="0.25">
      <c r="K1368" s="145" t="s">
        <v>316</v>
      </c>
      <c r="N1368" s="37" t="s">
        <v>2639</v>
      </c>
      <c r="V1368" s="37" t="s">
        <v>441</v>
      </c>
      <c r="W1368" s="37" t="s">
        <v>445</v>
      </c>
      <c r="X1368" s="37">
        <v>300</v>
      </c>
      <c r="AB1368" s="206" t="s">
        <v>362</v>
      </c>
      <c r="AC1368" s="173">
        <v>6300300</v>
      </c>
      <c r="AD1368" s="174" t="s">
        <v>2640</v>
      </c>
      <c r="AE1368" s="149">
        <v>21348.040000000005</v>
      </c>
      <c r="AF1368" s="17">
        <v>25507.98</v>
      </c>
      <c r="AG1368" s="17">
        <v>17785.079999999998</v>
      </c>
      <c r="AH1368" s="151">
        <v>2541.7591477161827</v>
      </c>
      <c r="AI1368" s="150">
        <v>11407.29</v>
      </c>
      <c r="AJ1368" s="266">
        <v>34221.870000000003</v>
      </c>
      <c r="AK1368" s="138">
        <v>20964.030000000002</v>
      </c>
      <c r="AL1368" s="266">
        <v>25156.836000000003</v>
      </c>
      <c r="AM1368" s="175">
        <v>2108.3651693313909</v>
      </c>
      <c r="AN1368" s="150">
        <v>21397.423978384795</v>
      </c>
      <c r="AO1368" s="151">
        <v>17138.108571428598</v>
      </c>
      <c r="AP1368" s="151">
        <v>35301.821801146703</v>
      </c>
      <c r="AQ1368" s="151">
        <v>36360.876455181089</v>
      </c>
      <c r="AR1368" s="266">
        <v>-2139.0064551810865</v>
      </c>
      <c r="AS1368" s="267">
        <v>-6.2504078683633779E-2</v>
      </c>
      <c r="AT1368" s="266">
        <v>-33819.117307464905</v>
      </c>
      <c r="AU1368" s="267">
        <v>-13.305398089292607</v>
      </c>
      <c r="AV1368" s="266">
        <v>-18575.796455181091</v>
      </c>
      <c r="AW1368" s="267">
        <v>-1.0444595388483546</v>
      </c>
      <c r="AX1368" s="266">
        <v>-1079.9518011467007</v>
      </c>
      <c r="AY1368" s="267">
        <v>-3.1557357945275949E-2</v>
      </c>
      <c r="AZ1368" s="266">
        <v>-32760.062653430519</v>
      </c>
      <c r="BA1368" s="267">
        <v>-12.888736009021954</v>
      </c>
      <c r="BB1368" s="266">
        <v>-1059.0546540343857</v>
      </c>
      <c r="BC1368" s="267">
        <v>-2.9999999999999565E-2</v>
      </c>
      <c r="BE1368" s="149">
        <v>3241.7536939029501</v>
      </c>
      <c r="BF1368" s="149">
        <v>2909.8559512935303</v>
      </c>
      <c r="BG1368" s="149">
        <v>2893.4253699762298</v>
      </c>
      <c r="BH1368" s="149">
        <v>3133.3118572087801</v>
      </c>
      <c r="BI1368" s="149">
        <v>2857.2780910781694</v>
      </c>
      <c r="BJ1368" s="149">
        <v>3049.51589249056</v>
      </c>
      <c r="BK1368" s="149">
        <v>3110.3090433645598</v>
      </c>
      <c r="BL1368" s="149">
        <v>3023.2269623828802</v>
      </c>
      <c r="BM1368" s="149">
        <v>2992.0088578800201</v>
      </c>
      <c r="BN1368" s="149">
        <v>3115.2382177597501</v>
      </c>
      <c r="BO1368" s="149">
        <v>3034.7283693049899</v>
      </c>
      <c r="BP1368" s="149">
        <v>3000.2241485386703</v>
      </c>
      <c r="BQ1368" s="268">
        <v>36360.876455181089</v>
      </c>
    </row>
    <row r="1369" spans="2:96" x14ac:dyDescent="0.25">
      <c r="K1369" s="145" t="s">
        <v>316</v>
      </c>
      <c r="N1369" s="37" t="s">
        <v>2641</v>
      </c>
      <c r="V1369" s="37" t="s">
        <v>441</v>
      </c>
      <c r="W1369" s="37" t="s">
        <v>445</v>
      </c>
      <c r="X1369" s="37">
        <v>300</v>
      </c>
      <c r="AB1369" s="206" t="s">
        <v>362</v>
      </c>
      <c r="AC1369" s="173">
        <v>6300301</v>
      </c>
      <c r="AD1369" s="174" t="s">
        <v>2642</v>
      </c>
      <c r="AE1369" s="149">
        <v>568734.46</v>
      </c>
      <c r="AF1369" s="17">
        <v>567571.83000000007</v>
      </c>
      <c r="AG1369" s="17">
        <v>602434.34</v>
      </c>
      <c r="AH1369" s="151">
        <v>617773.37431162351</v>
      </c>
      <c r="AI1369" s="150">
        <v>183515.37</v>
      </c>
      <c r="AJ1369" s="266">
        <v>550546.11</v>
      </c>
      <c r="AK1369" s="138">
        <v>549635.39</v>
      </c>
      <c r="AL1369" s="266">
        <v>659562.46800000011</v>
      </c>
      <c r="AM1369" s="175">
        <v>512437.17018162942</v>
      </c>
      <c r="AN1369" s="150">
        <v>654971.59412999405</v>
      </c>
      <c r="AO1369" s="151">
        <v>650727</v>
      </c>
      <c r="AP1369" s="151">
        <v>567919.89065864903</v>
      </c>
      <c r="AQ1369" s="151">
        <v>584957.48737840867</v>
      </c>
      <c r="AR1369" s="266">
        <v>-34411.377378408681</v>
      </c>
      <c r="AS1369" s="267">
        <v>-6.2504078683634112E-2</v>
      </c>
      <c r="AT1369" s="266">
        <v>32815.886933214846</v>
      </c>
      <c r="AU1369" s="267">
        <v>5.3119620070679066E-2</v>
      </c>
      <c r="AV1369" s="266">
        <v>17476.852621591301</v>
      </c>
      <c r="AW1369" s="267">
        <v>2.9010385798378131E-2</v>
      </c>
      <c r="AX1369" s="266">
        <v>-17373.780658649048</v>
      </c>
      <c r="AY1369" s="267">
        <v>-3.1557357945275553E-2</v>
      </c>
      <c r="AZ1369" s="266">
        <v>49853.483652974479</v>
      </c>
      <c r="BA1369" s="267">
        <v>8.0698660262795457E-2</v>
      </c>
      <c r="BB1369" s="266">
        <v>-17037.596719759633</v>
      </c>
      <c r="BC1369" s="267">
        <v>-3.0000000000000283E-2</v>
      </c>
      <c r="BE1369" s="149">
        <v>52151.880822304607</v>
      </c>
      <c r="BF1369" s="149">
        <v>46812.458660061493</v>
      </c>
      <c r="BG1369" s="149">
        <v>46548.130830247501</v>
      </c>
      <c r="BH1369" s="149">
        <v>50407.317145532099</v>
      </c>
      <c r="BI1369" s="149">
        <v>45966.609604656704</v>
      </c>
      <c r="BJ1369" s="149">
        <v>49059.245213480601</v>
      </c>
      <c r="BK1369" s="149">
        <v>50037.258183792503</v>
      </c>
      <c r="BL1369" s="149">
        <v>48636.320685778199</v>
      </c>
      <c r="BM1369" s="149">
        <v>48134.097809131599</v>
      </c>
      <c r="BN1369" s="149">
        <v>50116.556532736708</v>
      </c>
      <c r="BO1369" s="149">
        <v>48821.350166647993</v>
      </c>
      <c r="BP1369" s="149">
        <v>48266.261724038603</v>
      </c>
      <c r="BQ1369" s="268">
        <v>584957.48737840867</v>
      </c>
    </row>
    <row r="1370" spans="2:96" x14ac:dyDescent="0.25">
      <c r="K1370" s="145" t="s">
        <v>316</v>
      </c>
      <c r="N1370" s="37" t="s">
        <v>2643</v>
      </c>
      <c r="V1370" s="37" t="s">
        <v>441</v>
      </c>
      <c r="W1370" s="37" t="s">
        <v>445</v>
      </c>
      <c r="X1370" s="37">
        <v>300</v>
      </c>
      <c r="AB1370" s="206" t="s">
        <v>362</v>
      </c>
      <c r="AC1370" s="173">
        <v>6300302</v>
      </c>
      <c r="AD1370" s="174" t="s">
        <v>2644</v>
      </c>
      <c r="AE1370" s="149">
        <v>3885149.05</v>
      </c>
      <c r="AF1370" s="17">
        <v>4051398.6799999997</v>
      </c>
      <c r="AG1370" s="17">
        <v>4926551.76</v>
      </c>
      <c r="AH1370" s="151">
        <v>5124516.6968422383</v>
      </c>
      <c r="AI1370" s="150">
        <v>1646744.85</v>
      </c>
      <c r="AJ1370" s="266">
        <v>4940234.5500000007</v>
      </c>
      <c r="AK1370" s="138">
        <v>4372698.72</v>
      </c>
      <c r="AL1370" s="266">
        <v>5247238.4639999997</v>
      </c>
      <c r="AM1370" s="175">
        <v>4253447.7683168575</v>
      </c>
      <c r="AN1370" s="150">
        <v>5243767.6485253805</v>
      </c>
      <c r="AO1370" s="151">
        <v>5238985.8342857165</v>
      </c>
      <c r="AP1370" s="151">
        <v>5081808.4914380582</v>
      </c>
      <c r="AQ1370" s="151">
        <v>5234262.7461811984</v>
      </c>
      <c r="AR1370" s="266">
        <v>-294028.19618119765</v>
      </c>
      <c r="AS1370" s="267">
        <v>-5.9517051914305889E-2</v>
      </c>
      <c r="AT1370" s="266">
        <v>-109746.04933896009</v>
      </c>
      <c r="AU1370" s="267">
        <v>-2.1415882868834508E-2</v>
      </c>
      <c r="AV1370" s="266">
        <v>-307710.98618119862</v>
      </c>
      <c r="AW1370" s="267">
        <v>-6.2459708366323675E-2</v>
      </c>
      <c r="AX1370" s="266">
        <v>-141573.94143805746</v>
      </c>
      <c r="AY1370" s="267">
        <v>-2.8657331955637095E-2</v>
      </c>
      <c r="AZ1370" s="266">
        <v>42708.205404180102</v>
      </c>
      <c r="BA1370" s="267">
        <v>8.3340943021021248E-3</v>
      </c>
      <c r="BB1370" s="266">
        <v>-152454.25474314019</v>
      </c>
      <c r="BC1370" s="267">
        <v>-2.9999999999999694E-2</v>
      </c>
      <c r="BE1370" s="149">
        <v>465772.51680521853</v>
      </c>
      <c r="BF1370" s="149">
        <v>419463.94818990963</v>
      </c>
      <c r="BG1370" s="149">
        <v>416863.6760947092</v>
      </c>
      <c r="BH1370" s="149">
        <v>450580.24967948481</v>
      </c>
      <c r="BI1370" s="149">
        <v>411194.73798154603</v>
      </c>
      <c r="BJ1370" s="149">
        <v>439642.80318541394</v>
      </c>
      <c r="BK1370" s="149">
        <v>447204.96782099927</v>
      </c>
      <c r="BL1370" s="149">
        <v>435514.83972547407</v>
      </c>
      <c r="BM1370" s="149">
        <v>430655.71005753509</v>
      </c>
      <c r="BN1370" s="149">
        <v>447910.3186993319</v>
      </c>
      <c r="BO1370" s="149">
        <v>437423.48849075474</v>
      </c>
      <c r="BP1370" s="149">
        <v>432035.48945082078</v>
      </c>
      <c r="BQ1370" s="268">
        <v>5234262.7461811975</v>
      </c>
    </row>
    <row r="1371" spans="2:96" x14ac:dyDescent="0.25">
      <c r="K1371" s="145" t="s">
        <v>316</v>
      </c>
      <c r="N1371" s="37" t="s">
        <v>2645</v>
      </c>
      <c r="V1371" s="37" t="s">
        <v>441</v>
      </c>
      <c r="W1371" s="37" t="s">
        <v>445</v>
      </c>
      <c r="X1371" s="37">
        <v>300</v>
      </c>
      <c r="AB1371" s="206" t="s">
        <v>362</v>
      </c>
      <c r="AC1371" s="173">
        <v>6300303</v>
      </c>
      <c r="AD1371" s="174" t="s">
        <v>2646</v>
      </c>
      <c r="AE1371" s="149">
        <v>309834.82000000007</v>
      </c>
      <c r="AF1371" s="17">
        <v>324591.92</v>
      </c>
      <c r="AG1371" s="17">
        <v>326745.39</v>
      </c>
      <c r="AH1371" s="151">
        <v>340562.46729683148</v>
      </c>
      <c r="AI1371" s="150">
        <v>113789.17</v>
      </c>
      <c r="AJ1371" s="266">
        <v>341367.51</v>
      </c>
      <c r="AK1371" s="138">
        <v>300533.77999999997</v>
      </c>
      <c r="AL1371" s="266">
        <v>360640.53599999996</v>
      </c>
      <c r="AM1371" s="175">
        <v>282937.87524088513</v>
      </c>
      <c r="AN1371" s="150">
        <v>358158.37205594633</v>
      </c>
      <c r="AO1371" s="151">
        <v>343222.02857142873</v>
      </c>
      <c r="AP1371" s="151">
        <v>348937.01328431035</v>
      </c>
      <c r="AQ1371" s="151">
        <v>359405.12368284003</v>
      </c>
      <c r="AR1371" s="266">
        <v>-18037.613682840019</v>
      </c>
      <c r="AS1371" s="267">
        <v>-5.2839280700263537E-2</v>
      </c>
      <c r="AT1371" s="266">
        <v>-18842.656386008544</v>
      </c>
      <c r="AU1371" s="267">
        <v>-5.532804755488642E-2</v>
      </c>
      <c r="AV1371" s="266">
        <v>-32659.733682840015</v>
      </c>
      <c r="AW1371" s="267">
        <v>-9.9954688520134935E-2</v>
      </c>
      <c r="AX1371" s="266">
        <v>-7569.50328431034</v>
      </c>
      <c r="AY1371" s="267">
        <v>-2.2174058932293645E-2</v>
      </c>
      <c r="AZ1371" s="266">
        <v>-8374.5459874788648</v>
      </c>
      <c r="BA1371" s="267">
        <v>-2.4590337431927515E-2</v>
      </c>
      <c r="BB1371" s="266">
        <v>-10468.11039852968</v>
      </c>
      <c r="BC1371" s="267">
        <v>-3.0000000000001057E-2</v>
      </c>
      <c r="BE1371" s="149">
        <v>31537.32539236833</v>
      </c>
      <c r="BF1371" s="149">
        <v>29024.392008325285</v>
      </c>
      <c r="BG1371" s="149">
        <v>28847.101945378807</v>
      </c>
      <c r="BH1371" s="149">
        <v>30631.039833294599</v>
      </c>
      <c r="BI1371" s="149">
        <v>28153.720315130733</v>
      </c>
      <c r="BJ1371" s="149">
        <v>30431.461500248206</v>
      </c>
      <c r="BK1371" s="149">
        <v>30494.371179779169</v>
      </c>
      <c r="BL1371" s="149">
        <v>30086.227339112957</v>
      </c>
      <c r="BM1371" s="149">
        <v>29641.939805876518</v>
      </c>
      <c r="BN1371" s="149">
        <v>30465.932768278246</v>
      </c>
      <c r="BO1371" s="149">
        <v>30301.294511567798</v>
      </c>
      <c r="BP1371" s="149">
        <v>29790.317083479378</v>
      </c>
      <c r="BQ1371" s="268">
        <v>359405.12368283997</v>
      </c>
    </row>
    <row r="1372" spans="2:96" x14ac:dyDescent="0.25">
      <c r="K1372" s="145" t="s">
        <v>316</v>
      </c>
      <c r="N1372" s="37" t="s">
        <v>2647</v>
      </c>
      <c r="V1372" s="37" t="s">
        <v>441</v>
      </c>
      <c r="W1372" s="37" t="s">
        <v>445</v>
      </c>
      <c r="X1372" s="37">
        <v>300</v>
      </c>
      <c r="AB1372" s="206" t="s">
        <v>362</v>
      </c>
      <c r="AC1372" s="173">
        <v>6300304</v>
      </c>
      <c r="AD1372" s="174" t="s">
        <v>2648</v>
      </c>
      <c r="AE1372" s="149">
        <v>1405941.9</v>
      </c>
      <c r="AF1372" s="17">
        <v>2145346.7300000004</v>
      </c>
      <c r="AG1372" s="17">
        <v>1843846.82</v>
      </c>
      <c r="AH1372" s="151">
        <v>1817137.5876858779</v>
      </c>
      <c r="AI1372" s="150">
        <v>922543.07000000007</v>
      </c>
      <c r="AJ1372" s="266">
        <v>2767629.21</v>
      </c>
      <c r="AK1372" s="138">
        <v>2198122.4500000002</v>
      </c>
      <c r="AL1372" s="266">
        <v>2637746.9400000004</v>
      </c>
      <c r="AM1372" s="175">
        <v>1514232.1270480126</v>
      </c>
      <c r="AN1372" s="150">
        <v>2501027.9106378658</v>
      </c>
      <c r="AO1372" s="151">
        <v>2722642.9885714301</v>
      </c>
      <c r="AP1372" s="151">
        <v>1901025.0834042407</v>
      </c>
      <c r="AQ1372" s="151">
        <v>1958055.8359063675</v>
      </c>
      <c r="AR1372" s="266">
        <v>809573.37409363245</v>
      </c>
      <c r="AS1372" s="267">
        <v>0.29251511407976233</v>
      </c>
      <c r="AT1372" s="266">
        <v>-140918.24822048959</v>
      </c>
      <c r="AU1372" s="267">
        <v>-7.7549575318591468E-2</v>
      </c>
      <c r="AV1372" s="266">
        <v>-114209.01590636745</v>
      </c>
      <c r="AW1372" s="267">
        <v>-6.1940620374509987E-2</v>
      </c>
      <c r="AX1372" s="266">
        <v>866604.1265957593</v>
      </c>
      <c r="AY1372" s="267">
        <v>0.31312146998035162</v>
      </c>
      <c r="AZ1372" s="266">
        <v>-83887.495718362741</v>
      </c>
      <c r="BA1372" s="267">
        <v>-4.6164636231642395E-2</v>
      </c>
      <c r="BB1372" s="266">
        <v>-57030.752502126852</v>
      </c>
      <c r="BC1372" s="267">
        <v>-2.9999999999999808E-2</v>
      </c>
      <c r="BE1372" s="149">
        <v>169512.92545764937</v>
      </c>
      <c r="BF1372" s="149">
        <v>160393.72836521899</v>
      </c>
      <c r="BG1372" s="149">
        <v>158756.74745625566</v>
      </c>
      <c r="BH1372" s="149">
        <v>166935.2974759904</v>
      </c>
      <c r="BI1372" s="149">
        <v>153875.59425796263</v>
      </c>
      <c r="BJ1372" s="149">
        <v>167524.32617181822</v>
      </c>
      <c r="BK1372" s="149">
        <v>164883.18671913253</v>
      </c>
      <c r="BL1372" s="149">
        <v>164651.44245298966</v>
      </c>
      <c r="BM1372" s="149">
        <v>161165.09998029569</v>
      </c>
      <c r="BN1372" s="149">
        <v>163927.14786758414</v>
      </c>
      <c r="BO1372" s="149">
        <v>165184.13839435752</v>
      </c>
      <c r="BP1372" s="149">
        <v>161246.20130711258</v>
      </c>
      <c r="BQ1372" s="268">
        <v>1958055.8359063675</v>
      </c>
    </row>
    <row r="1373" spans="2:96" x14ac:dyDescent="0.25">
      <c r="K1373" s="145" t="s">
        <v>316</v>
      </c>
      <c r="N1373" s="37" t="s">
        <v>2649</v>
      </c>
      <c r="V1373" s="37" t="s">
        <v>441</v>
      </c>
      <c r="W1373" s="37" t="s">
        <v>445</v>
      </c>
      <c r="X1373" s="37">
        <v>300</v>
      </c>
      <c r="AB1373" s="206" t="s">
        <v>362</v>
      </c>
      <c r="AC1373" s="173">
        <v>6300305</v>
      </c>
      <c r="AD1373" s="174" t="s">
        <v>2650</v>
      </c>
      <c r="AE1373" s="149">
        <v>639634.91000000015</v>
      </c>
      <c r="AF1373" s="17">
        <v>693350.97</v>
      </c>
      <c r="AG1373" s="17">
        <v>861164.99</v>
      </c>
      <c r="AH1373" s="151">
        <v>948406.80921871134</v>
      </c>
      <c r="AI1373" s="150">
        <v>358246.48</v>
      </c>
      <c r="AJ1373" s="266">
        <v>1074739.44</v>
      </c>
      <c r="AK1373" s="138">
        <v>1063458.74</v>
      </c>
      <c r="AL1373" s="266">
        <v>1276150.4879999999</v>
      </c>
      <c r="AM1373" s="175">
        <v>786694.47681937891</v>
      </c>
      <c r="AN1373" s="150">
        <v>1225171.0723993324</v>
      </c>
      <c r="AO1373" s="151">
        <v>1168691.05714286</v>
      </c>
      <c r="AP1373" s="151">
        <v>1108655.37720599</v>
      </c>
      <c r="AQ1373" s="151">
        <v>1141915.038522165</v>
      </c>
      <c r="AR1373" s="266">
        <v>-67175.598522165092</v>
      </c>
      <c r="AS1373" s="267">
        <v>-6.2504078683634334E-2</v>
      </c>
      <c r="AT1373" s="266">
        <v>-193508.2293034537</v>
      </c>
      <c r="AU1373" s="267">
        <v>-0.20403504848606471</v>
      </c>
      <c r="AV1373" s="266">
        <v>-280750.04852216505</v>
      </c>
      <c r="AW1373" s="267">
        <v>-0.32601191616273795</v>
      </c>
      <c r="AX1373" s="266">
        <v>-33915.937205990078</v>
      </c>
      <c r="AY1373" s="267">
        <v>-3.1557357945280279E-2</v>
      </c>
      <c r="AZ1373" s="266">
        <v>-160248.56798727869</v>
      </c>
      <c r="BA1373" s="267">
        <v>-0.16896606649132978</v>
      </c>
      <c r="BB1373" s="266">
        <v>-33259.661316175014</v>
      </c>
      <c r="BC1373" s="267">
        <v>-2.9999999999995773E-2</v>
      </c>
      <c r="BE1373" s="149">
        <v>101807.42751939601</v>
      </c>
      <c r="BF1373" s="149">
        <v>91384.163272605205</v>
      </c>
      <c r="BG1373" s="149">
        <v>90868.160092071004</v>
      </c>
      <c r="BH1373" s="149">
        <v>98401.806527870212</v>
      </c>
      <c r="BI1373" s="149">
        <v>89732.953094895798</v>
      </c>
      <c r="BJ1373" s="149">
        <v>95770.190307145895</v>
      </c>
      <c r="BK1373" s="149">
        <v>97679.402075122402</v>
      </c>
      <c r="BL1373" s="149">
        <v>94944.585218291104</v>
      </c>
      <c r="BM1373" s="149">
        <v>93964.179175276193</v>
      </c>
      <c r="BN1373" s="149">
        <v>97834.20302928258</v>
      </c>
      <c r="BO1373" s="149">
        <v>95305.787444665097</v>
      </c>
      <c r="BP1373" s="149">
        <v>94222.180765543308</v>
      </c>
      <c r="BQ1373" s="268">
        <v>1141915.038522165</v>
      </c>
    </row>
    <row r="1374" spans="2:96" x14ac:dyDescent="0.25">
      <c r="K1374" s="145" t="s">
        <v>316</v>
      </c>
      <c r="N1374" s="37" t="s">
        <v>2651</v>
      </c>
      <c r="V1374" s="37" t="s">
        <v>441</v>
      </c>
      <c r="W1374" s="37" t="s">
        <v>445</v>
      </c>
      <c r="X1374" s="37">
        <v>300</v>
      </c>
      <c r="AB1374" s="206" t="s">
        <v>362</v>
      </c>
      <c r="AC1374" s="173">
        <v>6300306</v>
      </c>
      <c r="AD1374" s="174" t="s">
        <v>2652</v>
      </c>
      <c r="AE1374" s="149">
        <v>5787265.6200000001</v>
      </c>
      <c r="AF1374" s="17">
        <v>6363606.1699999999</v>
      </c>
      <c r="AG1374" s="17">
        <v>6885994.8399999999</v>
      </c>
      <c r="AH1374" s="151">
        <v>7099185.7211683402</v>
      </c>
      <c r="AI1374" s="150">
        <v>2479852.67</v>
      </c>
      <c r="AJ1374" s="266">
        <v>7439558.0099999998</v>
      </c>
      <c r="AK1374" s="138">
        <v>5852290.6599999992</v>
      </c>
      <c r="AL1374" s="266">
        <v>7022748.7919999985</v>
      </c>
      <c r="AM1374" s="175">
        <v>5924638.1936129387</v>
      </c>
      <c r="AN1374" s="150">
        <v>7026838.1875554007</v>
      </c>
      <c r="AO1374" s="151">
        <v>7087590.0685714353</v>
      </c>
      <c r="AP1374" s="151">
        <v>7175741.5147127956</v>
      </c>
      <c r="AQ1374" s="151">
        <v>7391013.7601541765</v>
      </c>
      <c r="AR1374" s="266">
        <v>48544.249845823273</v>
      </c>
      <c r="AS1374" s="267">
        <v>6.52515240563643E-3</v>
      </c>
      <c r="AT1374" s="266">
        <v>-291828.03898583632</v>
      </c>
      <c r="AU1374" s="267">
        <v>-4.1107255176556931E-2</v>
      </c>
      <c r="AV1374" s="266">
        <v>-505018.92015417665</v>
      </c>
      <c r="AW1374" s="267">
        <v>-7.3340008508367791E-2</v>
      </c>
      <c r="AX1374" s="266">
        <v>263816.49528720416</v>
      </c>
      <c r="AY1374" s="267">
        <v>3.5461313015180608E-2</v>
      </c>
      <c r="AZ1374" s="266">
        <v>-76555.793544455431</v>
      </c>
      <c r="BA1374" s="267">
        <v>-1.0783742889861508E-2</v>
      </c>
      <c r="BB1374" s="266">
        <v>-215272.24544138089</v>
      </c>
      <c r="BC1374" s="267">
        <v>-2.9999999999999586E-2</v>
      </c>
      <c r="BE1374" s="149">
        <v>655615.02375669742</v>
      </c>
      <c r="BF1374" s="149">
        <v>592852.44554126938</v>
      </c>
      <c r="BG1374" s="149">
        <v>590672.68493369315</v>
      </c>
      <c r="BH1374" s="149">
        <v>635717.74969902728</v>
      </c>
      <c r="BI1374" s="149">
        <v>582340.01574970537</v>
      </c>
      <c r="BJ1374" s="149">
        <v>620680.39711927611</v>
      </c>
      <c r="BK1374" s="149">
        <v>631018.57076426561</v>
      </c>
      <c r="BL1374" s="149">
        <v>615346.87232579826</v>
      </c>
      <c r="BM1374" s="149">
        <v>608288.15333788749</v>
      </c>
      <c r="BN1374" s="149">
        <v>631670.27456690045</v>
      </c>
      <c r="BO1374" s="149">
        <v>617059.51092986378</v>
      </c>
      <c r="BP1374" s="149">
        <v>609752.06142979232</v>
      </c>
      <c r="BQ1374" s="268">
        <v>7391013.7601541774</v>
      </c>
    </row>
    <row r="1375" spans="2:96" x14ac:dyDescent="0.25">
      <c r="K1375" s="145" t="s">
        <v>316</v>
      </c>
      <c r="N1375" s="37" t="s">
        <v>2653</v>
      </c>
      <c r="V1375" s="37" t="s">
        <v>441</v>
      </c>
      <c r="W1375" s="37" t="s">
        <v>445</v>
      </c>
      <c r="X1375" s="37">
        <v>300</v>
      </c>
      <c r="AB1375" s="206" t="s">
        <v>362</v>
      </c>
      <c r="AC1375" s="173">
        <v>6300308</v>
      </c>
      <c r="AD1375" s="174" t="s">
        <v>2654</v>
      </c>
      <c r="AE1375" s="149">
        <v>277721.62999999995</v>
      </c>
      <c r="AF1375" s="17">
        <v>326973.21999999997</v>
      </c>
      <c r="AG1375" s="17">
        <v>166370.90999999997</v>
      </c>
      <c r="AH1375" s="151">
        <v>241105.1679771065</v>
      </c>
      <c r="AI1375" s="150">
        <v>70423.439999999988</v>
      </c>
      <c r="AJ1375" s="266">
        <v>211270.31999999995</v>
      </c>
      <c r="AK1375" s="138">
        <v>144253.38</v>
      </c>
      <c r="AL1375" s="266">
        <v>173104.05599999998</v>
      </c>
      <c r="AM1375" s="175">
        <v>200683.87988395183</v>
      </c>
      <c r="AN1375" s="150">
        <v>184674.66809315467</v>
      </c>
      <c r="AO1375" s="151">
        <v>189898.14857142855</v>
      </c>
      <c r="AP1375" s="151">
        <v>188220.99038771942</v>
      </c>
      <c r="AQ1375" s="151">
        <v>193867.62009935098</v>
      </c>
      <c r="AR1375" s="266">
        <v>17402.699900648964</v>
      </c>
      <c r="AS1375" s="267">
        <v>8.2371721217864249E-2</v>
      </c>
      <c r="AT1375" s="266">
        <v>47237.547877755511</v>
      </c>
      <c r="AU1375" s="267">
        <v>0.19592092643257164</v>
      </c>
      <c r="AV1375" s="266">
        <v>-27496.71009935101</v>
      </c>
      <c r="AW1375" s="267">
        <v>-0.16527354511285064</v>
      </c>
      <c r="AX1375" s="266">
        <v>23049.329612280533</v>
      </c>
      <c r="AY1375" s="267">
        <v>0.1090987584639458</v>
      </c>
      <c r="AZ1375" s="266">
        <v>52884.17758938708</v>
      </c>
      <c r="BA1375" s="267">
        <v>0.21934070527434135</v>
      </c>
      <c r="BB1375" s="266">
        <v>-5646.6297116315691</v>
      </c>
      <c r="BC1375" s="267">
        <v>-2.999999999999993E-2</v>
      </c>
      <c r="BE1375" s="149">
        <v>16790.057141013829</v>
      </c>
      <c r="BF1375" s="149">
        <v>15793.452591504012</v>
      </c>
      <c r="BG1375" s="149">
        <v>15924.799836022694</v>
      </c>
      <c r="BH1375" s="149">
        <v>16528.031320812723</v>
      </c>
      <c r="BI1375" s="149">
        <v>15140.98007431782</v>
      </c>
      <c r="BJ1375" s="149">
        <v>16451.752460562191</v>
      </c>
      <c r="BK1375" s="149">
        <v>16245.794768295365</v>
      </c>
      <c r="BL1375" s="149">
        <v>16305.835254725807</v>
      </c>
      <c r="BM1375" s="149">
        <v>15923.016755821513</v>
      </c>
      <c r="BN1375" s="149">
        <v>16424.907032995994</v>
      </c>
      <c r="BO1375" s="149">
        <v>16363.3382038895</v>
      </c>
      <c r="BP1375" s="149">
        <v>15975.654659389522</v>
      </c>
      <c r="BQ1375" s="268">
        <v>193867.62009935098</v>
      </c>
    </row>
    <row r="1376" spans="2:96" x14ac:dyDescent="0.25">
      <c r="K1376" s="145" t="s">
        <v>316</v>
      </c>
      <c r="N1376" s="37" t="s">
        <v>2655</v>
      </c>
      <c r="V1376" s="37" t="s">
        <v>441</v>
      </c>
      <c r="W1376" s="37" t="s">
        <v>445</v>
      </c>
      <c r="X1376" s="37">
        <v>300</v>
      </c>
      <c r="AB1376" s="206" t="s">
        <v>362</v>
      </c>
      <c r="AC1376" s="173">
        <v>6300309</v>
      </c>
      <c r="AD1376" s="174" t="s">
        <v>2656</v>
      </c>
      <c r="AE1376" s="149">
        <v>1226387.93</v>
      </c>
      <c r="AF1376" s="17">
        <v>891691.33</v>
      </c>
      <c r="AG1376" s="17">
        <v>915054.7699999999</v>
      </c>
      <c r="AH1376" s="151">
        <v>767135.73357035825</v>
      </c>
      <c r="AI1376" s="150">
        <v>365965.35</v>
      </c>
      <c r="AJ1376" s="266">
        <v>1097896.0499999998</v>
      </c>
      <c r="AK1376" s="138">
        <v>1040696.64</v>
      </c>
      <c r="AL1376" s="266">
        <v>1248835.9680000001</v>
      </c>
      <c r="AM1376" s="175">
        <v>636293.78899337363</v>
      </c>
      <c r="AN1376" s="150">
        <v>1171538.5845769846</v>
      </c>
      <c r="AO1376" s="151">
        <v>1113629.7942857186</v>
      </c>
      <c r="AP1376" s="151">
        <v>1032645.918049217</v>
      </c>
      <c r="AQ1376" s="151">
        <v>1063625.2955906936</v>
      </c>
      <c r="AR1376" s="266">
        <v>34270.754409306217</v>
      </c>
      <c r="AS1376" s="267">
        <v>3.1214935520813853E-2</v>
      </c>
      <c r="AT1376" s="266">
        <v>-296489.56202033535</v>
      </c>
      <c r="AU1376" s="267">
        <v>-0.38648905147519458</v>
      </c>
      <c r="AV1376" s="266">
        <v>-148570.52559069369</v>
      </c>
      <c r="AW1376" s="267">
        <v>-0.16236244043697376</v>
      </c>
      <c r="AX1376" s="266">
        <v>65250.131950782845</v>
      </c>
      <c r="AY1376" s="267">
        <v>5.9431976233799963E-2</v>
      </c>
      <c r="AZ1376" s="266">
        <v>-265510.18447885872</v>
      </c>
      <c r="BA1376" s="267">
        <v>-0.34610587521863534</v>
      </c>
      <c r="BB1376" s="266">
        <v>-30979.377541476628</v>
      </c>
      <c r="BC1376" s="267">
        <v>-3.0000000000000113E-2</v>
      </c>
      <c r="BE1376" s="149">
        <v>94779.778692622553</v>
      </c>
      <c r="BF1376" s="149">
        <v>85121.803158833834</v>
      </c>
      <c r="BG1376" s="149">
        <v>84633.995414319535</v>
      </c>
      <c r="BH1376" s="149">
        <v>91589.483121571364</v>
      </c>
      <c r="BI1376" s="149">
        <v>83566.343176556999</v>
      </c>
      <c r="BJ1376" s="149">
        <v>89231.942807306143</v>
      </c>
      <c r="BK1376" s="149">
        <v>90969.679546633764</v>
      </c>
      <c r="BL1376" s="149">
        <v>88457.906477151497</v>
      </c>
      <c r="BM1376" s="149">
        <v>87542.340293555884</v>
      </c>
      <c r="BN1376" s="149">
        <v>91099.584992953736</v>
      </c>
      <c r="BO1376" s="149">
        <v>88825.035300809206</v>
      </c>
      <c r="BP1376" s="149">
        <v>87807.402608379067</v>
      </c>
      <c r="BQ1376" s="268">
        <v>1063625.2955906934</v>
      </c>
    </row>
    <row r="1377" spans="11:69" x14ac:dyDescent="0.25">
      <c r="K1377" s="145" t="s">
        <v>316</v>
      </c>
      <c r="N1377" s="37" t="s">
        <v>2657</v>
      </c>
      <c r="V1377" s="37" t="s">
        <v>441</v>
      </c>
      <c r="W1377" s="37" t="s">
        <v>445</v>
      </c>
      <c r="X1377" s="37">
        <v>300</v>
      </c>
      <c r="AB1377" s="206" t="s">
        <v>362</v>
      </c>
      <c r="AC1377" s="173">
        <v>6300310</v>
      </c>
      <c r="AD1377" s="174" t="s">
        <v>2658</v>
      </c>
      <c r="AE1377" s="149">
        <v>23075981.470000003</v>
      </c>
      <c r="AF1377" s="17">
        <v>25588286.374200001</v>
      </c>
      <c r="AG1377" s="17">
        <v>29767244.629999999</v>
      </c>
      <c r="AH1377" s="151">
        <v>30376603.350548185</v>
      </c>
      <c r="AI1377" s="150">
        <v>10631944.66</v>
      </c>
      <c r="AJ1377" s="266">
        <v>31895833.98</v>
      </c>
      <c r="AK1377" s="138">
        <v>28092165.520000003</v>
      </c>
      <c r="AL1377" s="266">
        <v>33710598.623999998</v>
      </c>
      <c r="AM1377" s="175">
        <v>25263601.942964535</v>
      </c>
      <c r="AN1377" s="150">
        <v>33205166.927583653</v>
      </c>
      <c r="AO1377" s="151">
        <v>33345821.94857144</v>
      </c>
      <c r="AP1377" s="151">
        <v>32935699.435490288</v>
      </c>
      <c r="AQ1377" s="151">
        <v>33923770.418555021</v>
      </c>
      <c r="AR1377" s="266">
        <v>-2027936.4385550208</v>
      </c>
      <c r="AS1377" s="267">
        <v>-6.3579978495831788E-2</v>
      </c>
      <c r="AT1377" s="266">
        <v>-3547167.0680068359</v>
      </c>
      <c r="AU1377" s="267">
        <v>-0.11677299884625918</v>
      </c>
      <c r="AV1377" s="266">
        <v>-4156525.7885550223</v>
      </c>
      <c r="AW1377" s="267">
        <v>-0.13963421338520515</v>
      </c>
      <c r="AX1377" s="266">
        <v>-1039865.4554902874</v>
      </c>
      <c r="AY1377" s="267">
        <v>-3.2601920869738843E-2</v>
      </c>
      <c r="AZ1377" s="266">
        <v>-2559096.0849421024</v>
      </c>
      <c r="BA1377" s="267">
        <v>-8.4245629947823655E-2</v>
      </c>
      <c r="BB1377" s="266">
        <v>-988070.98306473345</v>
      </c>
      <c r="BC1377" s="267">
        <v>-3.0000000000000752E-2</v>
      </c>
      <c r="BE1377" s="149">
        <v>2950632.1885876306</v>
      </c>
      <c r="BF1377" s="149">
        <v>2768284.3936321614</v>
      </c>
      <c r="BG1377" s="149">
        <v>2749870.4821795207</v>
      </c>
      <c r="BH1377" s="149">
        <v>2911795.293581285</v>
      </c>
      <c r="BI1377" s="149">
        <v>2693364.2442630152</v>
      </c>
      <c r="BJ1377" s="149">
        <v>2882321.6272706334</v>
      </c>
      <c r="BK1377" s="149">
        <v>2885560.2946590618</v>
      </c>
      <c r="BL1377" s="149">
        <v>2847368.1526140003</v>
      </c>
      <c r="BM1377" s="149">
        <v>2804265.2295600516</v>
      </c>
      <c r="BN1377" s="149">
        <v>2831876.9657482048</v>
      </c>
      <c r="BO1377" s="149">
        <v>2823134.4592422997</v>
      </c>
      <c r="BP1377" s="149">
        <v>2775297.0872171535</v>
      </c>
      <c r="BQ1377" s="268">
        <v>33923770.418555021</v>
      </c>
    </row>
    <row r="1378" spans="11:69" x14ac:dyDescent="0.25">
      <c r="K1378" s="145" t="s">
        <v>316</v>
      </c>
      <c r="N1378" s="37" t="s">
        <v>2659</v>
      </c>
      <c r="V1378" s="37" t="s">
        <v>441</v>
      </c>
      <c r="W1378" s="37" t="s">
        <v>445</v>
      </c>
      <c r="X1378" s="37">
        <v>300</v>
      </c>
      <c r="AB1378" s="206" t="s">
        <v>362</v>
      </c>
      <c r="AC1378" s="173">
        <v>6300311</v>
      </c>
      <c r="AD1378" s="174" t="s">
        <v>2660</v>
      </c>
      <c r="AE1378" s="149">
        <v>126653.5</v>
      </c>
      <c r="AF1378" s="17">
        <v>157094.00999999998</v>
      </c>
      <c r="AG1378" s="17">
        <v>149708.04</v>
      </c>
      <c r="AH1378" s="151">
        <v>192123.42199611993</v>
      </c>
      <c r="AI1378" s="150">
        <v>37448.080000000002</v>
      </c>
      <c r="AJ1378" s="266">
        <v>112344.24</v>
      </c>
      <c r="AK1378" s="138">
        <v>115435.23000000001</v>
      </c>
      <c r="AL1378" s="266">
        <v>138522.27600000001</v>
      </c>
      <c r="AM1378" s="175">
        <v>160187.78406250462</v>
      </c>
      <c r="AN1378" s="150">
        <v>147370.86793361531</v>
      </c>
      <c r="AO1378" s="151">
        <v>130765.54285714288</v>
      </c>
      <c r="AP1378" s="151">
        <v>127787.93977859488</v>
      </c>
      <c r="AQ1378" s="151">
        <v>131621.57797195273</v>
      </c>
      <c r="AR1378" s="266">
        <v>-19277.337971952729</v>
      </c>
      <c r="AS1378" s="267">
        <v>-0.17159168972038735</v>
      </c>
      <c r="AT1378" s="266">
        <v>60501.844024167192</v>
      </c>
      <c r="AU1378" s="267">
        <v>0.31491133874030763</v>
      </c>
      <c r="AV1378" s="266">
        <v>18086.462028047274</v>
      </c>
      <c r="AW1378" s="267">
        <v>0.12081156114292374</v>
      </c>
      <c r="AX1378" s="266">
        <v>-15443.699778594877</v>
      </c>
      <c r="AY1378" s="267">
        <v>-0.1374676599227061</v>
      </c>
      <c r="AZ1378" s="266">
        <v>64335.482217525045</v>
      </c>
      <c r="BA1378" s="267">
        <v>0.33486537741777445</v>
      </c>
      <c r="BB1378" s="266">
        <v>-3833.6381933578523</v>
      </c>
      <c r="BC1378" s="267">
        <v>-3.0000000000000044E-2</v>
      </c>
      <c r="BE1378" s="149">
        <v>11426.047735316075</v>
      </c>
      <c r="BF1378" s="149">
        <v>10683.912790574303</v>
      </c>
      <c r="BG1378" s="149">
        <v>10871.684493074164</v>
      </c>
      <c r="BH1378" s="149">
        <v>11251.516070164853</v>
      </c>
      <c r="BI1378" s="149">
        <v>10202.852129129902</v>
      </c>
      <c r="BJ1378" s="149">
        <v>11107.615497655714</v>
      </c>
      <c r="BK1378" s="149">
        <v>11015.420390168443</v>
      </c>
      <c r="BL1378" s="149">
        <v>11075.064246967402</v>
      </c>
      <c r="BM1378" s="149">
        <v>10829.459212837342</v>
      </c>
      <c r="BN1378" s="149">
        <v>11229.388534584603</v>
      </c>
      <c r="BO1378" s="149">
        <v>11088.962533778145</v>
      </c>
      <c r="BP1378" s="149">
        <v>10839.654337701793</v>
      </c>
      <c r="BQ1378" s="268">
        <v>131621.57797195273</v>
      </c>
    </row>
    <row r="1379" spans="11:69" x14ac:dyDescent="0.25">
      <c r="K1379" s="145" t="s">
        <v>316</v>
      </c>
      <c r="N1379" s="37" t="s">
        <v>2661</v>
      </c>
      <c r="V1379" s="37" t="s">
        <v>441</v>
      </c>
      <c r="W1379" s="37" t="s">
        <v>445</v>
      </c>
      <c r="X1379" s="37">
        <v>300</v>
      </c>
      <c r="AB1379" s="206" t="s">
        <v>362</v>
      </c>
      <c r="AC1379" s="173">
        <v>6300312</v>
      </c>
      <c r="AD1379" s="174" t="s">
        <v>2662</v>
      </c>
      <c r="AE1379" s="149">
        <v>2114826</v>
      </c>
      <c r="AF1379" s="17">
        <v>2220627.04</v>
      </c>
      <c r="AG1379" s="17">
        <v>2425979.04</v>
      </c>
      <c r="AH1379" s="151">
        <v>2483390.9482825114</v>
      </c>
      <c r="AI1379" s="150">
        <v>845959.26</v>
      </c>
      <c r="AJ1379" s="266">
        <v>2537877.7800000003</v>
      </c>
      <c r="AK1379" s="138">
        <v>2048968.39</v>
      </c>
      <c r="AL1379" s="266">
        <v>2458762.068</v>
      </c>
      <c r="AM1379" s="175">
        <v>2069913.1830367157</v>
      </c>
      <c r="AN1379" s="150">
        <v>2462446.1552457958</v>
      </c>
      <c r="AO1379" s="151">
        <v>2473890.9771428574</v>
      </c>
      <c r="AP1379" s="151">
        <v>2566557.5542725362</v>
      </c>
      <c r="AQ1379" s="151">
        <v>2643554.2809007149</v>
      </c>
      <c r="AR1379" s="266">
        <v>-105676.50090071466</v>
      </c>
      <c r="AS1379" s="267">
        <v>-4.1639712413855744E-2</v>
      </c>
      <c r="AT1379" s="266">
        <v>-160163.33261820348</v>
      </c>
      <c r="AU1379" s="267">
        <v>-6.4493805427200596E-2</v>
      </c>
      <c r="AV1379" s="266">
        <v>-217575.24090071488</v>
      </c>
      <c r="AW1379" s="267">
        <v>-8.9685540276026002E-2</v>
      </c>
      <c r="AX1379" s="266">
        <v>-28679.774272535928</v>
      </c>
      <c r="AY1379" s="267">
        <v>-1.13006916639366E-2</v>
      </c>
      <c r="AZ1379" s="266">
        <v>-83166.605990024749</v>
      </c>
      <c r="BA1379" s="267">
        <v>-3.3489131482717996E-2</v>
      </c>
      <c r="BB1379" s="266">
        <v>-76996.726628178731</v>
      </c>
      <c r="BC1379" s="267">
        <v>-3.0000000000001029E-2</v>
      </c>
      <c r="BE1379" s="149">
        <v>230615.689545867</v>
      </c>
      <c r="BF1379" s="149">
        <v>215468.18199302634</v>
      </c>
      <c r="BG1379" s="149">
        <v>214310.18636319667</v>
      </c>
      <c r="BH1379" s="149">
        <v>227239.0382657813</v>
      </c>
      <c r="BI1379" s="149">
        <v>208272.79803637305</v>
      </c>
      <c r="BJ1379" s="149">
        <v>224544.58268519747</v>
      </c>
      <c r="BK1379" s="149">
        <v>223799.75084154977</v>
      </c>
      <c r="BL1379" s="149">
        <v>221666.45836718663</v>
      </c>
      <c r="BM1379" s="149">
        <v>217686.33678562974</v>
      </c>
      <c r="BN1379" s="149">
        <v>222512.94366930617</v>
      </c>
      <c r="BO1379" s="149">
        <v>220906.43621836184</v>
      </c>
      <c r="BP1379" s="149">
        <v>216531.87812923876</v>
      </c>
      <c r="BQ1379" s="268">
        <v>2643554.2809007145</v>
      </c>
    </row>
    <row r="1380" spans="11:69" x14ac:dyDescent="0.25">
      <c r="K1380" s="145" t="s">
        <v>316</v>
      </c>
      <c r="N1380" s="37" t="s">
        <v>2663</v>
      </c>
      <c r="V1380" s="37" t="s">
        <v>441</v>
      </c>
      <c r="W1380" s="37" t="s">
        <v>445</v>
      </c>
      <c r="X1380" s="37">
        <v>300</v>
      </c>
      <c r="AB1380" s="206" t="s">
        <v>362</v>
      </c>
      <c r="AC1380" s="173">
        <v>6300313</v>
      </c>
      <c r="AD1380" s="174" t="s">
        <v>2664</v>
      </c>
      <c r="AE1380" s="149">
        <v>440</v>
      </c>
      <c r="AF1380" s="17">
        <v>113.88</v>
      </c>
      <c r="AG1380" s="17">
        <v>59</v>
      </c>
      <c r="AH1380" s="151">
        <v>0</v>
      </c>
      <c r="AI1380" s="150">
        <v>59</v>
      </c>
      <c r="AJ1380" s="266">
        <v>177</v>
      </c>
      <c r="AK1380" s="138">
        <v>59</v>
      </c>
      <c r="AL1380" s="266">
        <v>70.800000000000011</v>
      </c>
      <c r="AM1380" s="175">
        <v>0</v>
      </c>
      <c r="AN1380" s="150">
        <v>59</v>
      </c>
      <c r="AO1380" s="151">
        <v>101.142857142857</v>
      </c>
      <c r="AP1380" s="151">
        <v>182.671710214483</v>
      </c>
      <c r="AQ1380" s="151">
        <v>188.15186152091761</v>
      </c>
      <c r="AR1380" s="266">
        <v>-11.151861520917606</v>
      </c>
      <c r="AS1380" s="267">
        <v>-6.3004867349816987E-2</v>
      </c>
      <c r="AT1380" s="266">
        <v>-188.15186152091761</v>
      </c>
      <c r="AU1380" s="267">
        <v>0</v>
      </c>
      <c r="AV1380" s="266">
        <v>-129.15186152091761</v>
      </c>
      <c r="AW1380" s="267">
        <v>-2.189014602049451</v>
      </c>
      <c r="AX1380" s="266">
        <v>-5.6717102144829994</v>
      </c>
      <c r="AY1380" s="267">
        <v>-3.2043560533802258E-2</v>
      </c>
      <c r="AZ1380" s="266">
        <v>-182.671710214483</v>
      </c>
      <c r="BA1380" s="267">
        <v>0</v>
      </c>
      <c r="BB1380" s="266">
        <v>-5.4801513064346068</v>
      </c>
      <c r="BC1380" s="267">
        <v>-3.0000000000000641E-2</v>
      </c>
      <c r="BE1380" s="149">
        <v>16.798078589514802</v>
      </c>
      <c r="BF1380" s="149">
        <v>15.0266032239143</v>
      </c>
      <c r="BG1380" s="149">
        <v>14.9509673088768</v>
      </c>
      <c r="BH1380" s="149">
        <v>16.220080733613401</v>
      </c>
      <c r="BI1380" s="149">
        <v>14.7899468497524</v>
      </c>
      <c r="BJ1380" s="149">
        <v>15.754696351212401</v>
      </c>
      <c r="BK1380" s="149">
        <v>16.118056288218298</v>
      </c>
      <c r="BL1380" s="149">
        <v>15.6350235256419</v>
      </c>
      <c r="BM1380" s="149">
        <v>15.4980384795183</v>
      </c>
      <c r="BN1380" s="149">
        <v>16.1387301049953</v>
      </c>
      <c r="BO1380" s="149">
        <v>15.686119788245</v>
      </c>
      <c r="BP1380" s="149">
        <v>15.535520277414699</v>
      </c>
      <c r="BQ1380" s="268">
        <v>188.15186152091761</v>
      </c>
    </row>
    <row r="1381" spans="11:69" x14ac:dyDescent="0.25">
      <c r="K1381" s="145" t="s">
        <v>316</v>
      </c>
      <c r="N1381" s="37" t="s">
        <v>2665</v>
      </c>
      <c r="V1381" s="37" t="s">
        <v>441</v>
      </c>
      <c r="W1381" s="37" t="s">
        <v>445</v>
      </c>
      <c r="X1381" s="37">
        <v>300</v>
      </c>
      <c r="AB1381" s="206" t="s">
        <v>362</v>
      </c>
      <c r="AC1381" s="173">
        <v>6300314</v>
      </c>
      <c r="AD1381" s="174" t="s">
        <v>2666</v>
      </c>
      <c r="AE1381" s="149">
        <v>290851.52999999997</v>
      </c>
      <c r="AF1381" s="17">
        <v>366207.07999999996</v>
      </c>
      <c r="AG1381" s="17">
        <v>320695.10000000003</v>
      </c>
      <c r="AH1381" s="151">
        <v>237529.35193150718</v>
      </c>
      <c r="AI1381" s="150">
        <v>119793.58</v>
      </c>
      <c r="AJ1381" s="266">
        <v>359380.74</v>
      </c>
      <c r="AK1381" s="138">
        <v>215472.91999999995</v>
      </c>
      <c r="AL1381" s="266">
        <v>258567.50399999993</v>
      </c>
      <c r="AM1381" s="175">
        <v>197364.10593322973</v>
      </c>
      <c r="AN1381" s="150">
        <v>255638.1659982774</v>
      </c>
      <c r="AO1381" s="151">
        <v>314844.85714285751</v>
      </c>
      <c r="AP1381" s="151">
        <v>368363.4643533128</v>
      </c>
      <c r="AQ1381" s="151">
        <v>379414.3682839119</v>
      </c>
      <c r="AR1381" s="266">
        <v>-20033.628283911909</v>
      </c>
      <c r="AS1381" s="267">
        <v>-5.574485790171145E-2</v>
      </c>
      <c r="AT1381" s="266">
        <v>-141885.01635240472</v>
      </c>
      <c r="AU1381" s="267">
        <v>-0.59733677206056623</v>
      </c>
      <c r="AV1381" s="266">
        <v>-58719.268283911864</v>
      </c>
      <c r="AW1381" s="267">
        <v>-0.18309998588663143</v>
      </c>
      <c r="AX1381" s="266">
        <v>-8982.7243533128058</v>
      </c>
      <c r="AY1381" s="267">
        <v>-2.4995007671565275E-2</v>
      </c>
      <c r="AZ1381" s="266">
        <v>-130834.11242180562</v>
      </c>
      <c r="BA1381" s="267">
        <v>-0.55081240005880339</v>
      </c>
      <c r="BB1381" s="266">
        <v>-11050.903930599103</v>
      </c>
      <c r="BC1381" s="267">
        <v>-2.9999999999999236E-2</v>
      </c>
      <c r="BE1381" s="149">
        <v>33719.169497402072</v>
      </c>
      <c r="BF1381" s="149">
        <v>30448.53124480143</v>
      </c>
      <c r="BG1381" s="149">
        <v>30245.967209705432</v>
      </c>
      <c r="BH1381" s="149">
        <v>32662.567969337542</v>
      </c>
      <c r="BI1381" s="149">
        <v>29805.836042255771</v>
      </c>
      <c r="BJ1381" s="149">
        <v>31902.749410828488</v>
      </c>
      <c r="BK1381" s="149">
        <v>32382.938424094187</v>
      </c>
      <c r="BL1381" s="149">
        <v>31580.024382115243</v>
      </c>
      <c r="BM1381" s="149">
        <v>31202.039852634785</v>
      </c>
      <c r="BN1381" s="149">
        <v>32441.641493462426</v>
      </c>
      <c r="BO1381" s="149">
        <v>31719.925243951897</v>
      </c>
      <c r="BP1381" s="149">
        <v>31302.977513322694</v>
      </c>
      <c r="BQ1381" s="268">
        <v>379414.36828391196</v>
      </c>
    </row>
    <row r="1382" spans="11:69" x14ac:dyDescent="0.25">
      <c r="K1382" s="145" t="s">
        <v>316</v>
      </c>
      <c r="N1382" s="37" t="s">
        <v>2667</v>
      </c>
      <c r="V1382" s="37" t="s">
        <v>441</v>
      </c>
      <c r="W1382" s="37" t="s">
        <v>445</v>
      </c>
      <c r="X1382" s="37">
        <v>300</v>
      </c>
      <c r="AB1382" s="206" t="s">
        <v>362</v>
      </c>
      <c r="AC1382" s="173">
        <v>6300315</v>
      </c>
      <c r="AD1382" s="174" t="s">
        <v>2668</v>
      </c>
      <c r="AE1382" s="149">
        <v>2925638.3099999996</v>
      </c>
      <c r="AF1382" s="17">
        <v>2537997.2199999997</v>
      </c>
      <c r="AG1382" s="17">
        <v>4366907.7299999995</v>
      </c>
      <c r="AH1382" s="151">
        <v>4622059.6704336675</v>
      </c>
      <c r="AI1382" s="150">
        <v>1642318.85</v>
      </c>
      <c r="AJ1382" s="266">
        <v>4926956.5500000007</v>
      </c>
      <c r="AK1382" s="138">
        <v>4077313.4800000004</v>
      </c>
      <c r="AL1382" s="266">
        <v>4892776.1760000009</v>
      </c>
      <c r="AM1382" s="175">
        <v>3833954.7743812492</v>
      </c>
      <c r="AN1382" s="150">
        <v>4865418.3760524187</v>
      </c>
      <c r="AO1382" s="151">
        <v>4969551.7885714341</v>
      </c>
      <c r="AP1382" s="151">
        <v>5082438.2814291688</v>
      </c>
      <c r="AQ1382" s="151">
        <v>5234911.4298720462</v>
      </c>
      <c r="AR1382" s="266">
        <v>-307954.87987204548</v>
      </c>
      <c r="AS1382" s="267">
        <v>-6.2504078683633904E-2</v>
      </c>
      <c r="AT1382" s="266">
        <v>-612851.75943837874</v>
      </c>
      <c r="AU1382" s="267">
        <v>-0.13259278398300678</v>
      </c>
      <c r="AV1382" s="266">
        <v>-868003.69987204671</v>
      </c>
      <c r="AW1382" s="267">
        <v>-0.19876850016980935</v>
      </c>
      <c r="AX1382" s="266">
        <v>-155481.73142916802</v>
      </c>
      <c r="AY1382" s="267">
        <v>-3.1557357945275165E-2</v>
      </c>
      <c r="AZ1382" s="266">
        <v>-460378.61099550128</v>
      </c>
      <c r="BA1382" s="267">
        <v>-9.9604644643695395E-2</v>
      </c>
      <c r="BB1382" s="266">
        <v>-152473.14844287746</v>
      </c>
      <c r="BC1382" s="267">
        <v>-3.0000000000000471E-2</v>
      </c>
      <c r="BE1382" s="149">
        <v>466718.493047336</v>
      </c>
      <c r="BF1382" s="149">
        <v>418934.84601461294</v>
      </c>
      <c r="BG1382" s="149">
        <v>416569.31893378502</v>
      </c>
      <c r="BH1382" s="149">
        <v>451106.01431387197</v>
      </c>
      <c r="BI1382" s="149">
        <v>411365.15935596399</v>
      </c>
      <c r="BJ1382" s="149">
        <v>439041.82620165002</v>
      </c>
      <c r="BK1382" s="149">
        <v>447794.27640071302</v>
      </c>
      <c r="BL1382" s="149">
        <v>435256.98287232599</v>
      </c>
      <c r="BM1382" s="149">
        <v>430762.48141875304</v>
      </c>
      <c r="BN1382" s="149">
        <v>448503.93452496198</v>
      </c>
      <c r="BO1382" s="149">
        <v>436912.851828905</v>
      </c>
      <c r="BP1382" s="149">
        <v>431945.24495916697</v>
      </c>
      <c r="BQ1382" s="268">
        <v>5234911.4298720453</v>
      </c>
    </row>
    <row r="1383" spans="11:69" x14ac:dyDescent="0.25">
      <c r="K1383" s="145" t="s">
        <v>316</v>
      </c>
      <c r="N1383" s="37" t="s">
        <v>2669</v>
      </c>
      <c r="V1383" s="37" t="s">
        <v>441</v>
      </c>
      <c r="W1383" s="37" t="s">
        <v>445</v>
      </c>
      <c r="X1383" s="37">
        <v>300</v>
      </c>
      <c r="AB1383" s="206" t="s">
        <v>362</v>
      </c>
      <c r="AC1383" s="173">
        <v>6300316</v>
      </c>
      <c r="AD1383" s="174" t="s">
        <v>2670</v>
      </c>
      <c r="AE1383" s="149">
        <v>1340.51</v>
      </c>
      <c r="AF1383" s="17">
        <v>419.07</v>
      </c>
      <c r="AG1383" s="17">
        <v>-40.25</v>
      </c>
      <c r="AH1383" s="151">
        <v>0</v>
      </c>
      <c r="AI1383" s="150">
        <v>133.42000000000002</v>
      </c>
      <c r="AJ1383" s="266">
        <v>400.26000000000005</v>
      </c>
      <c r="AK1383" s="138">
        <v>340.99</v>
      </c>
      <c r="AL1383" s="266">
        <v>409.18800000000005</v>
      </c>
      <c r="AM1383" s="175">
        <v>0</v>
      </c>
      <c r="AN1383" s="150">
        <v>340.99</v>
      </c>
      <c r="AO1383" s="151">
        <v>373.97142857142899</v>
      </c>
      <c r="AP1383" s="151">
        <v>0</v>
      </c>
      <c r="AQ1383" s="151">
        <v>0</v>
      </c>
      <c r="AR1383" s="266">
        <v>400.26000000000005</v>
      </c>
      <c r="AS1383" s="267">
        <v>1</v>
      </c>
      <c r="AT1383" s="266">
        <v>0</v>
      </c>
      <c r="AU1383" s="267">
        <v>0</v>
      </c>
      <c r="AV1383" s="266">
        <v>-40.25</v>
      </c>
      <c r="AW1383" s="267">
        <v>-1</v>
      </c>
      <c r="AX1383" s="266">
        <v>400.26000000000005</v>
      </c>
      <c r="AY1383" s="267">
        <v>1</v>
      </c>
      <c r="AZ1383" s="266">
        <v>0</v>
      </c>
      <c r="BA1383" s="267">
        <v>0</v>
      </c>
      <c r="BB1383" s="266">
        <v>0</v>
      </c>
      <c r="BC1383" s="267">
        <v>0</v>
      </c>
      <c r="BE1383" s="149">
        <v>0</v>
      </c>
      <c r="BF1383" s="149">
        <v>0</v>
      </c>
      <c r="BG1383" s="149">
        <v>0</v>
      </c>
      <c r="BH1383" s="149">
        <v>0</v>
      </c>
      <c r="BI1383" s="149">
        <v>0</v>
      </c>
      <c r="BJ1383" s="149">
        <v>0</v>
      </c>
      <c r="BK1383" s="149">
        <v>0</v>
      </c>
      <c r="BL1383" s="149">
        <v>0</v>
      </c>
      <c r="BM1383" s="149">
        <v>0</v>
      </c>
      <c r="BN1383" s="149">
        <v>0</v>
      </c>
      <c r="BO1383" s="149">
        <v>0</v>
      </c>
      <c r="BP1383" s="149">
        <v>0</v>
      </c>
      <c r="BQ1383" s="268">
        <v>0</v>
      </c>
    </row>
    <row r="1384" spans="11:69" x14ac:dyDescent="0.25">
      <c r="K1384" s="145" t="s">
        <v>316</v>
      </c>
      <c r="N1384" s="37" t="s">
        <v>2671</v>
      </c>
      <c r="V1384" s="37" t="s">
        <v>441</v>
      </c>
      <c r="W1384" s="37" t="s">
        <v>445</v>
      </c>
      <c r="X1384" s="37">
        <v>300</v>
      </c>
      <c r="AB1384" s="206" t="s">
        <v>362</v>
      </c>
      <c r="AC1384" s="173">
        <v>6300317</v>
      </c>
      <c r="AD1384" s="174" t="s">
        <v>2672</v>
      </c>
      <c r="AE1384" s="149">
        <v>52061.599999999999</v>
      </c>
      <c r="AF1384" s="17">
        <v>269266.86000000004</v>
      </c>
      <c r="AG1384" s="17">
        <v>14536.489999999993</v>
      </c>
      <c r="AH1384" s="151">
        <v>0</v>
      </c>
      <c r="AI1384" s="150">
        <v>556.77</v>
      </c>
      <c r="AJ1384" s="266">
        <v>1670.31</v>
      </c>
      <c r="AK1384" s="138">
        <v>8652.77</v>
      </c>
      <c r="AL1384" s="266">
        <v>10383.324000000001</v>
      </c>
      <c r="AM1384" s="175">
        <v>0</v>
      </c>
      <c r="AN1384" s="150">
        <v>8652.77</v>
      </c>
      <c r="AO1384" s="151">
        <v>13756.062857142901</v>
      </c>
      <c r="AP1384" s="151">
        <v>0</v>
      </c>
      <c r="AQ1384" s="151">
        <v>0</v>
      </c>
      <c r="AR1384" s="266">
        <v>1670.31</v>
      </c>
      <c r="AS1384" s="267">
        <v>1</v>
      </c>
      <c r="AT1384" s="266">
        <v>0</v>
      </c>
      <c r="AU1384" s="267">
        <v>0</v>
      </c>
      <c r="AV1384" s="266">
        <v>14536.489999999993</v>
      </c>
      <c r="AW1384" s="267">
        <v>1</v>
      </c>
      <c r="AX1384" s="266">
        <v>1670.31</v>
      </c>
      <c r="AY1384" s="267">
        <v>1</v>
      </c>
      <c r="AZ1384" s="266">
        <v>0</v>
      </c>
      <c r="BA1384" s="267">
        <v>0</v>
      </c>
      <c r="BB1384" s="266">
        <v>0</v>
      </c>
      <c r="BC1384" s="267">
        <v>0</v>
      </c>
      <c r="BE1384" s="149">
        <v>0</v>
      </c>
      <c r="BF1384" s="149">
        <v>0</v>
      </c>
      <c r="BG1384" s="149">
        <v>0</v>
      </c>
      <c r="BH1384" s="149">
        <v>0</v>
      </c>
      <c r="BI1384" s="149">
        <v>0</v>
      </c>
      <c r="BJ1384" s="149">
        <v>0</v>
      </c>
      <c r="BK1384" s="149">
        <v>0</v>
      </c>
      <c r="BL1384" s="149">
        <v>0</v>
      </c>
      <c r="BM1384" s="149">
        <v>0</v>
      </c>
      <c r="BN1384" s="149">
        <v>0</v>
      </c>
      <c r="BO1384" s="149">
        <v>0</v>
      </c>
      <c r="BP1384" s="149">
        <v>0</v>
      </c>
      <c r="BQ1384" s="268">
        <v>0</v>
      </c>
    </row>
    <row r="1385" spans="11:69" x14ac:dyDescent="0.25">
      <c r="K1385" s="145" t="s">
        <v>316</v>
      </c>
      <c r="N1385" s="37" t="s">
        <v>2673</v>
      </c>
      <c r="V1385" s="37" t="s">
        <v>441</v>
      </c>
      <c r="W1385" s="37" t="s">
        <v>445</v>
      </c>
      <c r="X1385" s="37">
        <v>300</v>
      </c>
      <c r="AB1385" s="206" t="s">
        <v>362</v>
      </c>
      <c r="AC1385" s="173">
        <v>6300318</v>
      </c>
      <c r="AD1385" s="174" t="s">
        <v>2674</v>
      </c>
      <c r="AE1385" s="149">
        <v>2551515.66</v>
      </c>
      <c r="AF1385" s="17">
        <v>1837274.4200000002</v>
      </c>
      <c r="AG1385" s="17">
        <v>3294214.4199999995</v>
      </c>
      <c r="AH1385" s="151">
        <v>0</v>
      </c>
      <c r="AI1385" s="150">
        <v>1754915.5999999996</v>
      </c>
      <c r="AJ1385" s="266">
        <v>5264746.7999999989</v>
      </c>
      <c r="AK1385" s="138">
        <v>709832.66999999946</v>
      </c>
      <c r="AL1385" s="266">
        <v>851799.20399999944</v>
      </c>
      <c r="AM1385" s="175">
        <v>0</v>
      </c>
      <c r="AN1385" s="150">
        <v>709832.66999999946</v>
      </c>
      <c r="AO1385" s="151">
        <v>2770458.2571428525</v>
      </c>
      <c r="AP1385" s="151">
        <v>0</v>
      </c>
      <c r="AQ1385" s="151">
        <v>0</v>
      </c>
      <c r="AR1385" s="266">
        <v>5264746.7999999989</v>
      </c>
      <c r="AS1385" s="267">
        <v>1</v>
      </c>
      <c r="AT1385" s="266">
        <v>0</v>
      </c>
      <c r="AU1385" s="267">
        <v>0</v>
      </c>
      <c r="AV1385" s="266">
        <v>3294214.4199999995</v>
      </c>
      <c r="AW1385" s="267">
        <v>1</v>
      </c>
      <c r="AX1385" s="266">
        <v>5264746.7999999989</v>
      </c>
      <c r="AY1385" s="267">
        <v>1</v>
      </c>
      <c r="AZ1385" s="266">
        <v>0</v>
      </c>
      <c r="BA1385" s="267">
        <v>0</v>
      </c>
      <c r="BB1385" s="266">
        <v>0</v>
      </c>
      <c r="BC1385" s="267">
        <v>0</v>
      </c>
      <c r="BE1385" s="149">
        <v>0</v>
      </c>
      <c r="BF1385" s="149">
        <v>0</v>
      </c>
      <c r="BG1385" s="149">
        <v>0</v>
      </c>
      <c r="BH1385" s="149">
        <v>0</v>
      </c>
      <c r="BI1385" s="149">
        <v>0</v>
      </c>
      <c r="BJ1385" s="149">
        <v>0</v>
      </c>
      <c r="BK1385" s="149">
        <v>0</v>
      </c>
      <c r="BL1385" s="149">
        <v>0</v>
      </c>
      <c r="BM1385" s="149">
        <v>0</v>
      </c>
      <c r="BN1385" s="149">
        <v>0</v>
      </c>
      <c r="BO1385" s="149">
        <v>0</v>
      </c>
      <c r="BP1385" s="149">
        <v>0</v>
      </c>
      <c r="BQ1385" s="268">
        <v>0</v>
      </c>
    </row>
    <row r="1386" spans="11:69" x14ac:dyDescent="0.25">
      <c r="K1386" s="145" t="s">
        <v>316</v>
      </c>
      <c r="N1386" s="37" t="s">
        <v>2675</v>
      </c>
      <c r="V1386" s="37" t="s">
        <v>441</v>
      </c>
      <c r="W1386" s="37" t="s">
        <v>445</v>
      </c>
      <c r="X1386" s="37">
        <v>300</v>
      </c>
      <c r="AB1386" s="206" t="s">
        <v>362</v>
      </c>
      <c r="AC1386" s="173">
        <v>6300319</v>
      </c>
      <c r="AD1386" s="174" t="s">
        <v>2676</v>
      </c>
      <c r="AE1386" s="149">
        <v>2072205.1200000003</v>
      </c>
      <c r="AF1386" s="17">
        <v>1072722.3500000001</v>
      </c>
      <c r="AG1386" s="17">
        <v>1890686.42</v>
      </c>
      <c r="AH1386" s="151">
        <v>0</v>
      </c>
      <c r="AI1386" s="150">
        <v>670595.05000000005</v>
      </c>
      <c r="AJ1386" s="266">
        <v>2011785.1500000001</v>
      </c>
      <c r="AK1386" s="138">
        <v>1429461.1600000004</v>
      </c>
      <c r="AL1386" s="266">
        <v>1715353.3920000005</v>
      </c>
      <c r="AM1386" s="175">
        <v>0</v>
      </c>
      <c r="AN1386" s="150">
        <v>1429461.1600000004</v>
      </c>
      <c r="AO1386" s="151">
        <v>1946478.3428571401</v>
      </c>
      <c r="AP1386" s="151">
        <v>0</v>
      </c>
      <c r="AQ1386" s="151">
        <v>0</v>
      </c>
      <c r="AR1386" s="266">
        <v>2011785.1500000001</v>
      </c>
      <c r="AS1386" s="267">
        <v>1</v>
      </c>
      <c r="AT1386" s="266">
        <v>0</v>
      </c>
      <c r="AU1386" s="267">
        <v>0</v>
      </c>
      <c r="AV1386" s="266">
        <v>1890686.42</v>
      </c>
      <c r="AW1386" s="267">
        <v>1</v>
      </c>
      <c r="AX1386" s="266">
        <v>2011785.1500000001</v>
      </c>
      <c r="AY1386" s="267">
        <v>1</v>
      </c>
      <c r="AZ1386" s="266">
        <v>0</v>
      </c>
      <c r="BA1386" s="267">
        <v>0</v>
      </c>
      <c r="BB1386" s="266">
        <v>0</v>
      </c>
      <c r="BC1386" s="267">
        <v>0</v>
      </c>
      <c r="BE1386" s="149">
        <v>0</v>
      </c>
      <c r="BF1386" s="149">
        <v>0</v>
      </c>
      <c r="BG1386" s="149">
        <v>0</v>
      </c>
      <c r="BH1386" s="149">
        <v>0</v>
      </c>
      <c r="BI1386" s="149">
        <v>0</v>
      </c>
      <c r="BJ1386" s="149">
        <v>0</v>
      </c>
      <c r="BK1386" s="149">
        <v>0</v>
      </c>
      <c r="BL1386" s="149">
        <v>0</v>
      </c>
      <c r="BM1386" s="149">
        <v>0</v>
      </c>
      <c r="BN1386" s="149">
        <v>0</v>
      </c>
      <c r="BO1386" s="149">
        <v>0</v>
      </c>
      <c r="BP1386" s="149">
        <v>0</v>
      </c>
      <c r="BQ1386" s="268">
        <v>0</v>
      </c>
    </row>
    <row r="1387" spans="11:69" x14ac:dyDescent="0.25">
      <c r="K1387" s="145" t="s">
        <v>316</v>
      </c>
      <c r="N1387" s="37" t="s">
        <v>2677</v>
      </c>
      <c r="V1387" s="37" t="s">
        <v>441</v>
      </c>
      <c r="W1387" s="37" t="s">
        <v>445</v>
      </c>
      <c r="X1387" s="37">
        <v>300</v>
      </c>
      <c r="AB1387" s="206" t="s">
        <v>362</v>
      </c>
      <c r="AC1387" s="173">
        <v>6300320</v>
      </c>
      <c r="AD1387" s="174" t="s">
        <v>2678</v>
      </c>
      <c r="AE1387" s="149">
        <v>10823817.539999999</v>
      </c>
      <c r="AF1387" s="17">
        <v>11408324.689999999</v>
      </c>
      <c r="AG1387" s="17">
        <v>8142219.1400000006</v>
      </c>
      <c r="AH1387" s="151">
        <v>8174778.1021344578</v>
      </c>
      <c r="AI1387" s="150">
        <v>2555125.5000000005</v>
      </c>
      <c r="AJ1387" s="266">
        <v>7665376.5000000019</v>
      </c>
      <c r="AK1387" s="138">
        <v>7182319.1399999997</v>
      </c>
      <c r="AL1387" s="266">
        <v>8618782.9680000003</v>
      </c>
      <c r="AM1387" s="175">
        <v>6820484.9781312849</v>
      </c>
      <c r="AN1387" s="150">
        <v>8536612.2640031725</v>
      </c>
      <c r="AO1387" s="151">
        <v>7490030.5714285709</v>
      </c>
      <c r="AP1387" s="151">
        <v>7451133.6278741797</v>
      </c>
      <c r="AQ1387" s="151">
        <v>7674667.6367104128</v>
      </c>
      <c r="AR1387" s="266">
        <v>-9291.1367104109377</v>
      </c>
      <c r="AS1387" s="267">
        <v>-1.2120913709079959E-3</v>
      </c>
      <c r="AT1387" s="266">
        <v>500110.46542404499</v>
      </c>
      <c r="AU1387" s="267">
        <v>6.1177252663710192E-2</v>
      </c>
      <c r="AV1387" s="266">
        <v>467551.5032895878</v>
      </c>
      <c r="AW1387" s="267">
        <v>5.7423104837926009E-2</v>
      </c>
      <c r="AX1387" s="266">
        <v>214242.87212582212</v>
      </c>
      <c r="AY1387" s="267">
        <v>2.7949425853488353E-2</v>
      </c>
      <c r="AZ1387" s="266">
        <v>723644.47426027805</v>
      </c>
      <c r="BA1387" s="267">
        <v>8.8521604527874886E-2</v>
      </c>
      <c r="BB1387" s="266">
        <v>-223534.00883623306</v>
      </c>
      <c r="BC1387" s="267">
        <v>-3.0000000000001029E-2</v>
      </c>
      <c r="BE1387" s="149">
        <v>681337.14764226985</v>
      </c>
      <c r="BF1387" s="149">
        <v>614954.07612609479</v>
      </c>
      <c r="BG1387" s="149">
        <v>612173.66875641432</v>
      </c>
      <c r="BH1387" s="149">
        <v>659339.2103711582</v>
      </c>
      <c r="BI1387" s="149">
        <v>603195.56535340624</v>
      </c>
      <c r="BJ1387" s="149">
        <v>644279.56616978196</v>
      </c>
      <c r="BK1387" s="149">
        <v>655409.05696545367</v>
      </c>
      <c r="BL1387" s="149">
        <v>639038.14781666058</v>
      </c>
      <c r="BM1387" s="149">
        <v>632487.60995506786</v>
      </c>
      <c r="BN1387" s="149">
        <v>656375.63756785903</v>
      </c>
      <c r="BO1387" s="149">
        <v>641670.97604015272</v>
      </c>
      <c r="BP1387" s="149">
        <v>634406.973946093</v>
      </c>
      <c r="BQ1387" s="268">
        <v>7674667.6367104119</v>
      </c>
    </row>
    <row r="1388" spans="11:69" x14ac:dyDescent="0.25">
      <c r="K1388" s="145" t="s">
        <v>316</v>
      </c>
      <c r="N1388" s="37" t="s">
        <v>2679</v>
      </c>
      <c r="V1388" s="37" t="s">
        <v>441</v>
      </c>
      <c r="W1388" s="37" t="s">
        <v>445</v>
      </c>
      <c r="X1388" s="37">
        <v>300</v>
      </c>
      <c r="AB1388" s="206" t="s">
        <v>362</v>
      </c>
      <c r="AC1388" s="173">
        <v>6300321</v>
      </c>
      <c r="AD1388" s="174" t="s">
        <v>2680</v>
      </c>
      <c r="AE1388" s="149">
        <v>7039440.6700000018</v>
      </c>
      <c r="AF1388" s="17">
        <v>6896409.9000000004</v>
      </c>
      <c r="AG1388" s="17">
        <v>7147258.8100000015</v>
      </c>
      <c r="AH1388" s="151">
        <v>7663167.2247178145</v>
      </c>
      <c r="AI1388" s="150">
        <v>2932603.43</v>
      </c>
      <c r="AJ1388" s="266">
        <v>8797810.290000001</v>
      </c>
      <c r="AK1388" s="138">
        <v>6975830.5499999998</v>
      </c>
      <c r="AL1388" s="266">
        <v>8370996.6599999992</v>
      </c>
      <c r="AM1388" s="175">
        <v>6356554.1293351697</v>
      </c>
      <c r="AN1388" s="150">
        <v>8282443.6453826446</v>
      </c>
      <c r="AO1388" s="151">
        <v>8735989.7657142859</v>
      </c>
      <c r="AP1388" s="151">
        <v>9057905.8790569305</v>
      </c>
      <c r="AQ1388" s="151">
        <v>9329643.0554286335</v>
      </c>
      <c r="AR1388" s="266">
        <v>-531832.7654286325</v>
      </c>
      <c r="AS1388" s="267">
        <v>-6.0450583485886056E-2</v>
      </c>
      <c r="AT1388" s="266">
        <v>-1666475.830710819</v>
      </c>
      <c r="AU1388" s="267">
        <v>-0.21746567468024747</v>
      </c>
      <c r="AV1388" s="266">
        <v>-2182384.245428632</v>
      </c>
      <c r="AW1388" s="267">
        <v>-0.3053456301841449</v>
      </c>
      <c r="AX1388" s="266">
        <v>-260095.58905692957</v>
      </c>
      <c r="AY1388" s="267">
        <v>-2.9563673287268569E-2</v>
      </c>
      <c r="AZ1388" s="266">
        <v>-1394738.6543391161</v>
      </c>
      <c r="BA1388" s="267">
        <v>-0.18200550939829913</v>
      </c>
      <c r="BB1388" s="266">
        <v>-271737.17637170292</v>
      </c>
      <c r="BC1388" s="267">
        <v>-2.9999999999999447E-2</v>
      </c>
      <c r="BE1388" s="149">
        <v>831723.20463640813</v>
      </c>
      <c r="BF1388" s="149">
        <v>746630.43503991992</v>
      </c>
      <c r="BG1388" s="149">
        <v>742405.02585398278</v>
      </c>
      <c r="BH1388" s="149">
        <v>803879.39737513976</v>
      </c>
      <c r="BI1388" s="149">
        <v>733116.01425802649</v>
      </c>
      <c r="BJ1388" s="149">
        <v>782494.88835943048</v>
      </c>
      <c r="BK1388" s="149">
        <v>798040.04617833521</v>
      </c>
      <c r="BL1388" s="149">
        <v>775742.06991699233</v>
      </c>
      <c r="BM1388" s="149">
        <v>767727.65912912716</v>
      </c>
      <c r="BN1388" s="149">
        <v>799287.77891643276</v>
      </c>
      <c r="BO1388" s="149">
        <v>778730.69525666966</v>
      </c>
      <c r="BP1388" s="149">
        <v>769865.84050816973</v>
      </c>
      <c r="BQ1388" s="268">
        <v>9329643.0554286353</v>
      </c>
    </row>
    <row r="1389" spans="11:69" x14ac:dyDescent="0.25">
      <c r="K1389" s="145" t="s">
        <v>316</v>
      </c>
      <c r="N1389" s="37" t="s">
        <v>2681</v>
      </c>
      <c r="V1389" s="37" t="s">
        <v>441</v>
      </c>
      <c r="W1389" s="37" t="s">
        <v>445</v>
      </c>
      <c r="X1389" s="37">
        <v>300</v>
      </c>
      <c r="AB1389" s="206" t="s">
        <v>362</v>
      </c>
      <c r="AC1389" s="173">
        <v>6300322</v>
      </c>
      <c r="AD1389" s="174" t="s">
        <v>2682</v>
      </c>
      <c r="AE1389" s="149">
        <v>8942919.9800000004</v>
      </c>
      <c r="AF1389" s="17">
        <v>9765716.1100000013</v>
      </c>
      <c r="AG1389" s="17">
        <v>10855037.770000001</v>
      </c>
      <c r="AH1389" s="151">
        <v>11755037.022489516</v>
      </c>
      <c r="AI1389" s="150">
        <v>4186318.77</v>
      </c>
      <c r="AJ1389" s="266">
        <v>12558956.310000001</v>
      </c>
      <c r="AK1389" s="138">
        <v>10748018.35</v>
      </c>
      <c r="AL1389" s="266">
        <v>12897622.02</v>
      </c>
      <c r="AM1389" s="175">
        <v>9802594.1784307472</v>
      </c>
      <c r="AN1389" s="150">
        <v>12700461.194058768</v>
      </c>
      <c r="AO1389" s="151">
        <v>12623596.697142867</v>
      </c>
      <c r="AP1389" s="151">
        <v>12543884.806763003</v>
      </c>
      <c r="AQ1389" s="151">
        <v>12920201.350965897</v>
      </c>
      <c r="AR1389" s="266">
        <v>-361245.0409658961</v>
      </c>
      <c r="AS1389" s="267">
        <v>-2.8763938025507477E-2</v>
      </c>
      <c r="AT1389" s="266">
        <v>-1165164.3284763806</v>
      </c>
      <c r="AU1389" s="267">
        <v>-9.9120430352300046E-2</v>
      </c>
      <c r="AV1389" s="266">
        <v>-2065163.5809658952</v>
      </c>
      <c r="AW1389" s="267">
        <v>-0.1902493224549964</v>
      </c>
      <c r="AX1389" s="266">
        <v>15071.503236997873</v>
      </c>
      <c r="AY1389" s="267">
        <v>1.2000601694105162E-3</v>
      </c>
      <c r="AZ1389" s="266">
        <v>-788847.78427348658</v>
      </c>
      <c r="BA1389" s="267">
        <v>-6.7107213934271562E-2</v>
      </c>
      <c r="BB1389" s="266">
        <v>-376316.54420289397</v>
      </c>
      <c r="BC1389" s="267">
        <v>-3.0000000000000311E-2</v>
      </c>
      <c r="BE1389" s="149">
        <v>1138618.0790509454</v>
      </c>
      <c r="BF1389" s="149">
        <v>1045854.3997415818</v>
      </c>
      <c r="BG1389" s="149">
        <v>1037150.7236224599</v>
      </c>
      <c r="BH1389" s="149">
        <v>1113340.1357765498</v>
      </c>
      <c r="BI1389" s="149">
        <v>1018100.586861873</v>
      </c>
      <c r="BJ1389" s="149">
        <v>1092517.8958631528</v>
      </c>
      <c r="BK1389" s="149">
        <v>1098989.065124955</v>
      </c>
      <c r="BL1389" s="149">
        <v>1078597.0099346412</v>
      </c>
      <c r="BM1389" s="149">
        <v>1062531.688280077</v>
      </c>
      <c r="BN1389" s="149">
        <v>1095307.0290101352</v>
      </c>
      <c r="BO1389" s="149">
        <v>1078432.0921501212</v>
      </c>
      <c r="BP1389" s="149">
        <v>1060762.6455494054</v>
      </c>
      <c r="BQ1389" s="268">
        <v>12920201.3509659</v>
      </c>
    </row>
    <row r="1390" spans="11:69" x14ac:dyDescent="0.25">
      <c r="K1390" s="145" t="s">
        <v>316</v>
      </c>
      <c r="N1390" s="37" t="s">
        <v>2683</v>
      </c>
      <c r="V1390" s="37" t="s">
        <v>441</v>
      </c>
      <c r="W1390" s="37" t="s">
        <v>445</v>
      </c>
      <c r="X1390" s="37">
        <v>300</v>
      </c>
      <c r="AB1390" s="206" t="s">
        <v>362</v>
      </c>
      <c r="AC1390" s="173">
        <v>6300323</v>
      </c>
      <c r="AD1390" s="174" t="s">
        <v>2684</v>
      </c>
      <c r="AE1390" s="149">
        <v>2540255.0099999998</v>
      </c>
      <c r="AF1390" s="17">
        <v>2482964.65</v>
      </c>
      <c r="AG1390" s="17">
        <v>1999848.8999999997</v>
      </c>
      <c r="AH1390" s="151">
        <v>2288829.2919742437</v>
      </c>
      <c r="AI1390" s="150">
        <v>679105.27</v>
      </c>
      <c r="AJ1390" s="266">
        <v>2037315.81</v>
      </c>
      <c r="AK1390" s="138">
        <v>1883985.34</v>
      </c>
      <c r="AL1390" s="266">
        <v>2260782.4080000003</v>
      </c>
      <c r="AM1390" s="175">
        <v>1898564.5363320985</v>
      </c>
      <c r="AN1390" s="150">
        <v>2274250.0956421453</v>
      </c>
      <c r="AO1390" s="151">
        <v>2257967.1942857099</v>
      </c>
      <c r="AP1390" s="151">
        <v>2101608.1142637399</v>
      </c>
      <c r="AQ1390" s="151">
        <v>2164656.3576916512</v>
      </c>
      <c r="AR1390" s="266">
        <v>-127340.54769165115</v>
      </c>
      <c r="AS1390" s="267">
        <v>-6.2504078683633807E-2</v>
      </c>
      <c r="AT1390" s="266">
        <v>124172.9342825925</v>
      </c>
      <c r="AU1390" s="267">
        <v>5.4251723672885353E-2</v>
      </c>
      <c r="AV1390" s="266">
        <v>-164807.45769165154</v>
      </c>
      <c r="AW1390" s="267">
        <v>-8.2409954917919831E-2</v>
      </c>
      <c r="AX1390" s="266">
        <v>-64292.304263739847</v>
      </c>
      <c r="AY1390" s="267">
        <v>-3.155735794527597E-2</v>
      </c>
      <c r="AZ1390" s="266">
        <v>187221.17771050381</v>
      </c>
      <c r="BA1390" s="267">
        <v>8.179778997367472E-2</v>
      </c>
      <c r="BB1390" s="266">
        <v>-63048.243427911308</v>
      </c>
      <c r="BC1390" s="267">
        <v>-2.9999999999999576E-2</v>
      </c>
      <c r="BE1390" s="149">
        <v>192989.922897679</v>
      </c>
      <c r="BF1390" s="149">
        <v>173231.19789751101</v>
      </c>
      <c r="BG1390" s="149">
        <v>172253.04319453202</v>
      </c>
      <c r="BH1390" s="149">
        <v>186534.10185802</v>
      </c>
      <c r="BI1390" s="149">
        <v>170101.102847979</v>
      </c>
      <c r="BJ1390" s="149">
        <v>181545.51287282899</v>
      </c>
      <c r="BK1390" s="149">
        <v>185164.68527384999</v>
      </c>
      <c r="BL1390" s="149">
        <v>179980.46534806301</v>
      </c>
      <c r="BM1390" s="149">
        <v>178121.971412404</v>
      </c>
      <c r="BN1390" s="149">
        <v>185458.13168474301</v>
      </c>
      <c r="BO1390" s="149">
        <v>180665.17364014799</v>
      </c>
      <c r="BP1390" s="149">
        <v>178611.04876389299</v>
      </c>
      <c r="BQ1390" s="268">
        <v>2164656.3576916512</v>
      </c>
    </row>
    <row r="1391" spans="11:69" x14ac:dyDescent="0.25">
      <c r="K1391" s="145" t="s">
        <v>316</v>
      </c>
      <c r="N1391" s="37" t="s">
        <v>2685</v>
      </c>
      <c r="V1391" s="37" t="s">
        <v>441</v>
      </c>
      <c r="W1391" s="37" t="s">
        <v>445</v>
      </c>
      <c r="X1391" s="37">
        <v>300</v>
      </c>
      <c r="AB1391" s="206" t="s">
        <v>362</v>
      </c>
      <c r="AC1391" s="173">
        <v>6300324</v>
      </c>
      <c r="AD1391" s="174" t="s">
        <v>2686</v>
      </c>
      <c r="AE1391" s="149">
        <v>471137.95</v>
      </c>
      <c r="AF1391" s="17">
        <v>431209.37000000005</v>
      </c>
      <c r="AG1391" s="17">
        <v>491634.85</v>
      </c>
      <c r="AH1391" s="151">
        <v>591285.27042083768</v>
      </c>
      <c r="AI1391" s="150">
        <v>202463.44999999998</v>
      </c>
      <c r="AJ1391" s="266">
        <v>607390.35</v>
      </c>
      <c r="AK1391" s="138">
        <v>560042.97</v>
      </c>
      <c r="AL1391" s="266">
        <v>672051.56400000001</v>
      </c>
      <c r="AM1391" s="175">
        <v>491369.36129613209</v>
      </c>
      <c r="AN1391" s="150">
        <v>659958.87912470556</v>
      </c>
      <c r="AO1391" s="151">
        <v>585254.4171428571</v>
      </c>
      <c r="AP1391" s="151">
        <v>632893.6192389708</v>
      </c>
      <c r="AQ1391" s="151">
        <v>651880.42781613977</v>
      </c>
      <c r="AR1391" s="266">
        <v>-44490.07781613979</v>
      </c>
      <c r="AS1391" s="267">
        <v>-7.324791679047879E-2</v>
      </c>
      <c r="AT1391" s="266">
        <v>-60595.157395302085</v>
      </c>
      <c r="AU1391" s="267">
        <v>-0.10248041077054815</v>
      </c>
      <c r="AV1391" s="266">
        <v>-160245.57781613979</v>
      </c>
      <c r="AW1391" s="267">
        <v>-0.32594430158102056</v>
      </c>
      <c r="AX1391" s="266">
        <v>-25503.269238970825</v>
      </c>
      <c r="AY1391" s="267">
        <v>-4.1988268728620444E-2</v>
      </c>
      <c r="AZ1391" s="266">
        <v>-41608.348818133119</v>
      </c>
      <c r="BA1391" s="267">
        <v>-7.0369330845192632E-2</v>
      </c>
      <c r="BB1391" s="266">
        <v>-18986.808577168966</v>
      </c>
      <c r="BC1391" s="267">
        <v>-2.9999999999999749E-2</v>
      </c>
      <c r="BE1391" s="149">
        <v>57448.683905076963</v>
      </c>
      <c r="BF1391" s="149">
        <v>52900.58392128384</v>
      </c>
      <c r="BG1391" s="149">
        <v>52564.51957624565</v>
      </c>
      <c r="BH1391" s="149">
        <v>56666.492249840929</v>
      </c>
      <c r="BI1391" s="149">
        <v>51836.286553820464</v>
      </c>
      <c r="BJ1391" s="149">
        <v>54958.529840364128</v>
      </c>
      <c r="BK1391" s="149">
        <v>55803.439122812953</v>
      </c>
      <c r="BL1391" s="149">
        <v>54424.111614342342</v>
      </c>
      <c r="BM1391" s="149">
        <v>53799.911373595838</v>
      </c>
      <c r="BN1391" s="149">
        <v>54882.495494525487</v>
      </c>
      <c r="BO1391" s="149">
        <v>53642.134502663888</v>
      </c>
      <c r="BP1391" s="149">
        <v>52953.239661567277</v>
      </c>
      <c r="BQ1391" s="268">
        <v>651880.42781613977</v>
      </c>
    </row>
    <row r="1392" spans="11:69" x14ac:dyDescent="0.25">
      <c r="K1392" s="145" t="s">
        <v>316</v>
      </c>
      <c r="N1392" s="37" t="s">
        <v>2687</v>
      </c>
      <c r="V1392" s="37" t="s">
        <v>441</v>
      </c>
      <c r="W1392" s="37" t="s">
        <v>445</v>
      </c>
      <c r="X1392" s="37">
        <v>300</v>
      </c>
      <c r="AB1392" s="206" t="s">
        <v>362</v>
      </c>
      <c r="AC1392" s="173">
        <v>6300325</v>
      </c>
      <c r="AD1392" s="174" t="s">
        <v>2688</v>
      </c>
      <c r="AE1392" s="149">
        <v>683747.34</v>
      </c>
      <c r="AF1392" s="17">
        <v>512291.45</v>
      </c>
      <c r="AG1392" s="17">
        <v>439876.8</v>
      </c>
      <c r="AH1392" s="151">
        <v>319608.70856537716</v>
      </c>
      <c r="AI1392" s="150">
        <v>181588.87</v>
      </c>
      <c r="AJ1392" s="266">
        <v>544766.61</v>
      </c>
      <c r="AK1392" s="138">
        <v>454245.51000000007</v>
      </c>
      <c r="AL1392" s="266">
        <v>545094.61200000008</v>
      </c>
      <c r="AM1392" s="175">
        <v>266226.42896824906</v>
      </c>
      <c r="AN1392" s="150">
        <v>507627.78959712817</v>
      </c>
      <c r="AO1392" s="151">
        <v>484908.36000000034</v>
      </c>
      <c r="AP1392" s="151">
        <v>626693.6925329637</v>
      </c>
      <c r="AQ1392" s="151">
        <v>645494.50330895197</v>
      </c>
      <c r="AR1392" s="266">
        <v>-100727.89330895199</v>
      </c>
      <c r="AS1392" s="267">
        <v>-0.18490100431990864</v>
      </c>
      <c r="AT1392" s="266">
        <v>-325885.79474357481</v>
      </c>
      <c r="AU1392" s="267">
        <v>-1.0196399097082602</v>
      </c>
      <c r="AV1392" s="266">
        <v>-205617.70330895198</v>
      </c>
      <c r="AW1392" s="267">
        <v>-0.46744384634277597</v>
      </c>
      <c r="AX1392" s="266">
        <v>-81927.082532963715</v>
      </c>
      <c r="AY1392" s="267">
        <v>-0.15038932458243673</v>
      </c>
      <c r="AZ1392" s="266">
        <v>-307084.98396758654</v>
      </c>
      <c r="BA1392" s="267">
        <v>-0.96081544631870108</v>
      </c>
      <c r="BB1392" s="266">
        <v>-18800.81077598827</v>
      </c>
      <c r="BC1392" s="267">
        <v>-2.9999999999998975E-2</v>
      </c>
      <c r="BE1392" s="149">
        <v>52884.631416966586</v>
      </c>
      <c r="BF1392" s="149">
        <v>57354.721481579771</v>
      </c>
      <c r="BG1392" s="149">
        <v>57143.642304932444</v>
      </c>
      <c r="BH1392" s="149">
        <v>60869.554418044485</v>
      </c>
      <c r="BI1392" s="149">
        <v>56688.231614890094</v>
      </c>
      <c r="BJ1392" s="149">
        <v>55601.580385556423</v>
      </c>
      <c r="BK1392" s="149">
        <v>56706.472116831341</v>
      </c>
      <c r="BL1392" s="149">
        <v>55266.094577566131</v>
      </c>
      <c r="BM1392" s="149">
        <v>54876.248515163432</v>
      </c>
      <c r="BN1392" s="149">
        <v>47081.399636576127</v>
      </c>
      <c r="BO1392" s="149">
        <v>45725.733877300518</v>
      </c>
      <c r="BP1392" s="149">
        <v>45296.192963544563</v>
      </c>
      <c r="BQ1392" s="268">
        <v>645494.50330895185</v>
      </c>
    </row>
    <row r="1393" spans="11:69" x14ac:dyDescent="0.25">
      <c r="K1393" s="145" t="s">
        <v>316</v>
      </c>
      <c r="N1393" s="37" t="s">
        <v>2689</v>
      </c>
      <c r="V1393" s="37" t="s">
        <v>441</v>
      </c>
      <c r="W1393" s="37" t="s">
        <v>445</v>
      </c>
      <c r="X1393" s="37">
        <v>300</v>
      </c>
      <c r="AB1393" s="206" t="s">
        <v>362</v>
      </c>
      <c r="AC1393" s="173">
        <v>6300326</v>
      </c>
      <c r="AD1393" s="174" t="s">
        <v>2690</v>
      </c>
      <c r="AE1393" s="149">
        <v>1261095.6000000001</v>
      </c>
      <c r="AF1393" s="17">
        <v>1005456.4100000001</v>
      </c>
      <c r="AG1393" s="17">
        <v>414549.37000000011</v>
      </c>
      <c r="AH1393" s="151">
        <v>509636.14457566064</v>
      </c>
      <c r="AI1393" s="150">
        <v>179145.36</v>
      </c>
      <c r="AJ1393" s="266">
        <v>537436.07999999996</v>
      </c>
      <c r="AK1393" s="138">
        <v>397705.24999999994</v>
      </c>
      <c r="AL1393" s="266">
        <v>477246.29999999993</v>
      </c>
      <c r="AM1393" s="175">
        <v>424938.31831106043</v>
      </c>
      <c r="AN1393" s="150">
        <v>482403.07626460015</v>
      </c>
      <c r="AO1393" s="151">
        <v>535865.38285714306</v>
      </c>
      <c r="AP1393" s="151">
        <v>536948.79659602582</v>
      </c>
      <c r="AQ1393" s="151">
        <v>553057.26049390656</v>
      </c>
      <c r="AR1393" s="266">
        <v>-15621.180493906606</v>
      </c>
      <c r="AS1393" s="267">
        <v>-2.9066117953797606E-2</v>
      </c>
      <c r="AT1393" s="266">
        <v>-43421.115918245923</v>
      </c>
      <c r="AU1393" s="267">
        <v>-8.5200228399027175E-2</v>
      </c>
      <c r="AV1393" s="266">
        <v>-138507.89049390645</v>
      </c>
      <c r="AW1393" s="267">
        <v>-0.33411675548778763</v>
      </c>
      <c r="AX1393" s="266">
        <v>487.28340397414286</v>
      </c>
      <c r="AY1393" s="267">
        <v>9.0668159825470392E-4</v>
      </c>
      <c r="AZ1393" s="266">
        <v>-27312.652020365174</v>
      </c>
      <c r="BA1393" s="267">
        <v>-5.3592454756337116E-2</v>
      </c>
      <c r="BB1393" s="266">
        <v>-16108.463897880749</v>
      </c>
      <c r="BC1393" s="267">
        <v>-2.9999999999999954E-2</v>
      </c>
      <c r="BE1393" s="149">
        <v>48627.889832096815</v>
      </c>
      <c r="BF1393" s="149">
        <v>44836.378877089068</v>
      </c>
      <c r="BG1393" s="149">
        <v>44376.373137720591</v>
      </c>
      <c r="BH1393" s="149">
        <v>47438.638322880121</v>
      </c>
      <c r="BI1393" s="149">
        <v>43393.944981145847</v>
      </c>
      <c r="BJ1393" s="149">
        <v>46934.772849272878</v>
      </c>
      <c r="BK1393" s="149">
        <v>46815.894125602492</v>
      </c>
      <c r="BL1393" s="149">
        <v>46206.159783792376</v>
      </c>
      <c r="BM1393" s="149">
        <v>45369.129466537059</v>
      </c>
      <c r="BN1393" s="149">
        <v>46942.801671149697</v>
      </c>
      <c r="BO1393" s="149">
        <v>46517.994139775539</v>
      </c>
      <c r="BP1393" s="149">
        <v>45597.283306844045</v>
      </c>
      <c r="BQ1393" s="268">
        <v>553057.26049390645</v>
      </c>
    </row>
    <row r="1394" spans="11:69" x14ac:dyDescent="0.25">
      <c r="K1394" s="145" t="s">
        <v>316</v>
      </c>
      <c r="N1394" s="37" t="s">
        <v>2691</v>
      </c>
      <c r="V1394" s="37" t="s">
        <v>441</v>
      </c>
      <c r="W1394" s="37" t="s">
        <v>445</v>
      </c>
      <c r="X1394" s="37">
        <v>300</v>
      </c>
      <c r="AB1394" s="206" t="s">
        <v>362</v>
      </c>
      <c r="AC1394" s="173">
        <v>6300327</v>
      </c>
      <c r="AD1394" s="174" t="s">
        <v>2692</v>
      </c>
      <c r="AE1394" s="149">
        <v>789528.87999999989</v>
      </c>
      <c r="AF1394" s="17">
        <v>861705.41999999993</v>
      </c>
      <c r="AG1394" s="17">
        <v>956653.46000000008</v>
      </c>
      <c r="AH1394" s="151">
        <v>939664.24630830064</v>
      </c>
      <c r="AI1394" s="150">
        <v>321784.64</v>
      </c>
      <c r="AJ1394" s="266">
        <v>965353.92</v>
      </c>
      <c r="AK1394" s="138">
        <v>838721.6</v>
      </c>
      <c r="AL1394" s="266">
        <v>1006465.92</v>
      </c>
      <c r="AM1394" s="175">
        <v>782048.15409931226</v>
      </c>
      <c r="AN1394" s="150">
        <v>996337.69220898836</v>
      </c>
      <c r="AO1394" s="151">
        <v>968091.87428571493</v>
      </c>
      <c r="AP1394" s="151">
        <v>1007539.5688332956</v>
      </c>
      <c r="AQ1394" s="151">
        <v>1037765.7558982943</v>
      </c>
      <c r="AR1394" s="266">
        <v>-72411.83589829423</v>
      </c>
      <c r="AS1394" s="267">
        <v>-7.5010661269489881E-2</v>
      </c>
      <c r="AT1394" s="266">
        <v>-98101.509589993628</v>
      </c>
      <c r="AU1394" s="267">
        <v>-0.10440059837905853</v>
      </c>
      <c r="AV1394" s="266">
        <v>-81112.295898294193</v>
      </c>
      <c r="AW1394" s="267">
        <v>-8.4787542500807125E-2</v>
      </c>
      <c r="AX1394" s="266">
        <v>-42185.648833295563</v>
      </c>
      <c r="AY1394" s="267">
        <v>-4.3699671135427262E-2</v>
      </c>
      <c r="AZ1394" s="266">
        <v>-67875.322524994961</v>
      </c>
      <c r="BA1394" s="267">
        <v>-7.2233590659280339E-2</v>
      </c>
      <c r="BB1394" s="266">
        <v>-30226.187064998667</v>
      </c>
      <c r="BC1394" s="267">
        <v>-2.9999999999999801E-2</v>
      </c>
      <c r="BE1394" s="149">
        <v>84909.580779581738</v>
      </c>
      <c r="BF1394" s="149">
        <v>86052.790252525971</v>
      </c>
      <c r="BG1394" s="149">
        <v>87933.662322104399</v>
      </c>
      <c r="BH1394" s="149">
        <v>86647.160446095702</v>
      </c>
      <c r="BI1394" s="149">
        <v>89793.520502424304</v>
      </c>
      <c r="BJ1394" s="149">
        <v>89563.882186846618</v>
      </c>
      <c r="BK1394" s="149">
        <v>87806.02531567798</v>
      </c>
      <c r="BL1394" s="149">
        <v>87745.287485832567</v>
      </c>
      <c r="BM1394" s="149">
        <v>83945.859332347172</v>
      </c>
      <c r="BN1394" s="149">
        <v>83687.612440721452</v>
      </c>
      <c r="BO1394" s="149">
        <v>85844.979246218791</v>
      </c>
      <c r="BP1394" s="149">
        <v>83835.395587917621</v>
      </c>
      <c r="BQ1394" s="268">
        <v>1037765.7558982944</v>
      </c>
    </row>
    <row r="1395" spans="11:69" x14ac:dyDescent="0.25">
      <c r="K1395" s="145" t="s">
        <v>316</v>
      </c>
      <c r="N1395" s="37" t="s">
        <v>2693</v>
      </c>
      <c r="V1395" s="37" t="s">
        <v>441</v>
      </c>
      <c r="W1395" s="37" t="s">
        <v>445</v>
      </c>
      <c r="X1395" s="37">
        <v>300</v>
      </c>
      <c r="AB1395" s="206" t="s">
        <v>362</v>
      </c>
      <c r="AC1395" s="173">
        <v>6300328</v>
      </c>
      <c r="AD1395" s="174" t="s">
        <v>2694</v>
      </c>
      <c r="AE1395" s="149">
        <v>11333.23</v>
      </c>
      <c r="AF1395" s="17">
        <v>34345.99</v>
      </c>
      <c r="AG1395" s="17">
        <v>25992.67</v>
      </c>
      <c r="AH1395" s="151">
        <v>33135.281588266225</v>
      </c>
      <c r="AI1395" s="150">
        <v>32512.1</v>
      </c>
      <c r="AJ1395" s="266">
        <v>97536.299999999988</v>
      </c>
      <c r="AK1395" s="138">
        <v>67686.8</v>
      </c>
      <c r="AL1395" s="266">
        <v>81224.160000000003</v>
      </c>
      <c r="AM1395" s="175">
        <v>27633.896664916705</v>
      </c>
      <c r="AN1395" s="150">
        <v>73188.18492334953</v>
      </c>
      <c r="AO1395" s="151">
        <v>91496.057142857186</v>
      </c>
      <c r="AP1395" s="151">
        <v>97884.380221298969</v>
      </c>
      <c r="AQ1395" s="151">
        <v>100820.91162793785</v>
      </c>
      <c r="AR1395" s="266">
        <v>-3284.6116279378621</v>
      </c>
      <c r="AS1395" s="267">
        <v>-3.3675786634697669E-2</v>
      </c>
      <c r="AT1395" s="266">
        <v>-67685.630039671625</v>
      </c>
      <c r="AU1395" s="267">
        <v>-2.042705744309723</v>
      </c>
      <c r="AV1395" s="266">
        <v>-74828.241627937852</v>
      </c>
      <c r="AW1395" s="267">
        <v>-2.8788208994281024</v>
      </c>
      <c r="AX1395" s="266">
        <v>-348.08022129898018</v>
      </c>
      <c r="AY1395" s="267">
        <v>-3.5687248880568591E-3</v>
      </c>
      <c r="AZ1395" s="266">
        <v>-64749.098633032743</v>
      </c>
      <c r="BA1395" s="267">
        <v>-1.9540832469026463</v>
      </c>
      <c r="BB1395" s="266">
        <v>-2936.5314066388819</v>
      </c>
      <c r="BC1395" s="267">
        <v>-2.9999999999999111E-2</v>
      </c>
      <c r="BE1395" s="149">
        <v>7681.433399839887</v>
      </c>
      <c r="BF1395" s="149">
        <v>9682.4859781350024</v>
      </c>
      <c r="BG1395" s="149">
        <v>9671.4554201340252</v>
      </c>
      <c r="BH1395" s="149">
        <v>10214.129319929581</v>
      </c>
      <c r="BI1395" s="149">
        <v>9647.7144203055959</v>
      </c>
      <c r="BJ1395" s="149">
        <v>8848.9477657892621</v>
      </c>
      <c r="BK1395" s="149">
        <v>9080.6815969000545</v>
      </c>
      <c r="BL1395" s="149">
        <v>8831.4304299311298</v>
      </c>
      <c r="BM1395" s="149">
        <v>8811.130154446435</v>
      </c>
      <c r="BN1395" s="149">
        <v>6287.8355087838781</v>
      </c>
      <c r="BO1395" s="149">
        <v>6043.0130096332832</v>
      </c>
      <c r="BP1395" s="149">
        <v>6020.6546241097521</v>
      </c>
      <c r="BQ1395" s="268">
        <v>100820.91162793788</v>
      </c>
    </row>
    <row r="1396" spans="11:69" x14ac:dyDescent="0.25">
      <c r="K1396" s="145" t="s">
        <v>316</v>
      </c>
      <c r="N1396" s="37" t="s">
        <v>2695</v>
      </c>
      <c r="V1396" s="37" t="s">
        <v>441</v>
      </c>
      <c r="W1396" s="37" t="s">
        <v>445</v>
      </c>
      <c r="X1396" s="37">
        <v>300</v>
      </c>
      <c r="AB1396" s="206" t="s">
        <v>362</v>
      </c>
      <c r="AC1396" s="173">
        <v>6300330</v>
      </c>
      <c r="AD1396" s="174" t="s">
        <v>2696</v>
      </c>
      <c r="AE1396" s="149">
        <v>535702.39999999991</v>
      </c>
      <c r="AF1396" s="17">
        <v>564425.72</v>
      </c>
      <c r="AG1396" s="17">
        <v>866245.45000000007</v>
      </c>
      <c r="AH1396" s="151">
        <v>778199.99310250778</v>
      </c>
      <c r="AI1396" s="150">
        <v>307244.79999999999</v>
      </c>
      <c r="AJ1396" s="266">
        <v>921734.39999999991</v>
      </c>
      <c r="AK1396" s="138">
        <v>805283.81999999983</v>
      </c>
      <c r="AL1396" s="266">
        <v>966340.5839999998</v>
      </c>
      <c r="AM1396" s="175">
        <v>645509.53291757894</v>
      </c>
      <c r="AN1396" s="150">
        <v>937974.28018492868</v>
      </c>
      <c r="AO1396" s="151">
        <v>1013903.4857142901</v>
      </c>
      <c r="AP1396" s="151">
        <v>951003.06449447596</v>
      </c>
      <c r="AQ1396" s="151">
        <v>979533.15642931068</v>
      </c>
      <c r="AR1396" s="266">
        <v>-57798.756429310772</v>
      </c>
      <c r="AS1396" s="267">
        <v>-6.2706519827523829E-2</v>
      </c>
      <c r="AT1396" s="266">
        <v>-201333.1633268029</v>
      </c>
      <c r="AU1396" s="267">
        <v>-0.25871648048226398</v>
      </c>
      <c r="AV1396" s="266">
        <v>-113287.70642931061</v>
      </c>
      <c r="AW1396" s="267">
        <v>-0.13078014600747467</v>
      </c>
      <c r="AX1396" s="266">
        <v>-29268.664494476048</v>
      </c>
      <c r="AY1396" s="267">
        <v>-3.1753902745168296E-2</v>
      </c>
      <c r="AZ1396" s="266">
        <v>-172803.07139196817</v>
      </c>
      <c r="BA1396" s="267">
        <v>-0.22205483541967319</v>
      </c>
      <c r="BB1396" s="266">
        <v>-28530.091934834723</v>
      </c>
      <c r="BC1396" s="267">
        <v>-3.0000000000000467E-2</v>
      </c>
      <c r="BE1396" s="149">
        <v>87330.271922052896</v>
      </c>
      <c r="BF1396" s="149">
        <v>78389.210123647004</v>
      </c>
      <c r="BG1396" s="149">
        <v>77946.5833019438</v>
      </c>
      <c r="BH1396" s="149">
        <v>84408.934898811407</v>
      </c>
      <c r="BI1396" s="149">
        <v>76972.804294196598</v>
      </c>
      <c r="BJ1396" s="149">
        <v>82151.538108124703</v>
      </c>
      <c r="BK1396" s="149">
        <v>83789.257348426807</v>
      </c>
      <c r="BL1396" s="149">
        <v>81443.335193399485</v>
      </c>
      <c r="BM1396" s="149">
        <v>80602.344232163305</v>
      </c>
      <c r="BN1396" s="149">
        <v>83922.045394937813</v>
      </c>
      <c r="BO1396" s="149">
        <v>81753.1739685918</v>
      </c>
      <c r="BP1396" s="149">
        <v>80823.657643015002</v>
      </c>
      <c r="BQ1396" s="268">
        <v>979533.15642931068</v>
      </c>
    </row>
    <row r="1397" spans="11:69" x14ac:dyDescent="0.25">
      <c r="K1397" s="145" t="s">
        <v>316</v>
      </c>
      <c r="N1397" s="37" t="s">
        <v>2697</v>
      </c>
      <c r="V1397" s="37" t="s">
        <v>441</v>
      </c>
      <c r="W1397" s="37" t="s">
        <v>445</v>
      </c>
      <c r="X1397" s="37">
        <v>300</v>
      </c>
      <c r="AB1397" s="206" t="s">
        <v>362</v>
      </c>
      <c r="AC1397" s="173">
        <v>6300331</v>
      </c>
      <c r="AD1397" s="174" t="s">
        <v>2698</v>
      </c>
      <c r="AE1397" s="149">
        <v>280301.68</v>
      </c>
      <c r="AF1397" s="17">
        <v>299157.96999999997</v>
      </c>
      <c r="AG1397" s="17">
        <v>323410.13</v>
      </c>
      <c r="AH1397" s="151">
        <v>342201.88395336905</v>
      </c>
      <c r="AI1397" s="150">
        <v>117087.47</v>
      </c>
      <c r="AJ1397" s="266">
        <v>351262.41000000003</v>
      </c>
      <c r="AK1397" s="138">
        <v>316359.33</v>
      </c>
      <c r="AL1397" s="266">
        <v>379631.196</v>
      </c>
      <c r="AM1397" s="175">
        <v>283806.96511651867</v>
      </c>
      <c r="AN1397" s="150">
        <v>374754.2488368504</v>
      </c>
      <c r="AO1397" s="151">
        <v>364224.05142857169</v>
      </c>
      <c r="AP1397" s="151">
        <v>359461.9098882543</v>
      </c>
      <c r="AQ1397" s="151">
        <v>370245.76718490198</v>
      </c>
      <c r="AR1397" s="266">
        <v>-18983.35718490195</v>
      </c>
      <c r="AS1397" s="267">
        <v>-5.4043235610955205E-2</v>
      </c>
      <c r="AT1397" s="266">
        <v>-28043.883231532935</v>
      </c>
      <c r="AU1397" s="267">
        <v>-8.1951282405430592E-2</v>
      </c>
      <c r="AV1397" s="266">
        <v>-46835.637184901978</v>
      </c>
      <c r="AW1397" s="267">
        <v>-0.14481808960313636</v>
      </c>
      <c r="AX1397" s="266">
        <v>-8199.4998882542714</v>
      </c>
      <c r="AY1397" s="267">
        <v>-2.3342947195102007E-2</v>
      </c>
      <c r="AZ1397" s="266">
        <v>-17260.025934885256</v>
      </c>
      <c r="BA1397" s="267">
        <v>-5.0438138257699466E-2</v>
      </c>
      <c r="BB1397" s="266">
        <v>-10783.857296647679</v>
      </c>
      <c r="BC1397" s="267">
        <v>-3.0000000000000138E-2</v>
      </c>
      <c r="BE1397" s="149">
        <v>32744.570001296539</v>
      </c>
      <c r="BF1397" s="149">
        <v>29646.01531460461</v>
      </c>
      <c r="BG1397" s="149">
        <v>29438.88137935365</v>
      </c>
      <c r="BH1397" s="149">
        <v>31539.622128430023</v>
      </c>
      <c r="BI1397" s="149">
        <v>29013.826466012619</v>
      </c>
      <c r="BJ1397" s="149">
        <v>31205.748599906139</v>
      </c>
      <c r="BK1397" s="149">
        <v>31599.729331308943</v>
      </c>
      <c r="BL1397" s="149">
        <v>30910.138686231428</v>
      </c>
      <c r="BM1397" s="149">
        <v>30579.07785542151</v>
      </c>
      <c r="BN1397" s="149">
        <v>31570.7129645801</v>
      </c>
      <c r="BO1397" s="149">
        <v>31197.457966544116</v>
      </c>
      <c r="BP1397" s="149">
        <v>30799.986491212301</v>
      </c>
      <c r="BQ1397" s="268">
        <v>370245.76718490198</v>
      </c>
    </row>
    <row r="1398" spans="11:69" x14ac:dyDescent="0.25">
      <c r="K1398" s="145" t="s">
        <v>316</v>
      </c>
      <c r="N1398" s="37" t="s">
        <v>2699</v>
      </c>
      <c r="V1398" s="37" t="s">
        <v>441</v>
      </c>
      <c r="W1398" s="37" t="s">
        <v>445</v>
      </c>
      <c r="X1398" s="37">
        <v>300</v>
      </c>
      <c r="AB1398" s="206" t="s">
        <v>362</v>
      </c>
      <c r="AC1398" s="173">
        <v>6300332</v>
      </c>
      <c r="AD1398" s="174" t="s">
        <v>2700</v>
      </c>
      <c r="AE1398" s="149">
        <v>3020432.58</v>
      </c>
      <c r="AF1398" s="17">
        <v>2693505.46</v>
      </c>
      <c r="AG1398" s="17">
        <v>2934867.8800000004</v>
      </c>
      <c r="AH1398" s="151">
        <v>4007821.8113552998</v>
      </c>
      <c r="AI1398" s="150">
        <v>726157.32000000007</v>
      </c>
      <c r="AJ1398" s="266">
        <v>2178471.96</v>
      </c>
      <c r="AK1398" s="138">
        <v>2297323.5</v>
      </c>
      <c r="AL1398" s="266">
        <v>2756788.2</v>
      </c>
      <c r="AM1398" s="175">
        <v>3326314.7463927064</v>
      </c>
      <c r="AN1398" s="150">
        <v>2978830.5649625934</v>
      </c>
      <c r="AO1398" s="151">
        <v>2418157.16571429</v>
      </c>
      <c r="AP1398" s="151">
        <v>2295366.6617747494</v>
      </c>
      <c r="AQ1398" s="151">
        <v>2364227.6616279981</v>
      </c>
      <c r="AR1398" s="266">
        <v>-185755.70162799815</v>
      </c>
      <c r="AS1398" s="267">
        <v>-8.5268805400643369E-2</v>
      </c>
      <c r="AT1398" s="266">
        <v>1643594.1497273017</v>
      </c>
      <c r="AU1398" s="267">
        <v>0.41009661284604315</v>
      </c>
      <c r="AV1398" s="266">
        <v>570640.21837200224</v>
      </c>
      <c r="AW1398" s="267">
        <v>0.19443472132449185</v>
      </c>
      <c r="AX1398" s="266">
        <v>-116894.70177474944</v>
      </c>
      <c r="AY1398" s="267">
        <v>-5.3659034369553896E-2</v>
      </c>
      <c r="AZ1398" s="266">
        <v>1712455.1495805504</v>
      </c>
      <c r="BA1398" s="267">
        <v>0.4272782648990725</v>
      </c>
      <c r="BB1398" s="266">
        <v>-68860.999853248708</v>
      </c>
      <c r="BC1398" s="267">
        <v>-3.0000000000002712E-2</v>
      </c>
      <c r="BE1398" s="149">
        <v>210067.09204586784</v>
      </c>
      <c r="BF1398" s="149">
        <v>189458.90591292662</v>
      </c>
      <c r="BG1398" s="149">
        <v>188245.1397431595</v>
      </c>
      <c r="BH1398" s="149">
        <v>203093.08019909356</v>
      </c>
      <c r="BI1398" s="149">
        <v>185639.1693296599</v>
      </c>
      <c r="BJ1398" s="149">
        <v>198741.64886821478</v>
      </c>
      <c r="BK1398" s="149">
        <v>201934.26569431162</v>
      </c>
      <c r="BL1398" s="149">
        <v>196858.10058454788</v>
      </c>
      <c r="BM1398" s="149">
        <v>194668.78632448681</v>
      </c>
      <c r="BN1398" s="149">
        <v>202154.26185773412</v>
      </c>
      <c r="BO1398" s="149">
        <v>197915.90464586572</v>
      </c>
      <c r="BP1398" s="149">
        <v>195451.30642212988</v>
      </c>
      <c r="BQ1398" s="268">
        <v>2364227.6616279981</v>
      </c>
    </row>
    <row r="1399" spans="11:69" x14ac:dyDescent="0.25">
      <c r="K1399" s="145" t="s">
        <v>316</v>
      </c>
      <c r="N1399" s="37" t="s">
        <v>2701</v>
      </c>
      <c r="V1399" s="37" t="s">
        <v>441</v>
      </c>
      <c r="W1399" s="37" t="s">
        <v>445</v>
      </c>
      <c r="X1399" s="37">
        <v>300</v>
      </c>
      <c r="AB1399" s="206" t="s">
        <v>362</v>
      </c>
      <c r="AC1399" s="173">
        <v>6300333</v>
      </c>
      <c r="AD1399" s="174" t="s">
        <v>2702</v>
      </c>
      <c r="AE1399" s="149">
        <v>2258694.4499999997</v>
      </c>
      <c r="AF1399" s="17">
        <v>2023886.3299999998</v>
      </c>
      <c r="AG1399" s="17">
        <v>2494899.81</v>
      </c>
      <c r="AH1399" s="151">
        <v>2903385.848372058</v>
      </c>
      <c r="AI1399" s="150">
        <v>975684.70000000007</v>
      </c>
      <c r="AJ1399" s="266">
        <v>2927054.1</v>
      </c>
      <c r="AK1399" s="138">
        <v>2902553.53</v>
      </c>
      <c r="AL1399" s="266">
        <v>3483064.236</v>
      </c>
      <c r="AM1399" s="175">
        <v>2402584.5034261052</v>
      </c>
      <c r="AN1399" s="150">
        <v>3403354.8749459526</v>
      </c>
      <c r="AO1399" s="151">
        <v>3366518.2800000049</v>
      </c>
      <c r="AP1399" s="151">
        <v>3169909.5632428909</v>
      </c>
      <c r="AQ1399" s="151">
        <v>3265006.8501401749</v>
      </c>
      <c r="AR1399" s="266">
        <v>-337952.75014017476</v>
      </c>
      <c r="AS1399" s="267">
        <v>-0.11545832041169815</v>
      </c>
      <c r="AT1399" s="266">
        <v>-361621.00176811684</v>
      </c>
      <c r="AU1399" s="267">
        <v>-0.12455147908462784</v>
      </c>
      <c r="AV1399" s="266">
        <v>-770107.04014017479</v>
      </c>
      <c r="AW1399" s="267">
        <v>-0.30867253147940027</v>
      </c>
      <c r="AX1399" s="266">
        <v>-242855.46324289078</v>
      </c>
      <c r="AY1399" s="267">
        <v>-8.2969243118154457E-2</v>
      </c>
      <c r="AZ1399" s="266">
        <v>-266523.71487083286</v>
      </c>
      <c r="BA1399" s="267">
        <v>-9.1797552509348332E-2</v>
      </c>
      <c r="BB1399" s="266">
        <v>-95097.286897283979</v>
      </c>
      <c r="BC1399" s="267">
        <v>-2.9999999999999135E-2</v>
      </c>
      <c r="BE1399" s="149">
        <v>287715.93345554004</v>
      </c>
      <c r="BF1399" s="149">
        <v>261497.15342385203</v>
      </c>
      <c r="BG1399" s="149">
        <v>259513.81494646639</v>
      </c>
      <c r="BH1399" s="149">
        <v>276693.71495118103</v>
      </c>
      <c r="BI1399" s="149">
        <v>255541.23667356899</v>
      </c>
      <c r="BJ1399" s="149">
        <v>275793.27073440491</v>
      </c>
      <c r="BK1399" s="149">
        <v>278382.00141300983</v>
      </c>
      <c r="BL1399" s="149">
        <v>273076.5631697214</v>
      </c>
      <c r="BM1399" s="149">
        <v>270105.23767327878</v>
      </c>
      <c r="BN1399" s="149">
        <v>277814.43079123861</v>
      </c>
      <c r="BO1399" s="149">
        <v>276280.05984135711</v>
      </c>
      <c r="BP1399" s="149">
        <v>272593.43306655588</v>
      </c>
      <c r="BQ1399" s="268">
        <v>3265006.8501401753</v>
      </c>
    </row>
    <row r="1400" spans="11:69" x14ac:dyDescent="0.25">
      <c r="K1400" s="145" t="s">
        <v>316</v>
      </c>
      <c r="N1400" s="37" t="s">
        <v>2703</v>
      </c>
      <c r="V1400" s="37" t="s">
        <v>441</v>
      </c>
      <c r="W1400" s="37" t="s">
        <v>445</v>
      </c>
      <c r="X1400" s="37">
        <v>300</v>
      </c>
      <c r="AB1400" s="206" t="s">
        <v>362</v>
      </c>
      <c r="AC1400" s="173">
        <v>6300334</v>
      </c>
      <c r="AD1400" s="174" t="s">
        <v>2704</v>
      </c>
      <c r="AE1400" s="149">
        <v>5477737.6799999988</v>
      </c>
      <c r="AF1400" s="17">
        <v>4917555.1499999985</v>
      </c>
      <c r="AG1400" s="17">
        <v>5387964.1600000001</v>
      </c>
      <c r="AH1400" s="151">
        <v>6257435.2954079732</v>
      </c>
      <c r="AI1400" s="150">
        <v>1731136.1400000001</v>
      </c>
      <c r="AJ1400" s="266">
        <v>5193408.42</v>
      </c>
      <c r="AK1400" s="138">
        <v>4702183.0900000008</v>
      </c>
      <c r="AL1400" s="266">
        <v>5642619.7080000006</v>
      </c>
      <c r="AM1400" s="175">
        <v>5222702.2705164924</v>
      </c>
      <c r="AN1400" s="150">
        <v>5736916.1148914816</v>
      </c>
      <c r="AO1400" s="151">
        <v>5682995.622857145</v>
      </c>
      <c r="AP1400" s="151">
        <v>5099372.0274905302</v>
      </c>
      <c r="AQ1400" s="151">
        <v>5252353.1883152463</v>
      </c>
      <c r="AR1400" s="266">
        <v>-58944.768315246329</v>
      </c>
      <c r="AS1400" s="267">
        <v>-1.1349919657434978E-2</v>
      </c>
      <c r="AT1400" s="266">
        <v>1005082.107092727</v>
      </c>
      <c r="AU1400" s="267">
        <v>0.16062205354808987</v>
      </c>
      <c r="AV1400" s="266">
        <v>135610.97168475389</v>
      </c>
      <c r="AW1400" s="267">
        <v>2.5169241601776707E-2</v>
      </c>
      <c r="AX1400" s="266">
        <v>94036.392509469762</v>
      </c>
      <c r="AY1400" s="267">
        <v>1.8106874118995201E-2</v>
      </c>
      <c r="AZ1400" s="266">
        <v>1158063.2679174431</v>
      </c>
      <c r="BA1400" s="267">
        <v>0.18506995490105815</v>
      </c>
      <c r="BB1400" s="266">
        <v>-152981.16082471609</v>
      </c>
      <c r="BC1400" s="267">
        <v>-3.0000000000000037E-2</v>
      </c>
      <c r="BE1400" s="149">
        <v>468113.98971609119</v>
      </c>
      <c r="BF1400" s="149">
        <v>420196.35204720398</v>
      </c>
      <c r="BG1400" s="149">
        <v>417827.46722886746</v>
      </c>
      <c r="BH1400" s="149">
        <v>452531.96798623097</v>
      </c>
      <c r="BI1400" s="149">
        <v>412782.63210906577</v>
      </c>
      <c r="BJ1400" s="149">
        <v>440477.22481504141</v>
      </c>
      <c r="BK1400" s="149">
        <v>449335.35311719711</v>
      </c>
      <c r="BL1400" s="149">
        <v>436728.68697583745</v>
      </c>
      <c r="BM1400" s="149">
        <v>432436.1951716714</v>
      </c>
      <c r="BN1400" s="149">
        <v>449983.50175749551</v>
      </c>
      <c r="BO1400" s="149">
        <v>438329.59927723813</v>
      </c>
      <c r="BP1400" s="149">
        <v>433610.2181133058</v>
      </c>
      <c r="BQ1400" s="268">
        <v>5252353.1883152472</v>
      </c>
    </row>
    <row r="1401" spans="11:69" x14ac:dyDescent="0.25">
      <c r="K1401" s="145" t="s">
        <v>316</v>
      </c>
      <c r="N1401" s="37" t="s">
        <v>2705</v>
      </c>
      <c r="V1401" s="37" t="s">
        <v>441</v>
      </c>
      <c r="W1401" s="37" t="s">
        <v>445</v>
      </c>
      <c r="X1401" s="37">
        <v>300</v>
      </c>
      <c r="AB1401" s="206" t="s">
        <v>362</v>
      </c>
      <c r="AC1401" s="173">
        <v>6300335</v>
      </c>
      <c r="AD1401" s="174" t="s">
        <v>2706</v>
      </c>
      <c r="AE1401" s="149">
        <v>12657992.049999999</v>
      </c>
      <c r="AF1401" s="17">
        <v>14708261.75</v>
      </c>
      <c r="AG1401" s="17">
        <v>14925904.329999998</v>
      </c>
      <c r="AH1401" s="151">
        <v>15633544.961090514</v>
      </c>
      <c r="AI1401" s="150">
        <v>5429017.9700000007</v>
      </c>
      <c r="AJ1401" s="266">
        <v>16287053.910000002</v>
      </c>
      <c r="AK1401" s="138">
        <v>13002353.939999999</v>
      </c>
      <c r="AL1401" s="266">
        <v>15602824.727999998</v>
      </c>
      <c r="AM1401" s="175">
        <v>13033316.683212427</v>
      </c>
      <c r="AN1401" s="150">
        <v>15602582.217878086</v>
      </c>
      <c r="AO1401" s="151">
        <v>15720423.942857143</v>
      </c>
      <c r="AP1401" s="151">
        <v>16255401.015605789</v>
      </c>
      <c r="AQ1401" s="151">
        <v>16743063.046073979</v>
      </c>
      <c r="AR1401" s="266">
        <v>-456009.13607397676</v>
      </c>
      <c r="AS1401" s="267">
        <v>-2.7998257916614012E-2</v>
      </c>
      <c r="AT1401" s="266">
        <v>-1109518.0849834643</v>
      </c>
      <c r="AU1401" s="267">
        <v>-7.0970345353205816E-2</v>
      </c>
      <c r="AV1401" s="266">
        <v>-1817158.7160739806</v>
      </c>
      <c r="AW1401" s="267">
        <v>-0.12174530104830042</v>
      </c>
      <c r="AX1401" s="266">
        <v>31652.894394213334</v>
      </c>
      <c r="AY1401" s="267">
        <v>1.9434389159097055E-3</v>
      </c>
      <c r="AZ1401" s="266">
        <v>-621856.05451527424</v>
      </c>
      <c r="BA1401" s="267">
        <v>-3.9777034323499771E-2</v>
      </c>
      <c r="BB1401" s="266">
        <v>-487662.03046819009</v>
      </c>
      <c r="BC1401" s="267">
        <v>-3.0000000000001012E-2</v>
      </c>
      <c r="BE1401" s="149">
        <v>1474330.5885481834</v>
      </c>
      <c r="BF1401" s="149">
        <v>1355425.4655356039</v>
      </c>
      <c r="BG1401" s="149">
        <v>1342191.4473348728</v>
      </c>
      <c r="BH1401" s="149">
        <v>1436840.9492159223</v>
      </c>
      <c r="BI1401" s="149">
        <v>1313923.7484569158</v>
      </c>
      <c r="BJ1401" s="149">
        <v>1419067.8454795219</v>
      </c>
      <c r="BK1401" s="149">
        <v>1418922.2064462726</v>
      </c>
      <c r="BL1401" s="149">
        <v>1398105.2016492663</v>
      </c>
      <c r="BM1401" s="149">
        <v>1374019.4935224433</v>
      </c>
      <c r="BN1401" s="149">
        <v>1422574.7339701217</v>
      </c>
      <c r="BO1401" s="149">
        <v>1407077.8096147757</v>
      </c>
      <c r="BP1401" s="149">
        <v>1380583.5563000797</v>
      </c>
      <c r="BQ1401" s="268">
        <v>16743063.046073979</v>
      </c>
    </row>
    <row r="1402" spans="11:69" x14ac:dyDescent="0.25">
      <c r="K1402" s="145" t="s">
        <v>316</v>
      </c>
      <c r="N1402" s="37" t="s">
        <v>2707</v>
      </c>
      <c r="V1402" s="37" t="s">
        <v>441</v>
      </c>
      <c r="W1402" s="37" t="s">
        <v>445</v>
      </c>
      <c r="X1402" s="37">
        <v>300</v>
      </c>
      <c r="AB1402" s="206" t="s">
        <v>362</v>
      </c>
      <c r="AC1402" s="173">
        <v>6300336</v>
      </c>
      <c r="AD1402" s="174" t="s">
        <v>2708</v>
      </c>
      <c r="AE1402" s="149">
        <v>199078.32</v>
      </c>
      <c r="AF1402" s="17">
        <v>190828.48</v>
      </c>
      <c r="AG1402" s="17">
        <v>93308.229999999981</v>
      </c>
      <c r="AH1402" s="151">
        <v>401232.61212549481</v>
      </c>
      <c r="AI1402" s="150">
        <v>60430</v>
      </c>
      <c r="AJ1402" s="266">
        <v>181290</v>
      </c>
      <c r="AK1402" s="138">
        <v>143953.62</v>
      </c>
      <c r="AL1402" s="266">
        <v>172744.34399999998</v>
      </c>
      <c r="AM1402" s="175">
        <v>332818.65630948637</v>
      </c>
      <c r="AN1402" s="150">
        <v>212367.57581600844</v>
      </c>
      <c r="AO1402" s="151">
        <v>174687.651428571</v>
      </c>
      <c r="AP1402" s="151">
        <v>187011.03342189896</v>
      </c>
      <c r="AQ1402" s="151">
        <v>192621.36442455609</v>
      </c>
      <c r="AR1402" s="266">
        <v>-11331.364424556086</v>
      </c>
      <c r="AS1402" s="267">
        <v>-6.2504078683634431E-2</v>
      </c>
      <c r="AT1402" s="266">
        <v>208611.24770093872</v>
      </c>
      <c r="AU1402" s="267">
        <v>0.5199259516713729</v>
      </c>
      <c r="AV1402" s="266">
        <v>-99313.134424556105</v>
      </c>
      <c r="AW1402" s="267">
        <v>-1.0643555710418697</v>
      </c>
      <c r="AX1402" s="266">
        <v>-5721.0334218989592</v>
      </c>
      <c r="AY1402" s="267">
        <v>-3.1557357945275304E-2</v>
      </c>
      <c r="AZ1402" s="266">
        <v>214221.57870359585</v>
      </c>
      <c r="BA1402" s="267">
        <v>0.53390869094308091</v>
      </c>
      <c r="BB1402" s="266">
        <v>-5610.3310026571271</v>
      </c>
      <c r="BC1402" s="267">
        <v>-3.0000000000000845E-2</v>
      </c>
      <c r="BE1402" s="149">
        <v>17173.1564396588</v>
      </c>
      <c r="BF1402" s="149">
        <v>15414.931603971499</v>
      </c>
      <c r="BG1402" s="149">
        <v>15327.890770521601</v>
      </c>
      <c r="BH1402" s="149">
        <v>16598.686938889699</v>
      </c>
      <c r="BI1402" s="149">
        <v>15136.400936931899</v>
      </c>
      <c r="BJ1402" s="149">
        <v>16154.778688295301</v>
      </c>
      <c r="BK1402" s="149">
        <v>16476.8297720599</v>
      </c>
      <c r="BL1402" s="149">
        <v>16015.5133547756</v>
      </c>
      <c r="BM1402" s="149">
        <v>15850.135771220799</v>
      </c>
      <c r="BN1402" s="149">
        <v>16502.942022094801</v>
      </c>
      <c r="BO1402" s="149">
        <v>16076.441938190499</v>
      </c>
      <c r="BP1402" s="149">
        <v>15893.656187945702</v>
      </c>
      <c r="BQ1402" s="268">
        <v>192621.36442455609</v>
      </c>
    </row>
    <row r="1403" spans="11:69" x14ac:dyDescent="0.25">
      <c r="K1403" s="145" t="s">
        <v>316</v>
      </c>
      <c r="N1403" s="37" t="s">
        <v>2709</v>
      </c>
      <c r="V1403" s="37" t="s">
        <v>441</v>
      </c>
      <c r="W1403" s="37" t="s">
        <v>445</v>
      </c>
      <c r="X1403" s="37">
        <v>300</v>
      </c>
      <c r="AB1403" s="206" t="s">
        <v>362</v>
      </c>
      <c r="AC1403" s="173">
        <v>6300337</v>
      </c>
      <c r="AD1403" s="174" t="s">
        <v>2710</v>
      </c>
      <c r="AE1403" s="149">
        <v>234129.92000000001</v>
      </c>
      <c r="AF1403" s="17">
        <v>313806.78999999998</v>
      </c>
      <c r="AG1403" s="17">
        <v>428863.01999999996</v>
      </c>
      <c r="AH1403" s="151">
        <v>387893.33454063057</v>
      </c>
      <c r="AI1403" s="150">
        <v>190122.52</v>
      </c>
      <c r="AJ1403" s="266">
        <v>570367.55999999994</v>
      </c>
      <c r="AK1403" s="138">
        <v>401719.72000000003</v>
      </c>
      <c r="AL1403" s="266">
        <v>482063.66399999999</v>
      </c>
      <c r="AM1403" s="175">
        <v>323764.8818017962</v>
      </c>
      <c r="AN1403" s="150">
        <v>465848.1727388344</v>
      </c>
      <c r="AO1403" s="151">
        <v>488809.98857142869</v>
      </c>
      <c r="AP1403" s="151">
        <v>626450.94537785556</v>
      </c>
      <c r="AQ1403" s="151">
        <v>645244.47373919073</v>
      </c>
      <c r="AR1403" s="266">
        <v>-74876.913739190786</v>
      </c>
      <c r="AS1403" s="267">
        <v>-0.13127835275062066</v>
      </c>
      <c r="AT1403" s="266">
        <v>-257351.13919856015</v>
      </c>
      <c r="AU1403" s="267">
        <v>-0.66345852398658178</v>
      </c>
      <c r="AV1403" s="266">
        <v>-216381.45373919077</v>
      </c>
      <c r="AW1403" s="267">
        <v>-0.50454677518987479</v>
      </c>
      <c r="AX1403" s="266">
        <v>-56083.385377855622</v>
      </c>
      <c r="AY1403" s="267">
        <v>-9.8328497816137422E-2</v>
      </c>
      <c r="AZ1403" s="266">
        <v>-238557.61083722499</v>
      </c>
      <c r="BA1403" s="267">
        <v>-0.61500827571512928</v>
      </c>
      <c r="BB1403" s="266">
        <v>-18793.528361335164</v>
      </c>
      <c r="BC1403" s="267">
        <v>-2.9999999999999197E-2</v>
      </c>
      <c r="BE1403" s="149">
        <v>56443.334189077068</v>
      </c>
      <c r="BF1403" s="149">
        <v>52025.42460890345</v>
      </c>
      <c r="BG1403" s="149">
        <v>52992.825783521148</v>
      </c>
      <c r="BH1403" s="149">
        <v>55293.16472055843</v>
      </c>
      <c r="BI1403" s="149">
        <v>50090.622259668038</v>
      </c>
      <c r="BJ1403" s="149">
        <v>54142.995252039786</v>
      </c>
      <c r="BK1403" s="149">
        <v>54325.763545940732</v>
      </c>
      <c r="BL1403" s="149">
        <v>54142.995252039786</v>
      </c>
      <c r="BM1403" s="149">
        <v>53175.594077422087</v>
      </c>
      <c r="BN1403" s="149">
        <v>55293.16472055843</v>
      </c>
      <c r="BO1403" s="149">
        <v>54142.995252039786</v>
      </c>
      <c r="BP1403" s="149">
        <v>53175.594077422087</v>
      </c>
      <c r="BQ1403" s="268">
        <v>645244.47373919084</v>
      </c>
    </row>
    <row r="1404" spans="11:69" x14ac:dyDescent="0.25">
      <c r="K1404" s="145" t="s">
        <v>316</v>
      </c>
      <c r="N1404" s="37" t="s">
        <v>2711</v>
      </c>
      <c r="V1404" s="37" t="s">
        <v>441</v>
      </c>
      <c r="W1404" s="37" t="s">
        <v>445</v>
      </c>
      <c r="X1404" s="37">
        <v>300</v>
      </c>
      <c r="AB1404" s="206" t="s">
        <v>362</v>
      </c>
      <c r="AC1404" s="173">
        <v>6300338</v>
      </c>
      <c r="AD1404" s="174" t="s">
        <v>2712</v>
      </c>
      <c r="AE1404" s="149">
        <v>47927.93</v>
      </c>
      <c r="AF1404" s="17">
        <v>34113.879999999997</v>
      </c>
      <c r="AG1404" s="17">
        <v>38776.649999999994</v>
      </c>
      <c r="AH1404" s="151">
        <v>29647.926768094847</v>
      </c>
      <c r="AI1404" s="150">
        <v>14132.41</v>
      </c>
      <c r="AJ1404" s="266">
        <v>42397.229999999996</v>
      </c>
      <c r="AK1404" s="138">
        <v>39270.46</v>
      </c>
      <c r="AL1404" s="266">
        <v>47124.551999999996</v>
      </c>
      <c r="AM1404" s="175">
        <v>24452.190841566389</v>
      </c>
      <c r="AN1404" s="150">
        <v>44466.195926528453</v>
      </c>
      <c r="AO1404" s="151">
        <v>40762.902857142944</v>
      </c>
      <c r="AP1404" s="151">
        <v>44989.473461614369</v>
      </c>
      <c r="AQ1404" s="151">
        <v>46339.157665462815</v>
      </c>
      <c r="AR1404" s="266">
        <v>-3941.9276654628193</v>
      </c>
      <c r="AS1404" s="267">
        <v>-9.2976066253923184E-2</v>
      </c>
      <c r="AT1404" s="266">
        <v>-16691.230897367968</v>
      </c>
      <c r="AU1404" s="267">
        <v>-0.56298138577871748</v>
      </c>
      <c r="AV1404" s="266">
        <v>-7562.507665462821</v>
      </c>
      <c r="AW1404" s="267">
        <v>-0.19502735964717999</v>
      </c>
      <c r="AX1404" s="266">
        <v>-2592.2434616143728</v>
      </c>
      <c r="AY1404" s="267">
        <v>-6.1141811897012448E-2</v>
      </c>
      <c r="AZ1404" s="266">
        <v>-15341.546693519522</v>
      </c>
      <c r="BA1404" s="267">
        <v>-0.51745765609584171</v>
      </c>
      <c r="BB1404" s="266">
        <v>-1349.6842038484465</v>
      </c>
      <c r="BC1404" s="267">
        <v>-3.0000000000000342E-2</v>
      </c>
      <c r="BE1404" s="149">
        <v>3982.7387944889319</v>
      </c>
      <c r="BF1404" s="149">
        <v>3717.275483446193</v>
      </c>
      <c r="BG1404" s="149">
        <v>3674.026344303556</v>
      </c>
      <c r="BH1404" s="149">
        <v>3787.730153505644</v>
      </c>
      <c r="BI1404" s="149">
        <v>3596.1592914326284</v>
      </c>
      <c r="BJ1404" s="149">
        <v>3972.7157014288923</v>
      </c>
      <c r="BK1404" s="149">
        <v>3924.095027696168</v>
      </c>
      <c r="BL1404" s="149">
        <v>3923.6644918039765</v>
      </c>
      <c r="BM1404" s="149">
        <v>3876.6980239590307</v>
      </c>
      <c r="BN1404" s="149">
        <v>3885.78849768077</v>
      </c>
      <c r="BO1404" s="149">
        <v>4033.9588407382839</v>
      </c>
      <c r="BP1404" s="149">
        <v>3964.3070149787363</v>
      </c>
      <c r="BQ1404" s="268">
        <v>46339.157665462815</v>
      </c>
    </row>
    <row r="1405" spans="11:69" x14ac:dyDescent="0.25">
      <c r="K1405" s="145" t="s">
        <v>316</v>
      </c>
      <c r="N1405" s="37" t="s">
        <v>2713</v>
      </c>
      <c r="V1405" s="37" t="s">
        <v>441</v>
      </c>
      <c r="W1405" s="37" t="s">
        <v>445</v>
      </c>
      <c r="X1405" s="37">
        <v>300</v>
      </c>
      <c r="AB1405" s="206" t="s">
        <v>362</v>
      </c>
      <c r="AC1405" s="173">
        <v>6300339</v>
      </c>
      <c r="AD1405" s="174" t="s">
        <v>2714</v>
      </c>
      <c r="AE1405" s="149">
        <v>187195.21999999997</v>
      </c>
      <c r="AF1405" s="17">
        <v>163128.19</v>
      </c>
      <c r="AG1405" s="17">
        <v>207865.03999999998</v>
      </c>
      <c r="AH1405" s="151">
        <v>243714.20604949709</v>
      </c>
      <c r="AI1405" s="150">
        <v>80543.210000000006</v>
      </c>
      <c r="AJ1405" s="266">
        <v>241629.63</v>
      </c>
      <c r="AK1405" s="138">
        <v>236024.68</v>
      </c>
      <c r="AL1405" s="266">
        <v>283229.61600000004</v>
      </c>
      <c r="AM1405" s="175">
        <v>202157.98164810904</v>
      </c>
      <c r="AN1405" s="150">
        <v>277580.90440138802</v>
      </c>
      <c r="AO1405" s="151">
        <v>264823.44</v>
      </c>
      <c r="AP1405" s="151">
        <v>249254.82272409499</v>
      </c>
      <c r="AQ1405" s="151">
        <v>256732.46740581738</v>
      </c>
      <c r="AR1405" s="266">
        <v>-15102.837405817379</v>
      </c>
      <c r="AS1405" s="267">
        <v>-6.2504078683634043E-2</v>
      </c>
      <c r="AT1405" s="266">
        <v>-13018.26135632029</v>
      </c>
      <c r="AU1405" s="267">
        <v>-5.3416095710384436E-2</v>
      </c>
      <c r="AV1405" s="266">
        <v>-48867.427405817405</v>
      </c>
      <c r="AW1405" s="267">
        <v>-0.2350920934362864</v>
      </c>
      <c r="AX1405" s="266">
        <v>-7625.1927240949881</v>
      </c>
      <c r="AY1405" s="267">
        <v>-3.1557357945277607E-2</v>
      </c>
      <c r="AZ1405" s="266">
        <v>-5540.616674597899</v>
      </c>
      <c r="BA1405" s="267">
        <v>-2.2734073505229435E-2</v>
      </c>
      <c r="BB1405" s="266">
        <v>-7477.6446817223914</v>
      </c>
      <c r="BC1405" s="267">
        <v>-2.999999999999816E-2</v>
      </c>
      <c r="BE1405" s="149">
        <v>22888.9813913998</v>
      </c>
      <c r="BF1405" s="149">
        <v>20545.558055838301</v>
      </c>
      <c r="BG1405" s="149">
        <v>20429.546999622398</v>
      </c>
      <c r="BH1405" s="149">
        <v>22123.308420374797</v>
      </c>
      <c r="BI1405" s="149">
        <v>20174.322675947398</v>
      </c>
      <c r="BJ1405" s="149">
        <v>21531.652033673599</v>
      </c>
      <c r="BK1405" s="149">
        <v>21960.8929416725</v>
      </c>
      <c r="BL1405" s="149">
        <v>21346.034343728199</v>
      </c>
      <c r="BM1405" s="149">
        <v>21125.613336917901</v>
      </c>
      <c r="BN1405" s="149">
        <v>21995.6962585373</v>
      </c>
      <c r="BO1405" s="149">
        <v>21427.242083079302</v>
      </c>
      <c r="BP1405" s="149">
        <v>21183.618865025899</v>
      </c>
      <c r="BQ1405" s="268">
        <v>256732.46740581738</v>
      </c>
    </row>
    <row r="1406" spans="11:69" x14ac:dyDescent="0.25">
      <c r="K1406" s="145" t="s">
        <v>316</v>
      </c>
      <c r="N1406" s="37" t="s">
        <v>2715</v>
      </c>
      <c r="V1406" s="37" t="s">
        <v>441</v>
      </c>
      <c r="W1406" s="37" t="s">
        <v>445</v>
      </c>
      <c r="X1406" s="37">
        <v>300</v>
      </c>
      <c r="AB1406" s="206" t="s">
        <v>362</v>
      </c>
      <c r="AC1406" s="173">
        <v>6300340</v>
      </c>
      <c r="AD1406" s="174" t="s">
        <v>2716</v>
      </c>
      <c r="AE1406" s="149">
        <v>537022.44999999995</v>
      </c>
      <c r="AF1406" s="17">
        <v>620806.56999999995</v>
      </c>
      <c r="AG1406" s="17">
        <v>698143.70000000007</v>
      </c>
      <c r="AH1406" s="151">
        <v>648307.72114291345</v>
      </c>
      <c r="AI1406" s="150">
        <v>225979.51</v>
      </c>
      <c r="AJ1406" s="266">
        <v>677938.53</v>
      </c>
      <c r="AK1406" s="138">
        <v>583078.80000000005</v>
      </c>
      <c r="AL1406" s="266">
        <v>699694.56</v>
      </c>
      <c r="AM1406" s="175">
        <v>539591.0459164338</v>
      </c>
      <c r="AN1406" s="150">
        <v>691795.4752264797</v>
      </c>
      <c r="AO1406" s="151">
        <v>696002.26285714249</v>
      </c>
      <c r="AP1406" s="151">
        <v>738311.15660364425</v>
      </c>
      <c r="AQ1406" s="151">
        <v>760460.49130175379</v>
      </c>
      <c r="AR1406" s="266">
        <v>-82521.961301753763</v>
      </c>
      <c r="AS1406" s="267">
        <v>-0.12172484325644356</v>
      </c>
      <c r="AT1406" s="266">
        <v>-112152.77015884034</v>
      </c>
      <c r="AU1406" s="267">
        <v>-0.17299311191470029</v>
      </c>
      <c r="AV1406" s="266">
        <v>-62316.791301753721</v>
      </c>
      <c r="AW1406" s="267">
        <v>-8.9260694183380465E-2</v>
      </c>
      <c r="AX1406" s="266">
        <v>-60372.626603644225</v>
      </c>
      <c r="AY1406" s="267">
        <v>-8.9053245880041987E-2</v>
      </c>
      <c r="AZ1406" s="266">
        <v>-90003.435460730805</v>
      </c>
      <c r="BA1406" s="267">
        <v>-0.13882826399485435</v>
      </c>
      <c r="BB1406" s="266">
        <v>-22149.334698109538</v>
      </c>
      <c r="BC1406" s="267">
        <v>-3.0000000000000287E-2</v>
      </c>
      <c r="BE1406" s="149">
        <v>57054.752201064366</v>
      </c>
      <c r="BF1406" s="149">
        <v>64651.153829249124</v>
      </c>
      <c r="BG1406" s="149">
        <v>68283.575029414744</v>
      </c>
      <c r="BH1406" s="149">
        <v>61585.666194380981</v>
      </c>
      <c r="BI1406" s="149">
        <v>72645.142785636621</v>
      </c>
      <c r="BJ1406" s="149">
        <v>66858.34522866075</v>
      </c>
      <c r="BK1406" s="149">
        <v>64231.824778136412</v>
      </c>
      <c r="BL1406" s="149">
        <v>65113.384015032876</v>
      </c>
      <c r="BM1406" s="149">
        <v>60446.382313331764</v>
      </c>
      <c r="BN1406" s="149">
        <v>57814.67444154463</v>
      </c>
      <c r="BO1406" s="149">
        <v>61755.295627962805</v>
      </c>
      <c r="BP1406" s="149">
        <v>60020.294857338762</v>
      </c>
      <c r="BQ1406" s="268">
        <v>760460.49130175379</v>
      </c>
    </row>
    <row r="1407" spans="11:69" x14ac:dyDescent="0.25">
      <c r="K1407" s="145" t="s">
        <v>316</v>
      </c>
      <c r="N1407" s="37" t="s">
        <v>2717</v>
      </c>
      <c r="V1407" s="37" t="s">
        <v>441</v>
      </c>
      <c r="W1407" s="37" t="s">
        <v>445</v>
      </c>
      <c r="X1407" s="37">
        <v>300</v>
      </c>
      <c r="AB1407" s="206" t="s">
        <v>362</v>
      </c>
      <c r="AC1407" s="173">
        <v>6300341</v>
      </c>
      <c r="AD1407" s="174" t="s">
        <v>2718</v>
      </c>
      <c r="AE1407" s="149">
        <v>572909.70000000007</v>
      </c>
      <c r="AF1407" s="17">
        <v>589283.59</v>
      </c>
      <c r="AG1407" s="17">
        <v>630085.25</v>
      </c>
      <c r="AH1407" s="151">
        <v>666567.815557639</v>
      </c>
      <c r="AI1407" s="150">
        <v>238011.05</v>
      </c>
      <c r="AJ1407" s="266">
        <v>714033.14999999991</v>
      </c>
      <c r="AK1407" s="138">
        <v>546531.01</v>
      </c>
      <c r="AL1407" s="266">
        <v>655837.21200000006</v>
      </c>
      <c r="AM1407" s="175">
        <v>555279.41612893448</v>
      </c>
      <c r="AN1407" s="150">
        <v>657819.40942870453</v>
      </c>
      <c r="AO1407" s="151">
        <v>689569.90285714308</v>
      </c>
      <c r="AP1407" s="151">
        <v>723973.68516923289</v>
      </c>
      <c r="AQ1407" s="151">
        <v>745692.89572431066</v>
      </c>
      <c r="AR1407" s="266">
        <v>-31659.745724310749</v>
      </c>
      <c r="AS1407" s="267">
        <v>-4.4339321954885082E-2</v>
      </c>
      <c r="AT1407" s="266">
        <v>-79125.080166671658</v>
      </c>
      <c r="AU1407" s="267">
        <v>-0.11870522146419116</v>
      </c>
      <c r="AV1407" s="266">
        <v>-115607.64572431066</v>
      </c>
      <c r="AW1407" s="267">
        <v>-0.18347937159981234</v>
      </c>
      <c r="AX1407" s="266">
        <v>-9940.5351692329859</v>
      </c>
      <c r="AY1407" s="267">
        <v>-1.3921671800858248E-2</v>
      </c>
      <c r="AZ1407" s="266">
        <v>-57405.869611593895</v>
      </c>
      <c r="BA1407" s="267">
        <v>-8.6121574237077655E-2</v>
      </c>
      <c r="BB1407" s="266">
        <v>-21719.210555077763</v>
      </c>
      <c r="BC1407" s="267">
        <v>-3.0000000000001071E-2</v>
      </c>
      <c r="BE1407" s="149">
        <v>65260.294968690032</v>
      </c>
      <c r="BF1407" s="149">
        <v>60751.420339298653</v>
      </c>
      <c r="BG1407" s="149">
        <v>60244.423721858075</v>
      </c>
      <c r="BH1407" s="149">
        <v>64305.702390412065</v>
      </c>
      <c r="BI1407" s="149">
        <v>58939.919997743316</v>
      </c>
      <c r="BJ1407" s="149">
        <v>63289.89329799595</v>
      </c>
      <c r="BK1407" s="149">
        <v>63323.814691374653</v>
      </c>
      <c r="BL1407" s="149">
        <v>62427.859407784621</v>
      </c>
      <c r="BM1407" s="149">
        <v>61393.754619065352</v>
      </c>
      <c r="BN1407" s="149">
        <v>62726.418308964399</v>
      </c>
      <c r="BO1407" s="149">
        <v>62087.147372949577</v>
      </c>
      <c r="BP1407" s="149">
        <v>60942.24660817394</v>
      </c>
      <c r="BQ1407" s="268">
        <v>745692.89572431054</v>
      </c>
    </row>
    <row r="1408" spans="11:69" x14ac:dyDescent="0.25">
      <c r="K1408" s="145" t="s">
        <v>316</v>
      </c>
      <c r="N1408" s="37" t="s">
        <v>2719</v>
      </c>
      <c r="V1408" s="37" t="s">
        <v>441</v>
      </c>
      <c r="W1408" s="37" t="s">
        <v>445</v>
      </c>
      <c r="X1408" s="37">
        <v>300</v>
      </c>
      <c r="AB1408" s="206" t="s">
        <v>362</v>
      </c>
      <c r="AC1408" s="173">
        <v>6300342</v>
      </c>
      <c r="AD1408" s="174" t="s">
        <v>2720</v>
      </c>
      <c r="AE1408" s="149">
        <v>1060716.5599999998</v>
      </c>
      <c r="AF1408" s="17">
        <v>1544953.2</v>
      </c>
      <c r="AG1408" s="17">
        <v>1245811.58</v>
      </c>
      <c r="AH1408" s="151">
        <v>1287109.4909742309</v>
      </c>
      <c r="AI1408" s="150">
        <v>425914.56</v>
      </c>
      <c r="AJ1408" s="266">
        <v>1277743.68</v>
      </c>
      <c r="AK1408" s="138">
        <v>1070663.79</v>
      </c>
      <c r="AL1408" s="266">
        <v>1284796.548</v>
      </c>
      <c r="AM1408" s="175">
        <v>1072804.7554412603</v>
      </c>
      <c r="AN1408" s="150">
        <v>1284968.5255329707</v>
      </c>
      <c r="AO1408" s="151">
        <v>1273265.4342857143</v>
      </c>
      <c r="AP1408" s="151">
        <v>1289485.6647632422</v>
      </c>
      <c r="AQ1408" s="151">
        <v>1328170.2347061401</v>
      </c>
      <c r="AR1408" s="266">
        <v>-50426.554706140189</v>
      </c>
      <c r="AS1408" s="267">
        <v>-3.9465313345271404E-2</v>
      </c>
      <c r="AT1408" s="266">
        <v>-41060.743731909199</v>
      </c>
      <c r="AU1408" s="267">
        <v>-3.190151577612077E-2</v>
      </c>
      <c r="AV1408" s="266">
        <v>-82358.654706140049</v>
      </c>
      <c r="AW1408" s="267">
        <v>-6.610843568024953E-2</v>
      </c>
      <c r="AX1408" s="266">
        <v>-11741.984763242304</v>
      </c>
      <c r="AY1408" s="267">
        <v>-9.1896246070591447E-3</v>
      </c>
      <c r="AZ1408" s="266">
        <v>-2376.1737890113145</v>
      </c>
      <c r="BA1408" s="267">
        <v>-1.8461318214760081E-3</v>
      </c>
      <c r="BB1408" s="266">
        <v>-38684.569942897884</v>
      </c>
      <c r="BC1408" s="267">
        <v>-3.0000000000000478E-2</v>
      </c>
      <c r="BE1408" s="149">
        <v>116307.43666615053</v>
      </c>
      <c r="BF1408" s="149">
        <v>107955.19480168317</v>
      </c>
      <c r="BG1408" s="149">
        <v>106832.38028567564</v>
      </c>
      <c r="BH1408" s="149">
        <v>113830.46798674441</v>
      </c>
      <c r="BI1408" s="149">
        <v>104418.42444539691</v>
      </c>
      <c r="BJ1408" s="149">
        <v>112925.12552404872</v>
      </c>
      <c r="BK1408" s="149">
        <v>112429.49587151152</v>
      </c>
      <c r="BL1408" s="149">
        <v>111161.42421581168</v>
      </c>
      <c r="BM1408" s="149">
        <v>109138.35161136992</v>
      </c>
      <c r="BN1408" s="149">
        <v>112209.05542874671</v>
      </c>
      <c r="BO1408" s="149">
        <v>111607.49376453579</v>
      </c>
      <c r="BP1408" s="149">
        <v>109355.38410446499</v>
      </c>
      <c r="BQ1408" s="268">
        <v>1328170.2347061397</v>
      </c>
    </row>
    <row r="1409" spans="2:69" x14ac:dyDescent="0.25">
      <c r="K1409" s="145" t="s">
        <v>316</v>
      </c>
      <c r="N1409" s="37" t="s">
        <v>2721</v>
      </c>
      <c r="V1409" s="37" t="s">
        <v>441</v>
      </c>
      <c r="W1409" s="37" t="s">
        <v>445</v>
      </c>
      <c r="X1409" s="37">
        <v>300</v>
      </c>
      <c r="AB1409" s="206" t="s">
        <v>362</v>
      </c>
      <c r="AC1409" s="173">
        <v>6300350</v>
      </c>
      <c r="AD1409" s="174" t="s">
        <v>2722</v>
      </c>
      <c r="AE1409" s="149">
        <v>126408.53000000001</v>
      </c>
      <c r="AF1409" s="17">
        <v>104422.74</v>
      </c>
      <c r="AG1409" s="17">
        <v>156709.41</v>
      </c>
      <c r="AH1409" s="151">
        <v>159301.19267779359</v>
      </c>
      <c r="AI1409" s="150">
        <v>54568.55</v>
      </c>
      <c r="AJ1409" s="266">
        <v>163705.65000000002</v>
      </c>
      <c r="AK1409" s="138">
        <v>125804.12999999999</v>
      </c>
      <c r="AL1409" s="266">
        <v>150964.95599999998</v>
      </c>
      <c r="AM1409" s="175">
        <v>132822.96844953814</v>
      </c>
      <c r="AN1409" s="150">
        <v>152282.35422825546</v>
      </c>
      <c r="AO1409" s="151">
        <v>155076.66857142866</v>
      </c>
      <c r="AP1409" s="151">
        <v>151895.09618019641</v>
      </c>
      <c r="AQ1409" s="151">
        <v>156451.9490656023</v>
      </c>
      <c r="AR1409" s="266">
        <v>7253.7009343977261</v>
      </c>
      <c r="AS1409" s="267">
        <v>4.4309411033753111E-2</v>
      </c>
      <c r="AT1409" s="266">
        <v>2849.2436121912906</v>
      </c>
      <c r="AU1409" s="267">
        <v>1.7885890019381331E-2</v>
      </c>
      <c r="AV1409" s="266">
        <v>257.4609343977063</v>
      </c>
      <c r="AW1409" s="267">
        <v>1.6429194290100786E-3</v>
      </c>
      <c r="AX1409" s="266">
        <v>11810.553819803608</v>
      </c>
      <c r="AY1409" s="267">
        <v>7.2145059256070926E-2</v>
      </c>
      <c r="AZ1409" s="266">
        <v>7406.0964975971729</v>
      </c>
      <c r="BA1409" s="267">
        <v>4.6491155358622589E-2</v>
      </c>
      <c r="BB1409" s="266">
        <v>-4556.8528854058823</v>
      </c>
      <c r="BC1409" s="267">
        <v>-2.9999999999999933E-2</v>
      </c>
      <c r="BE1409" s="149">
        <v>13892.674207709524</v>
      </c>
      <c r="BF1409" s="149">
        <v>12507.691068007814</v>
      </c>
      <c r="BG1409" s="149">
        <v>12433.223837909911</v>
      </c>
      <c r="BH1409" s="149">
        <v>13405.428777259287</v>
      </c>
      <c r="BI1409" s="149">
        <v>12280.103788084649</v>
      </c>
      <c r="BJ1409" s="149">
        <v>13142.45063186886</v>
      </c>
      <c r="BK1409" s="149">
        <v>13380.878661325805</v>
      </c>
      <c r="BL1409" s="149">
        <v>13032.157377278381</v>
      </c>
      <c r="BM1409" s="149">
        <v>12909.364729570083</v>
      </c>
      <c r="BN1409" s="149">
        <v>13381.717565358205</v>
      </c>
      <c r="BO1409" s="149">
        <v>13114.153993405102</v>
      </c>
      <c r="BP1409" s="149">
        <v>12972.104427824652</v>
      </c>
      <c r="BQ1409" s="268">
        <v>156451.94906560227</v>
      </c>
    </row>
    <row r="1410" spans="2:69" x14ac:dyDescent="0.25">
      <c r="K1410" s="145" t="s">
        <v>316</v>
      </c>
      <c r="N1410" s="37" t="s">
        <v>2723</v>
      </c>
      <c r="V1410" s="37" t="s">
        <v>441</v>
      </c>
      <c r="W1410" s="37" t="s">
        <v>445</v>
      </c>
      <c r="X1410" s="37">
        <v>300</v>
      </c>
      <c r="AB1410" s="206" t="s">
        <v>362</v>
      </c>
      <c r="AC1410" s="173">
        <v>6300360</v>
      </c>
      <c r="AD1410" s="174" t="s">
        <v>2724</v>
      </c>
      <c r="AE1410" s="149">
        <v>3498.33</v>
      </c>
      <c r="AF1410" s="17">
        <v>2049.9</v>
      </c>
      <c r="AG1410" s="17">
        <v>8848.8100000000013</v>
      </c>
      <c r="AH1410" s="151">
        <v>9459.5498192058403</v>
      </c>
      <c r="AI1410" s="150">
        <v>2069.58</v>
      </c>
      <c r="AJ1410" s="266">
        <v>6208.74</v>
      </c>
      <c r="AK1410" s="138">
        <v>3479.07</v>
      </c>
      <c r="AL1410" s="266">
        <v>4174.884</v>
      </c>
      <c r="AM1410" s="175">
        <v>7847.7523674203931</v>
      </c>
      <c r="AN1410" s="150">
        <v>5090.867451785447</v>
      </c>
      <c r="AO1410" s="151">
        <v>4607.1600000000017</v>
      </c>
      <c r="AP1410" s="151">
        <v>6089.8378377502495</v>
      </c>
      <c r="AQ1410" s="151">
        <v>6272.5329728827628</v>
      </c>
      <c r="AR1410" s="266">
        <v>-63.792972882763024</v>
      </c>
      <c r="AS1410" s="267">
        <v>-1.0274705154791959E-2</v>
      </c>
      <c r="AT1410" s="266">
        <v>3187.0168463230775</v>
      </c>
      <c r="AU1410" s="267">
        <v>0.33690999119772463</v>
      </c>
      <c r="AV1410" s="266">
        <v>2576.2770271172385</v>
      </c>
      <c r="AW1410" s="267">
        <v>0.2911438969892266</v>
      </c>
      <c r="AX1410" s="266">
        <v>118.90216224975029</v>
      </c>
      <c r="AY1410" s="267">
        <v>1.915077169437765E-2</v>
      </c>
      <c r="AZ1410" s="266">
        <v>3369.7119814555908</v>
      </c>
      <c r="BA1410" s="267">
        <v>0.35622329242497597</v>
      </c>
      <c r="BB1410" s="266">
        <v>-182.69513513251331</v>
      </c>
      <c r="BC1410" s="267">
        <v>-3.0000000000000956E-2</v>
      </c>
      <c r="BE1410" s="149">
        <v>535.97225647522225</v>
      </c>
      <c r="BF1410" s="149">
        <v>506.6714184410082</v>
      </c>
      <c r="BG1410" s="149">
        <v>504.78913455114184</v>
      </c>
      <c r="BH1410" s="149">
        <v>515.37715771353476</v>
      </c>
      <c r="BI1410" s="149">
        <v>485.41613057688016</v>
      </c>
      <c r="BJ1410" s="149">
        <v>538.1529683793583</v>
      </c>
      <c r="BK1410" s="149">
        <v>527.06968335630665</v>
      </c>
      <c r="BL1410" s="149">
        <v>532.12286113739526</v>
      </c>
      <c r="BM1410" s="149">
        <v>523.01071338172983</v>
      </c>
      <c r="BN1410" s="149">
        <v>526.12744069137318</v>
      </c>
      <c r="BO1410" s="149">
        <v>544.76599905957426</v>
      </c>
      <c r="BP1410" s="149">
        <v>533.05720911923765</v>
      </c>
      <c r="BQ1410" s="268">
        <v>6272.5329728827628</v>
      </c>
    </row>
    <row r="1411" spans="2:69" x14ac:dyDescent="0.25">
      <c r="K1411" s="145" t="s">
        <v>316</v>
      </c>
      <c r="N1411" s="37" t="s">
        <v>2725</v>
      </c>
      <c r="V1411" s="37" t="s">
        <v>441</v>
      </c>
      <c r="W1411" s="37" t="s">
        <v>445</v>
      </c>
      <c r="X1411" s="37">
        <v>300</v>
      </c>
      <c r="AB1411" s="206" t="s">
        <v>362</v>
      </c>
      <c r="AC1411" s="173">
        <v>6300370</v>
      </c>
      <c r="AD1411" s="174" t="s">
        <v>2726</v>
      </c>
      <c r="AE1411" s="149">
        <v>3069407.3800000004</v>
      </c>
      <c r="AF1411" s="17">
        <v>3445355.4799999995</v>
      </c>
      <c r="AG1411" s="17">
        <v>3418912.6699999995</v>
      </c>
      <c r="AH1411" s="151">
        <v>3892828.1967743966</v>
      </c>
      <c r="AI1411" s="150">
        <v>1115456.25</v>
      </c>
      <c r="AJ1411" s="266">
        <v>3346368.75</v>
      </c>
      <c r="AK1411" s="138">
        <v>2990681.55</v>
      </c>
      <c r="AL1411" s="266">
        <v>3588817.8599999994</v>
      </c>
      <c r="AM1411" s="175">
        <v>3231038.6338570453</v>
      </c>
      <c r="AN1411" s="150">
        <v>3652471.1129173511</v>
      </c>
      <c r="AO1411" s="151">
        <v>3550388.2971428544</v>
      </c>
      <c r="AP1411" s="151">
        <v>3437690.4379023239</v>
      </c>
      <c r="AQ1411" s="151">
        <v>3540821.1510393973</v>
      </c>
      <c r="AR1411" s="266">
        <v>-194452.40103939734</v>
      </c>
      <c r="AS1411" s="267">
        <v>-5.8108479837853298E-2</v>
      </c>
      <c r="AT1411" s="266">
        <v>352007.04573499924</v>
      </c>
      <c r="AU1411" s="267">
        <v>9.0424500630845409E-2</v>
      </c>
      <c r="AV1411" s="266">
        <v>-121908.48103939788</v>
      </c>
      <c r="AW1411" s="267">
        <v>-3.5657091246907427E-2</v>
      </c>
      <c r="AX1411" s="266">
        <v>-91321.687902323902</v>
      </c>
      <c r="AY1411" s="267">
        <v>-2.7289786250341928E-2</v>
      </c>
      <c r="AZ1411" s="266">
        <v>455137.75887207268</v>
      </c>
      <c r="BA1411" s="267">
        <v>0.11691699090373434</v>
      </c>
      <c r="BB1411" s="266">
        <v>-103130.71313707344</v>
      </c>
      <c r="BC1411" s="267">
        <v>-3.0000000000001085E-2</v>
      </c>
      <c r="BE1411" s="149">
        <v>314058.47072970308</v>
      </c>
      <c r="BF1411" s="149">
        <v>284095.30129126221</v>
      </c>
      <c r="BG1411" s="149">
        <v>282168.1931262755</v>
      </c>
      <c r="BH1411" s="149">
        <v>303790.74652339751</v>
      </c>
      <c r="BI1411" s="149">
        <v>277944.34631018323</v>
      </c>
      <c r="BJ1411" s="149">
        <v>298055.10918413382</v>
      </c>
      <c r="BK1411" s="149">
        <v>302103.16558686341</v>
      </c>
      <c r="BL1411" s="149">
        <v>295052.3334614918</v>
      </c>
      <c r="BM1411" s="149">
        <v>291559.11597829522</v>
      </c>
      <c r="BN1411" s="149">
        <v>302371.62703041063</v>
      </c>
      <c r="BO1411" s="149">
        <v>296785.12168375886</v>
      </c>
      <c r="BP1411" s="149">
        <v>292837.62013362208</v>
      </c>
      <c r="BQ1411" s="268">
        <v>3540821.1510393969</v>
      </c>
    </row>
    <row r="1412" spans="2:69" x14ac:dyDescent="0.25">
      <c r="K1412" s="145" t="s">
        <v>316</v>
      </c>
      <c r="N1412" s="37" t="s">
        <v>2727</v>
      </c>
      <c r="V1412" s="37" t="s">
        <v>441</v>
      </c>
      <c r="W1412" s="37" t="s">
        <v>445</v>
      </c>
      <c r="X1412" s="37">
        <v>300</v>
      </c>
      <c r="AB1412" s="206" t="s">
        <v>362</v>
      </c>
      <c r="AC1412" s="173">
        <v>6300380</v>
      </c>
      <c r="AD1412" s="174" t="s">
        <v>2728</v>
      </c>
      <c r="AE1412" s="149">
        <v>1633127.8900000001</v>
      </c>
      <c r="AF1412" s="17">
        <v>1493662.43</v>
      </c>
      <c r="AG1412" s="17">
        <v>2221892.7600000002</v>
      </c>
      <c r="AH1412" s="151">
        <v>2274956.1932350113</v>
      </c>
      <c r="AI1412" s="150">
        <v>1278083.02</v>
      </c>
      <c r="AJ1412" s="266">
        <v>3834249.06</v>
      </c>
      <c r="AK1412" s="138">
        <v>3068605.6700000004</v>
      </c>
      <c r="AL1412" s="266">
        <v>3682326.8040000005</v>
      </c>
      <c r="AM1412" s="175">
        <v>1887748.2288116287</v>
      </c>
      <c r="AN1412" s="150">
        <v>3455813.634423383</v>
      </c>
      <c r="AO1412" s="151">
        <v>4279076.1942857141</v>
      </c>
      <c r="AP1412" s="151">
        <v>3983463.8318546847</v>
      </c>
      <c r="AQ1412" s="151">
        <v>4102967.7468103305</v>
      </c>
      <c r="AR1412" s="266">
        <v>-268718.68681033049</v>
      </c>
      <c r="AS1412" s="267">
        <v>-7.0083785013780639E-2</v>
      </c>
      <c r="AT1412" s="266">
        <v>-1828011.5535753192</v>
      </c>
      <c r="AU1412" s="267">
        <v>-0.80353703469598148</v>
      </c>
      <c r="AV1412" s="266">
        <v>-1881074.9868103303</v>
      </c>
      <c r="AW1412" s="267">
        <v>-0.84660926066041553</v>
      </c>
      <c r="AX1412" s="266">
        <v>-149214.77185468469</v>
      </c>
      <c r="AY1412" s="267">
        <v>-3.8916296129882781E-2</v>
      </c>
      <c r="AZ1412" s="266">
        <v>-1708507.6386196734</v>
      </c>
      <c r="BA1412" s="267">
        <v>-0.75100682980192157</v>
      </c>
      <c r="BB1412" s="266">
        <v>-119503.9149556458</v>
      </c>
      <c r="BC1412" s="267">
        <v>-3.0000000000001321E-2</v>
      </c>
      <c r="BE1412" s="149">
        <v>365345.12789849873</v>
      </c>
      <c r="BF1412" s="149">
        <v>328404.31225287542</v>
      </c>
      <c r="BG1412" s="149">
        <v>326503.47126172838</v>
      </c>
      <c r="BH1412" s="149">
        <v>353032.06528483157</v>
      </c>
      <c r="BI1412" s="149">
        <v>322318.31422639696</v>
      </c>
      <c r="BJ1412" s="149">
        <v>344350.80709731817</v>
      </c>
      <c r="BK1412" s="149">
        <v>350857.00296065438</v>
      </c>
      <c r="BL1412" s="149">
        <v>341347.5435867823</v>
      </c>
      <c r="BM1412" s="149">
        <v>337807.6044882178</v>
      </c>
      <c r="BN1412" s="149">
        <v>351256.59761287941</v>
      </c>
      <c r="BO1412" s="149">
        <v>342851.2319774967</v>
      </c>
      <c r="BP1412" s="149">
        <v>338893.66816265055</v>
      </c>
      <c r="BQ1412" s="268">
        <v>4102967.7468103296</v>
      </c>
    </row>
    <row r="1413" spans="2:69" x14ac:dyDescent="0.25">
      <c r="K1413" s="145" t="s">
        <v>316</v>
      </c>
      <c r="N1413" s="37" t="s">
        <v>2729</v>
      </c>
      <c r="V1413" s="37" t="s">
        <v>441</v>
      </c>
      <c r="W1413" s="37" t="s">
        <v>445</v>
      </c>
      <c r="X1413" s="37">
        <v>300</v>
      </c>
      <c r="AB1413" s="206" t="s">
        <v>362</v>
      </c>
      <c r="AC1413" s="173">
        <v>6300390</v>
      </c>
      <c r="AD1413" s="174" t="s">
        <v>2730</v>
      </c>
      <c r="AE1413" s="149">
        <v>89311.69</v>
      </c>
      <c r="AF1413" s="17">
        <v>78013.249999999985</v>
      </c>
      <c r="AG1413" s="17">
        <v>106418.1</v>
      </c>
      <c r="AH1413" s="151">
        <v>59202.742336915515</v>
      </c>
      <c r="AI1413" s="150">
        <v>21157.97</v>
      </c>
      <c r="AJ1413" s="266">
        <v>63473.91</v>
      </c>
      <c r="AK1413" s="138">
        <v>55564.27</v>
      </c>
      <c r="AL1413" s="266">
        <v>66677.123999999996</v>
      </c>
      <c r="AM1413" s="175">
        <v>49318.801950692665</v>
      </c>
      <c r="AN1413" s="150">
        <v>65448.210386222847</v>
      </c>
      <c r="AO1413" s="151">
        <v>90736.251428571399</v>
      </c>
      <c r="AP1413" s="151">
        <v>67699.681058318456</v>
      </c>
      <c r="AQ1413" s="151">
        <v>69730.671490068038</v>
      </c>
      <c r="AR1413" s="266">
        <v>-6256.7614900680346</v>
      </c>
      <c r="AS1413" s="267">
        <v>-9.8572176978982934E-2</v>
      </c>
      <c r="AT1413" s="266">
        <v>-10527.929153152523</v>
      </c>
      <c r="AU1413" s="267">
        <v>-0.17782840350940798</v>
      </c>
      <c r="AV1413" s="266">
        <v>36687.428509931968</v>
      </c>
      <c r="AW1413" s="267">
        <v>0.34474801288438683</v>
      </c>
      <c r="AX1413" s="266">
        <v>-4225.7710583184526</v>
      </c>
      <c r="AY1413" s="267">
        <v>-6.6574929105808228E-2</v>
      </c>
      <c r="AZ1413" s="266">
        <v>-8496.9387214029412</v>
      </c>
      <c r="BA1413" s="267">
        <v>-0.14352272185379369</v>
      </c>
      <c r="BB1413" s="266">
        <v>-2030.9904317495821</v>
      </c>
      <c r="BC1413" s="267">
        <v>-3.0000000000000419E-2</v>
      </c>
      <c r="BE1413" s="149">
        <v>6162.0550285995942</v>
      </c>
      <c r="BF1413" s="149">
        <v>5583.7932761672701</v>
      </c>
      <c r="BG1413" s="149">
        <v>5648.3531804251279</v>
      </c>
      <c r="BH1413" s="149">
        <v>5988.9878271154112</v>
      </c>
      <c r="BI1413" s="149">
        <v>5438.0824873433166</v>
      </c>
      <c r="BJ1413" s="149">
        <v>5830.5862117736124</v>
      </c>
      <c r="BK1413" s="149">
        <v>5922.631276007226</v>
      </c>
      <c r="BL1413" s="149">
        <v>5825.92855673125</v>
      </c>
      <c r="BM1413" s="149">
        <v>5753.0168617741001</v>
      </c>
      <c r="BN1413" s="149">
        <v>5989.872219447413</v>
      </c>
      <c r="BO1413" s="149">
        <v>5830.6636534616555</v>
      </c>
      <c r="BP1413" s="149">
        <v>5756.700911222063</v>
      </c>
      <c r="BQ1413" s="268">
        <v>69730.671490068038</v>
      </c>
    </row>
    <row r="1414" spans="2:69" x14ac:dyDescent="0.25">
      <c r="K1414" s="145" t="s">
        <v>316</v>
      </c>
      <c r="N1414" s="37" t="s">
        <v>2731</v>
      </c>
      <c r="V1414" s="37" t="s">
        <v>441</v>
      </c>
      <c r="W1414" s="37" t="s">
        <v>445</v>
      </c>
      <c r="X1414" s="37">
        <v>300</v>
      </c>
      <c r="AB1414" s="206" t="s">
        <v>362</v>
      </c>
      <c r="AC1414" s="173">
        <v>6300391</v>
      </c>
      <c r="AD1414" s="174" t="s">
        <v>2732</v>
      </c>
      <c r="AE1414" s="149">
        <v>545430.81000000006</v>
      </c>
      <c r="AF1414" s="17">
        <v>562166.88</v>
      </c>
      <c r="AG1414" s="17">
        <v>557696.36</v>
      </c>
      <c r="AH1414" s="151">
        <v>609659.74788880756</v>
      </c>
      <c r="AI1414" s="150">
        <v>187557.92</v>
      </c>
      <c r="AJ1414" s="266">
        <v>562673.76</v>
      </c>
      <c r="AK1414" s="138">
        <v>467595.04999999993</v>
      </c>
      <c r="AL1414" s="266">
        <v>561114.05999999982</v>
      </c>
      <c r="AM1414" s="175">
        <v>508394.53656774253</v>
      </c>
      <c r="AN1414" s="150">
        <v>568860.26132106502</v>
      </c>
      <c r="AO1414" s="151">
        <v>563067.17142857157</v>
      </c>
      <c r="AP1414" s="151">
        <v>563186.41368920717</v>
      </c>
      <c r="AQ1414" s="151">
        <v>580082.00609988335</v>
      </c>
      <c r="AR1414" s="266">
        <v>-17408.246099883341</v>
      </c>
      <c r="AS1414" s="267">
        <v>-3.0938435977329634E-2</v>
      </c>
      <c r="AT1414" s="266">
        <v>29577.741788924206</v>
      </c>
      <c r="AU1414" s="267">
        <v>4.8515162582652128E-2</v>
      </c>
      <c r="AV1414" s="266">
        <v>-22385.646099883365</v>
      </c>
      <c r="AW1414" s="267">
        <v>-4.0139487551762693E-2</v>
      </c>
      <c r="AX1414" s="266">
        <v>-512.65368920715991</v>
      </c>
      <c r="AY1414" s="267">
        <v>-9.1110289061135518E-4</v>
      </c>
      <c r="AZ1414" s="266">
        <v>46473.334199600387</v>
      </c>
      <c r="BA1414" s="267">
        <v>7.6228313187040847E-2</v>
      </c>
      <c r="BB1414" s="266">
        <v>-16895.592410676181</v>
      </c>
      <c r="BC1414" s="267">
        <v>-2.999999999999994E-2</v>
      </c>
      <c r="BE1414" s="149">
        <v>50173.366332186262</v>
      </c>
      <c r="BF1414" s="149">
        <v>47486.339462907017</v>
      </c>
      <c r="BG1414" s="149">
        <v>47227.71146809771</v>
      </c>
      <c r="BH1414" s="149">
        <v>49369.268920662194</v>
      </c>
      <c r="BI1414" s="149">
        <v>45285.749389232893</v>
      </c>
      <c r="BJ1414" s="149">
        <v>49624.215594231384</v>
      </c>
      <c r="BK1414" s="149">
        <v>48563.576878844069</v>
      </c>
      <c r="BL1414" s="149">
        <v>48801.462274834892</v>
      </c>
      <c r="BM1414" s="149">
        <v>47595.627905582405</v>
      </c>
      <c r="BN1414" s="149">
        <v>48877.377125080347</v>
      </c>
      <c r="BO1414" s="149">
        <v>49197.239382419044</v>
      </c>
      <c r="BP1414" s="149">
        <v>47880.071365805095</v>
      </c>
      <c r="BQ1414" s="268">
        <v>580082.00609988335</v>
      </c>
    </row>
    <row r="1415" spans="2:69" x14ac:dyDescent="0.25">
      <c r="K1415" s="145" t="s">
        <v>316</v>
      </c>
      <c r="N1415" s="37" t="s">
        <v>2733</v>
      </c>
      <c r="V1415" s="37" t="s">
        <v>441</v>
      </c>
      <c r="W1415" s="37" t="s">
        <v>445</v>
      </c>
      <c r="X1415" s="37">
        <v>300</v>
      </c>
      <c r="AB1415" s="206" t="s">
        <v>362</v>
      </c>
      <c r="AC1415" s="173">
        <v>6300395</v>
      </c>
      <c r="AD1415" s="174" t="s">
        <v>2734</v>
      </c>
      <c r="AE1415" s="149">
        <v>1548426.3800000001</v>
      </c>
      <c r="AF1415" s="17">
        <v>1270209.1599999999</v>
      </c>
      <c r="AG1415" s="17">
        <v>1695415.02</v>
      </c>
      <c r="AH1415" s="151">
        <v>2317379.8321622605</v>
      </c>
      <c r="AI1415" s="150">
        <v>792359.66</v>
      </c>
      <c r="AJ1415" s="266">
        <v>2377078.98</v>
      </c>
      <c r="AK1415" s="138">
        <v>1697728.5199999998</v>
      </c>
      <c r="AL1415" s="266">
        <v>2037274.2239999999</v>
      </c>
      <c r="AM1415" s="175">
        <v>1922320.4146946392</v>
      </c>
      <c r="AN1415" s="150">
        <v>2092787.9374676212</v>
      </c>
      <c r="AO1415" s="151">
        <v>2074205.554285713</v>
      </c>
      <c r="AP1415" s="151">
        <v>2325141.6370673664</v>
      </c>
      <c r="AQ1415" s="151">
        <v>2394895.8861793885</v>
      </c>
      <c r="AR1415" s="266">
        <v>-17816.906179388519</v>
      </c>
      <c r="AS1415" s="267">
        <v>-7.4952941527372053E-3</v>
      </c>
      <c r="AT1415" s="266">
        <v>-77516.054017127957</v>
      </c>
      <c r="AU1415" s="267">
        <v>-3.3449869952825395E-2</v>
      </c>
      <c r="AV1415" s="266">
        <v>-699480.86617938848</v>
      </c>
      <c r="AW1415" s="267">
        <v>-0.4125720593058026</v>
      </c>
      <c r="AX1415" s="266">
        <v>51937.34293263359</v>
      </c>
      <c r="AY1415" s="267">
        <v>2.1849228977925499E-2</v>
      </c>
      <c r="AZ1415" s="266">
        <v>-7761.8049051058479</v>
      </c>
      <c r="BA1415" s="267">
        <v>-3.3493883037135079E-3</v>
      </c>
      <c r="BB1415" s="266">
        <v>-69754.249112022109</v>
      </c>
      <c r="BC1415" s="267">
        <v>-3.0000000000000481E-2</v>
      </c>
      <c r="BE1415" s="149">
        <v>206472.83071719273</v>
      </c>
      <c r="BF1415" s="149">
        <v>192523.9942505795</v>
      </c>
      <c r="BG1415" s="149">
        <v>190294.57383849847</v>
      </c>
      <c r="BH1415" s="149">
        <v>197218.16237393426</v>
      </c>
      <c r="BI1415" s="149">
        <v>186160.03241643042</v>
      </c>
      <c r="BJ1415" s="149">
        <v>205081.530180592</v>
      </c>
      <c r="BK1415" s="149">
        <v>202716.06716250413</v>
      </c>
      <c r="BL1415" s="149">
        <v>202398.92295781412</v>
      </c>
      <c r="BM1415" s="149">
        <v>199720.55216226267</v>
      </c>
      <c r="BN1415" s="149">
        <v>201137.50304979226</v>
      </c>
      <c r="BO1415" s="149">
        <v>207452.71576575091</v>
      </c>
      <c r="BP1415" s="149">
        <v>203719.00130403697</v>
      </c>
      <c r="BQ1415" s="268">
        <v>2394895.8861793885</v>
      </c>
    </row>
    <row r="1416" spans="2:69" x14ac:dyDescent="0.25">
      <c r="K1416" s="145" t="s">
        <v>316</v>
      </c>
      <c r="N1416" s="37" t="s">
        <v>2735</v>
      </c>
      <c r="V1416" s="37" t="s">
        <v>441</v>
      </c>
      <c r="W1416" s="37" t="s">
        <v>445</v>
      </c>
      <c r="X1416" s="37">
        <v>300</v>
      </c>
      <c r="AB1416" s="206" t="s">
        <v>362</v>
      </c>
      <c r="AC1416" s="173">
        <v>6300396</v>
      </c>
      <c r="AD1416" s="174" t="s">
        <v>2736</v>
      </c>
      <c r="AE1416" s="149">
        <v>-2560923.8200000003</v>
      </c>
      <c r="AF1416" s="17">
        <v>-3854693.4299999997</v>
      </c>
      <c r="AG1416" s="17">
        <v>-2741463.37</v>
      </c>
      <c r="AH1416" s="151">
        <v>-4357078.9982459955</v>
      </c>
      <c r="AI1416" s="150">
        <v>-619209.57000000007</v>
      </c>
      <c r="AJ1416" s="266">
        <v>-1857628.7100000002</v>
      </c>
      <c r="AK1416" s="138">
        <v>-3336107.9600000004</v>
      </c>
      <c r="AL1416" s="266">
        <v>-4003329.5520000001</v>
      </c>
      <c r="AM1416" s="175">
        <v>-3425879.449496075</v>
      </c>
      <c r="AN1416" s="150">
        <v>-4267307.5087499209</v>
      </c>
      <c r="AO1416" s="151">
        <v>-2988245.3828571448</v>
      </c>
      <c r="AP1416" s="151">
        <v>-5022496</v>
      </c>
      <c r="AQ1416" s="151">
        <v>-5022495.9999999944</v>
      </c>
      <c r="AR1416" s="266">
        <v>3164867.2899999944</v>
      </c>
      <c r="AS1416" s="267">
        <v>1.7037135962438879</v>
      </c>
      <c r="AT1416" s="266">
        <v>665417.00175399892</v>
      </c>
      <c r="AU1416" s="267">
        <v>0.15272089443911208</v>
      </c>
      <c r="AV1416" s="266">
        <v>2281032.6299999943</v>
      </c>
      <c r="AW1416" s="267">
        <v>0.8320492824968857</v>
      </c>
      <c r="AX1416" s="266">
        <v>3164867.29</v>
      </c>
      <c r="AY1416" s="267">
        <v>1.7037135962438907</v>
      </c>
      <c r="AZ1416" s="266">
        <v>665417.00175400451</v>
      </c>
      <c r="BA1416" s="267">
        <v>0.15272089443911338</v>
      </c>
      <c r="BB1416" s="266">
        <v>-5.5879354476928711E-9</v>
      </c>
      <c r="BC1416" s="267">
        <v>-1.1125813634680587E-15</v>
      </c>
      <c r="BE1416" s="149">
        <v>-418541.33333333291</v>
      </c>
      <c r="BF1416" s="149">
        <v>-418541.33333333291</v>
      </c>
      <c r="BG1416" s="149">
        <v>-418541.33333333291</v>
      </c>
      <c r="BH1416" s="149">
        <v>-418541.33333333291</v>
      </c>
      <c r="BI1416" s="149">
        <v>-418541.33333333291</v>
      </c>
      <c r="BJ1416" s="149">
        <v>-418541.33333333291</v>
      </c>
      <c r="BK1416" s="149">
        <v>-418541.33333333291</v>
      </c>
      <c r="BL1416" s="149">
        <v>-418541.33333333291</v>
      </c>
      <c r="BM1416" s="149">
        <v>-418541.33333333291</v>
      </c>
      <c r="BN1416" s="149">
        <v>-418541.33333333291</v>
      </c>
      <c r="BO1416" s="149">
        <v>-418541.33333333291</v>
      </c>
      <c r="BP1416" s="149">
        <v>-418541.33333333291</v>
      </c>
      <c r="BQ1416" s="268">
        <v>-5022495.9999999953</v>
      </c>
    </row>
    <row r="1417" spans="2:69" x14ac:dyDescent="0.25">
      <c r="K1417" s="145" t="s">
        <v>316</v>
      </c>
      <c r="N1417" s="37" t="s">
        <v>2737</v>
      </c>
      <c r="V1417" s="37" t="s">
        <v>441</v>
      </c>
      <c r="W1417" s="37" t="s">
        <v>445</v>
      </c>
      <c r="X1417" s="37">
        <v>300</v>
      </c>
      <c r="AB1417" s="206" t="s">
        <v>362</v>
      </c>
      <c r="AC1417" s="173">
        <v>6300397</v>
      </c>
      <c r="AD1417" s="174" t="s">
        <v>2738</v>
      </c>
      <c r="AE1417" s="149">
        <v>122912.16</v>
      </c>
      <c r="AF1417" s="17">
        <v>143715.77000000002</v>
      </c>
      <c r="AG1417" s="17">
        <v>403924.5</v>
      </c>
      <c r="AH1417" s="151">
        <v>242769.31373408137</v>
      </c>
      <c r="AI1417" s="150">
        <v>171628.61</v>
      </c>
      <c r="AJ1417" s="266">
        <v>514885.82999999996</v>
      </c>
      <c r="AK1417" s="138">
        <v>470437.40999999992</v>
      </c>
      <c r="AL1417" s="266">
        <v>564524.89199999999</v>
      </c>
      <c r="AM1417" s="175">
        <v>202307.76144499358</v>
      </c>
      <c r="AN1417" s="150">
        <v>510898.96228908771</v>
      </c>
      <c r="AO1417" s="151">
        <v>434511.01714285702</v>
      </c>
      <c r="AP1417" s="151">
        <v>514888.05882194103</v>
      </c>
      <c r="AQ1417" s="151">
        <v>530334.70058659988</v>
      </c>
      <c r="AR1417" s="266">
        <v>-15448.870586599922</v>
      </c>
      <c r="AS1417" s="267">
        <v>-3.0004458632314514E-2</v>
      </c>
      <c r="AT1417" s="266">
        <v>-287565.38685251854</v>
      </c>
      <c r="AU1417" s="267">
        <v>-1.1845211506735351</v>
      </c>
      <c r="AV1417" s="266">
        <v>-126410.20058659988</v>
      </c>
      <c r="AW1417" s="267">
        <v>-0.31295502151169308</v>
      </c>
      <c r="AX1417" s="266">
        <v>-2.2288219410693273</v>
      </c>
      <c r="AY1417" s="267">
        <v>-4.3287692362194694E-6</v>
      </c>
      <c r="AZ1417" s="266">
        <v>-272118.74508785969</v>
      </c>
      <c r="BA1417" s="267">
        <v>-1.1208943210422646</v>
      </c>
      <c r="BB1417" s="266">
        <v>-15446.641764658852</v>
      </c>
      <c r="BC1417" s="267">
        <v>-3.0000000000001206E-2</v>
      </c>
      <c r="BE1417" s="149">
        <v>45042.125255282503</v>
      </c>
      <c r="BF1417" s="149">
        <v>43589.153472895101</v>
      </c>
      <c r="BG1417" s="149">
        <v>45042.125255282503</v>
      </c>
      <c r="BH1417" s="149">
        <v>45042.125255282503</v>
      </c>
      <c r="BI1417" s="149">
        <v>40683.209907992903</v>
      </c>
      <c r="BJ1417" s="149">
        <v>45042.125255282503</v>
      </c>
      <c r="BK1417" s="149">
        <v>43589.153472895101</v>
      </c>
      <c r="BL1417" s="149">
        <v>45042.125255282503</v>
      </c>
      <c r="BM1417" s="149">
        <v>43589.153472895101</v>
      </c>
      <c r="BN1417" s="149">
        <v>45042.125255282503</v>
      </c>
      <c r="BO1417" s="149">
        <v>45042.125255282503</v>
      </c>
      <c r="BP1417" s="149">
        <v>43589.153472944199</v>
      </c>
      <c r="BQ1417" s="268">
        <v>530334.70058659988</v>
      </c>
    </row>
    <row r="1418" spans="2:69" x14ac:dyDescent="0.25">
      <c r="K1418" s="145" t="s">
        <v>316</v>
      </c>
      <c r="N1418" s="37" t="s">
        <v>2739</v>
      </c>
      <c r="V1418" s="37" t="s">
        <v>441</v>
      </c>
      <c r="W1418" s="37" t="s">
        <v>445</v>
      </c>
      <c r="X1418" s="37">
        <v>300</v>
      </c>
      <c r="AB1418" s="206" t="s">
        <v>362</v>
      </c>
      <c r="AC1418" s="173">
        <v>6300399</v>
      </c>
      <c r="AD1418" s="174" t="s">
        <v>2740</v>
      </c>
      <c r="AE1418" s="149">
        <v>294.35999999999996</v>
      </c>
      <c r="AF1418" s="17">
        <v>627.53000000000009</v>
      </c>
      <c r="AG1418" s="17">
        <v>944.29000000000008</v>
      </c>
      <c r="AH1418" s="151">
        <v>0</v>
      </c>
      <c r="AI1418" s="150">
        <v>766.49</v>
      </c>
      <c r="AJ1418" s="266">
        <v>2299.4700000000003</v>
      </c>
      <c r="AK1418" s="138">
        <v>1528.54</v>
      </c>
      <c r="AL1418" s="266">
        <v>1834.2479999999998</v>
      </c>
      <c r="AM1418" s="175">
        <v>0</v>
      </c>
      <c r="AN1418" s="150">
        <v>1528.54</v>
      </c>
      <c r="AO1418" s="151">
        <v>2175.0857142857099</v>
      </c>
      <c r="AP1418" s="151">
        <v>0</v>
      </c>
      <c r="AQ1418" s="151">
        <v>0</v>
      </c>
      <c r="AR1418" s="266">
        <v>2299.4700000000003</v>
      </c>
      <c r="AS1418" s="267">
        <v>1</v>
      </c>
      <c r="AT1418" s="266">
        <v>0</v>
      </c>
      <c r="AU1418" s="267">
        <v>0</v>
      </c>
      <c r="AV1418" s="266">
        <v>944.29000000000008</v>
      </c>
      <c r="AW1418" s="267">
        <v>1</v>
      </c>
      <c r="AX1418" s="266">
        <v>2299.4700000000003</v>
      </c>
      <c r="AY1418" s="267">
        <v>1</v>
      </c>
      <c r="AZ1418" s="266">
        <v>0</v>
      </c>
      <c r="BA1418" s="267">
        <v>0</v>
      </c>
      <c r="BB1418" s="266">
        <v>0</v>
      </c>
      <c r="BC1418" s="267">
        <v>0</v>
      </c>
      <c r="BE1418" s="149">
        <v>0</v>
      </c>
      <c r="BF1418" s="149">
        <v>0</v>
      </c>
      <c r="BG1418" s="149">
        <v>0</v>
      </c>
      <c r="BH1418" s="149">
        <v>0</v>
      </c>
      <c r="BI1418" s="149">
        <v>0</v>
      </c>
      <c r="BJ1418" s="149">
        <v>0</v>
      </c>
      <c r="BK1418" s="149">
        <v>0</v>
      </c>
      <c r="BL1418" s="149">
        <v>0</v>
      </c>
      <c r="BM1418" s="149">
        <v>0</v>
      </c>
      <c r="BN1418" s="149">
        <v>0</v>
      </c>
      <c r="BO1418" s="149">
        <v>0</v>
      </c>
      <c r="BP1418" s="149">
        <v>0</v>
      </c>
      <c r="BQ1418" s="268">
        <v>0</v>
      </c>
    </row>
    <row r="1419" spans="2:69" x14ac:dyDescent="0.25">
      <c r="K1419" s="145" t="s">
        <v>316</v>
      </c>
      <c r="N1419" s="37" t="s">
        <v>2741</v>
      </c>
      <c r="V1419" s="37" t="s">
        <v>441</v>
      </c>
      <c r="W1419" s="37" t="s">
        <v>445</v>
      </c>
      <c r="X1419" s="37">
        <v>300</v>
      </c>
      <c r="AB1419" s="206" t="s">
        <v>362</v>
      </c>
      <c r="AC1419" s="173">
        <v>6320330</v>
      </c>
      <c r="AD1419" s="174" t="s">
        <v>2742</v>
      </c>
      <c r="AE1419" s="149">
        <v>2061946.96</v>
      </c>
      <c r="AF1419" s="17">
        <v>1882314.29</v>
      </c>
      <c r="AG1419" s="17">
        <v>1871248.53</v>
      </c>
      <c r="AH1419" s="151">
        <v>1984323.814088861</v>
      </c>
      <c r="AI1419" s="150">
        <v>616226.10000000009</v>
      </c>
      <c r="AJ1419" s="266">
        <v>1848678.3000000003</v>
      </c>
      <c r="AK1419" s="138">
        <v>1572899.06</v>
      </c>
      <c r="AL1419" s="266">
        <v>1887478.8720000002</v>
      </c>
      <c r="AM1419" s="175">
        <v>1654564.3011305011</v>
      </c>
      <c r="AN1419" s="150">
        <v>1902658.57295836</v>
      </c>
      <c r="AO1419" s="151">
        <v>1854257.1771428564</v>
      </c>
      <c r="AP1419" s="151">
        <v>1864574.0855933074</v>
      </c>
      <c r="AQ1419" s="151">
        <v>1920511.308161106</v>
      </c>
      <c r="AR1419" s="266">
        <v>-71833.008161105681</v>
      </c>
      <c r="AS1419" s="267">
        <v>-3.8856413341956615E-2</v>
      </c>
      <c r="AT1419" s="266">
        <v>63812.505927755032</v>
      </c>
      <c r="AU1419" s="267">
        <v>3.2158312808968491E-2</v>
      </c>
      <c r="AV1419" s="266">
        <v>-49262.778161105933</v>
      </c>
      <c r="AW1419" s="267">
        <v>-2.6326154634898194E-2</v>
      </c>
      <c r="AX1419" s="266">
        <v>-15895.785593307111</v>
      </c>
      <c r="AY1419" s="267">
        <v>-8.5984595552980256E-3</v>
      </c>
      <c r="AZ1419" s="266">
        <v>119749.7284955536</v>
      </c>
      <c r="BA1419" s="267">
        <v>6.0347876513561327E-2</v>
      </c>
      <c r="BB1419" s="266">
        <v>-55937.22256779857</v>
      </c>
      <c r="BC1419" s="267">
        <v>-2.9999999999999652E-2</v>
      </c>
      <c r="BE1419" s="149">
        <v>168331.26056116141</v>
      </c>
      <c r="BF1419" s="149">
        <v>155424.33765196617</v>
      </c>
      <c r="BG1419" s="149">
        <v>155731.38631171687</v>
      </c>
      <c r="BH1419" s="149">
        <v>165015.20045576978</v>
      </c>
      <c r="BI1419" s="149">
        <v>150794.87565787658</v>
      </c>
      <c r="BJ1419" s="149">
        <v>162060.29451398007</v>
      </c>
      <c r="BK1419" s="149">
        <v>162889.23614885713</v>
      </c>
      <c r="BL1419" s="149">
        <v>160847.22932413995</v>
      </c>
      <c r="BM1419" s="149">
        <v>158377.14546658745</v>
      </c>
      <c r="BN1419" s="149">
        <v>162864.85644999708</v>
      </c>
      <c r="BO1419" s="149">
        <v>160411.00860119064</v>
      </c>
      <c r="BP1419" s="149">
        <v>157764.47701786278</v>
      </c>
      <c r="BQ1419" s="268">
        <v>1920511.308161106</v>
      </c>
    </row>
    <row r="1420" spans="2:69" x14ac:dyDescent="0.25">
      <c r="K1420" s="145" t="s">
        <v>316</v>
      </c>
      <c r="N1420" s="37" t="s">
        <v>2743</v>
      </c>
      <c r="V1420" s="37" t="s">
        <v>441</v>
      </c>
      <c r="W1420" s="37" t="s">
        <v>445</v>
      </c>
      <c r="X1420" s="37">
        <v>300</v>
      </c>
      <c r="AB1420" s="206" t="s">
        <v>362</v>
      </c>
      <c r="AC1420" s="173">
        <v>6320331</v>
      </c>
      <c r="AD1420" s="174" t="s">
        <v>2744</v>
      </c>
      <c r="AE1420" s="149">
        <v>3134521.33</v>
      </c>
      <c r="AF1420" s="17">
        <v>3575051.4699999997</v>
      </c>
      <c r="AG1420" s="17">
        <v>3923331.89</v>
      </c>
      <c r="AH1420" s="151">
        <v>4219702.3893673448</v>
      </c>
      <c r="AI1420" s="150">
        <v>1850713.7299999997</v>
      </c>
      <c r="AJ1420" s="266">
        <v>5552141.1899999995</v>
      </c>
      <c r="AK1420" s="138">
        <v>4131443.8000000003</v>
      </c>
      <c r="AL1420" s="266">
        <v>4957732.5600000005</v>
      </c>
      <c r="AM1420" s="175">
        <v>3522097.2308454281</v>
      </c>
      <c r="AN1420" s="150">
        <v>4829048.9585219175</v>
      </c>
      <c r="AO1420" s="151">
        <v>5240687.0057142908</v>
      </c>
      <c r="AP1420" s="151">
        <v>5140140.4942910196</v>
      </c>
      <c r="AQ1420" s="151">
        <v>5294344.7091197511</v>
      </c>
      <c r="AR1420" s="266">
        <v>257796.48088024836</v>
      </c>
      <c r="AS1420" s="267">
        <v>4.6431902946662704E-2</v>
      </c>
      <c r="AT1420" s="266">
        <v>-1074642.3197524063</v>
      </c>
      <c r="AU1420" s="267">
        <v>-0.25467253862742822</v>
      </c>
      <c r="AV1420" s="266">
        <v>-1371012.819119751</v>
      </c>
      <c r="AW1420" s="267">
        <v>-0.349451144476016</v>
      </c>
      <c r="AX1420" s="266">
        <v>412000.69570897985</v>
      </c>
      <c r="AY1420" s="267">
        <v>7.4205731016177542E-2</v>
      </c>
      <c r="AZ1420" s="266">
        <v>-920438.10492367484</v>
      </c>
      <c r="BA1420" s="267">
        <v>-0.21812867827905633</v>
      </c>
      <c r="BB1420" s="266">
        <v>-154204.21482873149</v>
      </c>
      <c r="BC1420" s="267">
        <v>-3.0000000000000176E-2</v>
      </c>
      <c r="BE1420" s="149">
        <v>462701.954184987</v>
      </c>
      <c r="BF1420" s="149">
        <v>431643.88457754499</v>
      </c>
      <c r="BG1420" s="149">
        <v>426363.09353491198</v>
      </c>
      <c r="BH1420" s="149">
        <v>453221.572762141</v>
      </c>
      <c r="BI1420" s="149">
        <v>415120.87615970999</v>
      </c>
      <c r="BJ1420" s="149">
        <v>451603.702447213</v>
      </c>
      <c r="BK1420" s="149">
        <v>446098.37240018998</v>
      </c>
      <c r="BL1420" s="149">
        <v>443248.31750864798</v>
      </c>
      <c r="BM1420" s="149">
        <v>433684.21817588201</v>
      </c>
      <c r="BN1420" s="149">
        <v>447541.78861850995</v>
      </c>
      <c r="BO1420" s="149">
        <v>446815.78523522703</v>
      </c>
      <c r="BP1420" s="149">
        <v>436301.14351478597</v>
      </c>
      <c r="BQ1420" s="268">
        <v>5294344.7091197511</v>
      </c>
    </row>
    <row r="1421" spans="2:69" x14ac:dyDescent="0.25">
      <c r="K1421" s="145" t="s">
        <v>316</v>
      </c>
      <c r="N1421" s="37" t="s">
        <v>2745</v>
      </c>
      <c r="V1421" s="37" t="s">
        <v>441</v>
      </c>
      <c r="W1421" s="37" t="s">
        <v>445</v>
      </c>
      <c r="X1421" s="37">
        <v>300</v>
      </c>
      <c r="AB1421" s="206" t="s">
        <v>362</v>
      </c>
      <c r="AC1421" s="173">
        <v>6320333</v>
      </c>
      <c r="AD1421" s="174" t="s">
        <v>2746</v>
      </c>
      <c r="AE1421" s="149">
        <v>6223.5000000000018</v>
      </c>
      <c r="AF1421" s="17">
        <v>4302.1899999999996</v>
      </c>
      <c r="AG1421" s="17">
        <v>6496.3600000000006</v>
      </c>
      <c r="AH1421" s="151">
        <v>1539.7642262475363</v>
      </c>
      <c r="AI1421" s="150">
        <v>3954.7399999999993</v>
      </c>
      <c r="AJ1421" s="266">
        <v>11864.219999999998</v>
      </c>
      <c r="AK1421" s="138">
        <v>30487.9</v>
      </c>
      <c r="AL1421" s="266">
        <v>36585.479999999996</v>
      </c>
      <c r="AM1421" s="175">
        <v>1285.1691238766177</v>
      </c>
      <c r="AN1421" s="150">
        <v>30742.495102370922</v>
      </c>
      <c r="AO1421" s="151">
        <v>10889.36571428571</v>
      </c>
      <c r="AP1421" s="151">
        <v>11435.705574851841</v>
      </c>
      <c r="AQ1421" s="151">
        <v>11778.776742097392</v>
      </c>
      <c r="AR1421" s="266">
        <v>85.443257902605183</v>
      </c>
      <c r="AS1421" s="267">
        <v>7.2017593994889847E-3</v>
      </c>
      <c r="AT1421" s="266">
        <v>-10239.012515849856</v>
      </c>
      <c r="AU1421" s="267">
        <v>-6.649727498087624</v>
      </c>
      <c r="AV1421" s="266">
        <v>-5282.4167420973918</v>
      </c>
      <c r="AW1421" s="267">
        <v>-0.81313485430262356</v>
      </c>
      <c r="AX1421" s="266">
        <v>428.51442514815608</v>
      </c>
      <c r="AY1421" s="267">
        <v>3.6118213009212252E-2</v>
      </c>
      <c r="AZ1421" s="266">
        <v>-9895.9413486043049</v>
      </c>
      <c r="BA1421" s="267">
        <v>-6.4269199010559488</v>
      </c>
      <c r="BB1421" s="266">
        <v>-343.0711672455509</v>
      </c>
      <c r="BC1421" s="267">
        <v>-2.9999999999999621E-2</v>
      </c>
      <c r="BE1421" s="149">
        <v>1060.49043116656</v>
      </c>
      <c r="BF1421" s="149">
        <v>932.84678056843802</v>
      </c>
      <c r="BG1421" s="149">
        <v>930.92132035099905</v>
      </c>
      <c r="BH1421" s="149">
        <v>1018.260605136436</v>
      </c>
      <c r="BI1421" s="149">
        <v>926.82222948809408</v>
      </c>
      <c r="BJ1421" s="149">
        <v>978.89757543005601</v>
      </c>
      <c r="BK1421" s="149">
        <v>1015.6633732431341</v>
      </c>
      <c r="BL1421" s="149">
        <v>975.8510694860181</v>
      </c>
      <c r="BM1421" s="149">
        <v>972.36384709221102</v>
      </c>
      <c r="BN1421" s="149">
        <v>1016.189665702568</v>
      </c>
      <c r="BO1421" s="149">
        <v>977.15182483291096</v>
      </c>
      <c r="BP1421" s="149">
        <v>973.31801959996506</v>
      </c>
      <c r="BQ1421" s="268">
        <v>11778.776742097389</v>
      </c>
    </row>
    <row r="1422" spans="2:69" x14ac:dyDescent="0.25">
      <c r="K1422" s="145" t="s">
        <v>316</v>
      </c>
      <c r="N1422" s="37" t="s">
        <v>2747</v>
      </c>
      <c r="V1422" s="37" t="s">
        <v>441</v>
      </c>
      <c r="W1422" s="37" t="s">
        <v>445</v>
      </c>
      <c r="X1422" s="37">
        <v>300</v>
      </c>
      <c r="AB1422" s="206" t="s">
        <v>362</v>
      </c>
      <c r="AC1422" s="173">
        <v>6320335</v>
      </c>
      <c r="AD1422" s="174" t="s">
        <v>2748</v>
      </c>
      <c r="AE1422" s="149">
        <v>1740855.0000000002</v>
      </c>
      <c r="AF1422" s="17">
        <v>1186447.3999999999</v>
      </c>
      <c r="AG1422" s="17">
        <v>1708399.4899999998</v>
      </c>
      <c r="AH1422" s="151">
        <v>1735244.6171400729</v>
      </c>
      <c r="AI1422" s="150">
        <v>415193.71</v>
      </c>
      <c r="AJ1422" s="266">
        <v>1245581.1300000001</v>
      </c>
      <c r="AK1422" s="138">
        <v>965683.52</v>
      </c>
      <c r="AL1422" s="266">
        <v>1158820.2239999999</v>
      </c>
      <c r="AM1422" s="175">
        <v>1447930.7376317927</v>
      </c>
      <c r="AN1422" s="150">
        <v>1252997.3995082802</v>
      </c>
      <c r="AO1422" s="151">
        <v>1169328.7542857148</v>
      </c>
      <c r="AP1422" s="151">
        <v>1555497.4439411873</v>
      </c>
      <c r="AQ1422" s="151">
        <v>1602162.3672594223</v>
      </c>
      <c r="AR1422" s="266">
        <v>-356581.2372594222</v>
      </c>
      <c r="AS1422" s="267">
        <v>-0.28627700650813664</v>
      </c>
      <c r="AT1422" s="266">
        <v>133082.24988065055</v>
      </c>
      <c r="AU1422" s="267">
        <v>7.6693653774295406E-2</v>
      </c>
      <c r="AV1422" s="266">
        <v>106237.12274057744</v>
      </c>
      <c r="AW1422" s="267">
        <v>6.2185175869244408E-2</v>
      </c>
      <c r="AX1422" s="266">
        <v>-309916.31394118723</v>
      </c>
      <c r="AY1422" s="267">
        <v>-0.24881262767780304</v>
      </c>
      <c r="AZ1422" s="266">
        <v>179747.17319888552</v>
      </c>
      <c r="BA1422" s="267">
        <v>0.10358607162552916</v>
      </c>
      <c r="BB1422" s="266">
        <v>-46664.923318234971</v>
      </c>
      <c r="BC1422" s="267">
        <v>-2.9999999999999583E-2</v>
      </c>
      <c r="BE1422" s="149">
        <v>142282.09761253631</v>
      </c>
      <c r="BF1422" s="149">
        <v>128541.62166544987</v>
      </c>
      <c r="BG1422" s="149">
        <v>127697.52868809152</v>
      </c>
      <c r="BH1422" s="149">
        <v>137774.02054971346</v>
      </c>
      <c r="BI1422" s="149">
        <v>125874.00326604472</v>
      </c>
      <c r="BJ1422" s="149">
        <v>134719.22251436373</v>
      </c>
      <c r="BK1422" s="149">
        <v>136791.64539467901</v>
      </c>
      <c r="BL1422" s="149">
        <v>133407.22252656482</v>
      </c>
      <c r="BM1422" s="149">
        <v>131915.68502106346</v>
      </c>
      <c r="BN1422" s="149">
        <v>136862.96937396246</v>
      </c>
      <c r="BO1422" s="149">
        <v>133979.21376044847</v>
      </c>
      <c r="BP1422" s="149">
        <v>132317.13688650439</v>
      </c>
      <c r="BQ1422" s="268">
        <v>1602162.3672594223</v>
      </c>
    </row>
    <row r="1423" spans="2:69" x14ac:dyDescent="0.25">
      <c r="K1423" s="145" t="s">
        <v>316</v>
      </c>
      <c r="N1423" s="37" t="s">
        <v>2749</v>
      </c>
      <c r="V1423" s="37" t="s">
        <v>441</v>
      </c>
      <c r="W1423" s="37" t="s">
        <v>445</v>
      </c>
      <c r="X1423" s="37">
        <v>300</v>
      </c>
      <c r="AB1423" s="206" t="s">
        <v>362</v>
      </c>
      <c r="AC1423" s="173">
        <v>6320336</v>
      </c>
      <c r="AD1423" s="174" t="s">
        <v>2750</v>
      </c>
      <c r="AE1423" s="149">
        <v>146198.35</v>
      </c>
      <c r="AF1423" s="17">
        <v>225544.48</v>
      </c>
      <c r="AG1423" s="17">
        <v>208744.44</v>
      </c>
      <c r="AH1423" s="151">
        <v>203920.27732322866</v>
      </c>
      <c r="AI1423" s="150">
        <v>74125.039999999994</v>
      </c>
      <c r="AJ1423" s="266">
        <v>222375.12</v>
      </c>
      <c r="AK1423" s="138">
        <v>179080.49</v>
      </c>
      <c r="AL1423" s="266">
        <v>214896.58799999999</v>
      </c>
      <c r="AM1423" s="175">
        <v>169766.39375620382</v>
      </c>
      <c r="AN1423" s="150">
        <v>213234.37356702483</v>
      </c>
      <c r="AO1423" s="151">
        <v>212135.38285714292</v>
      </c>
      <c r="AP1423" s="151">
        <v>257600.98038369787</v>
      </c>
      <c r="AQ1423" s="151">
        <v>265329.00979520858</v>
      </c>
      <c r="AR1423" s="266">
        <v>-42953.889795208583</v>
      </c>
      <c r="AS1423" s="267">
        <v>-0.19315960254550321</v>
      </c>
      <c r="AT1423" s="266">
        <v>-61408.732471979922</v>
      </c>
      <c r="AU1423" s="267">
        <v>-0.30114088347694112</v>
      </c>
      <c r="AV1423" s="266">
        <v>-56584.569795208576</v>
      </c>
      <c r="AW1423" s="267">
        <v>-0.27107102730596599</v>
      </c>
      <c r="AX1423" s="266">
        <v>-35225.860383697873</v>
      </c>
      <c r="AY1423" s="267">
        <v>-0.15840738111214003</v>
      </c>
      <c r="AZ1423" s="266">
        <v>-53680.703060469212</v>
      </c>
      <c r="BA1423" s="267">
        <v>-0.26324357619120609</v>
      </c>
      <c r="BB1423" s="266">
        <v>-7728.0294115107099</v>
      </c>
      <c r="BC1423" s="267">
        <v>-2.9999999999999121E-2</v>
      </c>
      <c r="BE1423" s="149">
        <v>22023.127996241008</v>
      </c>
      <c r="BF1423" s="149">
        <v>23142.13874047438</v>
      </c>
      <c r="BG1423" s="149">
        <v>23036.34977451275</v>
      </c>
      <c r="BH1423" s="149">
        <v>24476.147616805276</v>
      </c>
      <c r="BI1423" s="149">
        <v>22759.838207068718</v>
      </c>
      <c r="BJ1423" s="149">
        <v>22805.839565581689</v>
      </c>
      <c r="BK1423" s="149">
        <v>23112.21986975996</v>
      </c>
      <c r="BL1423" s="149">
        <v>22626.303443350884</v>
      </c>
      <c r="BM1423" s="149">
        <v>22410.477881387385</v>
      </c>
      <c r="BN1423" s="149">
        <v>19997.670035924733</v>
      </c>
      <c r="BO1423" s="149">
        <v>19590.299323252388</v>
      </c>
      <c r="BP1423" s="149">
        <v>19348.597340849406</v>
      </c>
      <c r="BQ1423" s="268">
        <v>265329.00979520858</v>
      </c>
    </row>
    <row r="1424" spans="2:69" ht="18.75" hidden="1" x14ac:dyDescent="0.3">
      <c r="B1424" s="137" t="s">
        <v>306</v>
      </c>
      <c r="C1424" s="137" t="s">
        <v>306</v>
      </c>
      <c r="J1424" s="137" t="s">
        <v>306</v>
      </c>
      <c r="K1424" s="145" t="s">
        <v>309</v>
      </c>
      <c r="N1424" s="37" t="s">
        <v>311</v>
      </c>
      <c r="AC1424" s="152"/>
      <c r="AD1424" s="163"/>
      <c r="AE1424" s="17"/>
      <c r="AI1424" s="180"/>
      <c r="AS1424" s="37"/>
      <c r="AU1424" s="37"/>
      <c r="AW1424" s="37"/>
      <c r="AY1424" s="37"/>
      <c r="BA1424" s="37"/>
      <c r="BB1424" s="37"/>
      <c r="BC1424" s="37"/>
      <c r="BE1424" s="17"/>
      <c r="BF1424" s="17"/>
      <c r="BG1424" s="17"/>
      <c r="BH1424" s="17"/>
      <c r="BI1424" s="17"/>
      <c r="BJ1424" s="17"/>
      <c r="BK1424" s="17"/>
      <c r="BL1424" s="17"/>
      <c r="BM1424" s="17"/>
      <c r="BN1424" s="17"/>
      <c r="BO1424" s="17"/>
      <c r="BP1424" s="17"/>
      <c r="BQ1424" s="278"/>
    </row>
    <row r="1425" spans="2:96" ht="17.25" x14ac:dyDescent="0.3">
      <c r="K1425" s="145" t="s">
        <v>313</v>
      </c>
      <c r="V1425" s="37" t="s">
        <v>441</v>
      </c>
      <c r="W1425" s="37" t="s">
        <v>445</v>
      </c>
      <c r="AB1425" s="206" t="s">
        <v>362</v>
      </c>
      <c r="AC1425" s="164" t="s">
        <v>2751</v>
      </c>
      <c r="AD1425" s="148"/>
      <c r="AE1425" s="165">
        <v>118634288.05</v>
      </c>
      <c r="AF1425" s="165">
        <v>121621373.74420001</v>
      </c>
      <c r="AG1425" s="165">
        <v>133072675.77999999</v>
      </c>
      <c r="AH1425" s="167">
        <v>134085484.88615373</v>
      </c>
      <c r="AI1425" s="166">
        <v>49612972.810000002</v>
      </c>
      <c r="AJ1425" s="167">
        <v>148838918.43000001</v>
      </c>
      <c r="AK1425" s="166">
        <v>120821121.73999999</v>
      </c>
      <c r="AL1425" s="167">
        <v>144985346.088</v>
      </c>
      <c r="AM1425" s="166">
        <v>111785576.52801841</v>
      </c>
      <c r="AN1425" s="166">
        <v>143121030.09813529</v>
      </c>
      <c r="AO1425" s="167">
        <v>147118808.07428572</v>
      </c>
      <c r="AP1425" s="167">
        <v>139424576.66157079</v>
      </c>
      <c r="AQ1425" s="167">
        <v>143757988.84141788</v>
      </c>
      <c r="AR1425" s="167">
        <v>5080929.5885821283</v>
      </c>
      <c r="AS1425" s="279">
        <v>3.4137103670043967E-2</v>
      </c>
      <c r="AT1425" s="167">
        <v>-9672503.9552641511</v>
      </c>
      <c r="AU1425" s="279">
        <v>-7.2136845859763737E-2</v>
      </c>
      <c r="AV1425" s="167">
        <v>-10685313.061417893</v>
      </c>
      <c r="AW1425" s="279">
        <v>-8.0296822760843822E-2</v>
      </c>
      <c r="AX1425" s="167">
        <v>9414341.7684292197</v>
      </c>
      <c r="AY1425" s="279">
        <v>6.3251882422518751E-2</v>
      </c>
      <c r="AZ1425" s="167">
        <v>-5339091.7754170597</v>
      </c>
      <c r="BA1425" s="279">
        <v>-3.9818566341839723E-2</v>
      </c>
      <c r="BB1425" s="167">
        <v>-4333412.1798470914</v>
      </c>
      <c r="BC1425" s="279">
        <v>-3.10806909628688E-2</v>
      </c>
      <c r="BE1425" s="165">
        <v>12659511.009552149</v>
      </c>
      <c r="BF1425" s="165">
        <v>11614603.022989174</v>
      </c>
      <c r="BG1425" s="165">
        <v>11541551.816576393</v>
      </c>
      <c r="BH1425" s="165">
        <v>12356882.784040585</v>
      </c>
      <c r="BI1425" s="165">
        <v>11328131.626078581</v>
      </c>
      <c r="BJ1425" s="165">
        <v>12159125.749451255</v>
      </c>
      <c r="BK1425" s="165">
        <v>12245688.584208447</v>
      </c>
      <c r="BL1425" s="165">
        <v>12015609.439065838</v>
      </c>
      <c r="BM1425" s="165">
        <v>11836432.466463821</v>
      </c>
      <c r="BN1425" s="165">
        <v>12171228.412863318</v>
      </c>
      <c r="BO1425" s="165">
        <v>12011104.508177752</v>
      </c>
      <c r="BP1425" s="165">
        <v>11818119.421950642</v>
      </c>
      <c r="BQ1425" s="280">
        <v>143757988.84141788</v>
      </c>
    </row>
    <row r="1426" spans="2:96" ht="18.75" x14ac:dyDescent="0.3">
      <c r="K1426" s="145" t="s">
        <v>313</v>
      </c>
      <c r="AC1426" s="152"/>
      <c r="AD1426" s="168"/>
      <c r="AE1426" s="169"/>
      <c r="AI1426" s="281"/>
      <c r="AS1426" s="37"/>
      <c r="AU1426" s="37"/>
      <c r="AW1426" s="37"/>
      <c r="AY1426" s="37"/>
      <c r="BA1426" s="37"/>
      <c r="BB1426" s="37"/>
      <c r="BC1426" s="37"/>
      <c r="BE1426" s="169"/>
      <c r="BF1426" s="169"/>
      <c r="BG1426" s="169"/>
      <c r="BH1426" s="169"/>
      <c r="BI1426" s="169"/>
      <c r="BJ1426" s="169"/>
      <c r="BK1426" s="169"/>
      <c r="BL1426" s="169"/>
      <c r="BM1426" s="169"/>
      <c r="BN1426" s="169"/>
      <c r="BO1426" s="169"/>
      <c r="BP1426" s="169"/>
      <c r="BQ1426" s="282"/>
    </row>
    <row r="1427" spans="2:96" ht="18.75" x14ac:dyDescent="0.3">
      <c r="K1427" s="145" t="s">
        <v>313</v>
      </c>
      <c r="M1427" s="37" t="s">
        <v>447</v>
      </c>
      <c r="N1427" s="37" t="s">
        <v>2752</v>
      </c>
      <c r="V1427" s="37" t="s">
        <v>441</v>
      </c>
      <c r="W1427" s="37" t="s">
        <v>448</v>
      </c>
      <c r="X1427" s="37">
        <v>301</v>
      </c>
      <c r="AB1427" s="206" t="s">
        <v>362</v>
      </c>
      <c r="AC1427" s="276" t="s">
        <v>449</v>
      </c>
      <c r="AD1427" s="148"/>
      <c r="AE1427" s="38"/>
      <c r="AI1427" s="180"/>
      <c r="AS1427" s="37"/>
      <c r="AU1427" s="37"/>
      <c r="AW1427" s="37"/>
      <c r="AY1427" s="37"/>
      <c r="BA1427" s="37"/>
      <c r="BB1427" s="37"/>
      <c r="BC1427" s="37"/>
      <c r="BE1427" s="38"/>
      <c r="BF1427" s="38"/>
      <c r="BG1427" s="38"/>
      <c r="BH1427" s="38"/>
      <c r="BI1427" s="38"/>
      <c r="BJ1427" s="38"/>
      <c r="BK1427" s="38"/>
      <c r="BL1427" s="38"/>
      <c r="BM1427" s="38"/>
      <c r="BN1427" s="38"/>
      <c r="BO1427" s="38"/>
      <c r="BP1427" s="38"/>
      <c r="BQ1427" s="277"/>
      <c r="BS1427" s="37">
        <v>74588960.439999998</v>
      </c>
      <c r="BT1427" s="37">
        <v>114058751.72</v>
      </c>
      <c r="BU1427" s="37">
        <v>158669552.12</v>
      </c>
      <c r="BV1427" s="37">
        <v>170067669.44305125</v>
      </c>
      <c r="BW1427" s="37">
        <v>60566604.490000002</v>
      </c>
      <c r="BX1427" s="37">
        <v>181699813.47</v>
      </c>
      <c r="BY1427" s="37">
        <v>162081069.81</v>
      </c>
      <c r="BZ1427" s="37">
        <v>194497283.77200001</v>
      </c>
      <c r="CA1427" s="37">
        <v>141946243.78714314</v>
      </c>
      <c r="CB1427" s="37">
        <v>190202495.46590811</v>
      </c>
      <c r="CC1427" s="37">
        <v>192467817.56999981</v>
      </c>
      <c r="CD1427" s="37">
        <v>194578536.35866386</v>
      </c>
      <c r="CE1427" s="37">
        <v>202361677.81301036</v>
      </c>
      <c r="CG1427" s="37">
        <v>18319778.02539476</v>
      </c>
      <c r="CH1427" s="37">
        <v>15934407.918305075</v>
      </c>
      <c r="CI1427" s="37">
        <v>15934407.918305075</v>
      </c>
      <c r="CJ1427" s="37">
        <v>17527755.679443218</v>
      </c>
      <c r="CK1427" s="37">
        <v>15934407.918305075</v>
      </c>
      <c r="CL1427" s="37">
        <v>16731081.798874151</v>
      </c>
      <c r="CM1427" s="37">
        <v>17527755.679443218</v>
      </c>
      <c r="CN1427" s="37">
        <v>16731081.798874151</v>
      </c>
      <c r="CO1427" s="37">
        <v>16731081.798874151</v>
      </c>
      <c r="CP1427" s="37">
        <v>17527755.679443218</v>
      </c>
      <c r="CQ1427" s="37">
        <v>16731081.798874151</v>
      </c>
      <c r="CR1427" s="37">
        <v>16731081.798874151</v>
      </c>
    </row>
    <row r="1428" spans="2:96" x14ac:dyDescent="0.25">
      <c r="K1428" s="145" t="s">
        <v>316</v>
      </c>
      <c r="N1428" s="37" t="s">
        <v>2753</v>
      </c>
      <c r="V1428" s="37" t="s">
        <v>441</v>
      </c>
      <c r="W1428" s="37" t="s">
        <v>448</v>
      </c>
      <c r="X1428" s="37">
        <v>301</v>
      </c>
      <c r="AB1428" s="206" t="s">
        <v>362</v>
      </c>
      <c r="AC1428" s="173">
        <v>4900500</v>
      </c>
      <c r="AD1428" s="174" t="s">
        <v>2754</v>
      </c>
      <c r="AE1428" s="149">
        <v>-2794974.77</v>
      </c>
      <c r="AF1428" s="17">
        <v>-741883.14</v>
      </c>
      <c r="AG1428" s="17">
        <v>-891423.62000000011</v>
      </c>
      <c r="AH1428" s="151">
        <v>0</v>
      </c>
      <c r="AI1428" s="150">
        <v>437465.04000000004</v>
      </c>
      <c r="AJ1428" s="266">
        <v>1312395.1200000001</v>
      </c>
      <c r="AK1428" s="138">
        <v>-764677.1399999999</v>
      </c>
      <c r="AL1428" s="266">
        <v>-917612.56799999997</v>
      </c>
      <c r="AM1428" s="175">
        <v>0</v>
      </c>
      <c r="AN1428" s="150">
        <v>-764677.1399999999</v>
      </c>
      <c r="AO1428" s="151">
        <v>-990295.88571428508</v>
      </c>
      <c r="AP1428" s="151">
        <v>1447.468663848756</v>
      </c>
      <c r="AQ1428" s="151">
        <v>1505.3674104027039</v>
      </c>
      <c r="AR1428" s="266">
        <v>1310889.7525895974</v>
      </c>
      <c r="AS1428" s="267">
        <v>0.99885296174340943</v>
      </c>
      <c r="AT1428" s="266">
        <v>-1505.3674104027039</v>
      </c>
      <c r="AU1428" s="267">
        <v>0</v>
      </c>
      <c r="AV1428" s="266">
        <v>-892928.98741040286</v>
      </c>
      <c r="AW1428" s="267">
        <v>-1.0016887228211462</v>
      </c>
      <c r="AX1428" s="266">
        <v>1310947.6513361514</v>
      </c>
      <c r="AY1428" s="267">
        <v>0.99889707859943222</v>
      </c>
      <c r="AZ1428" s="266">
        <v>-1447.468663848756</v>
      </c>
      <c r="BA1428" s="267">
        <v>0</v>
      </c>
      <c r="BB1428" s="266">
        <v>-57.898746553947831</v>
      </c>
      <c r="BC1428" s="267">
        <v>-3.9999999999998335E-2</v>
      </c>
      <c r="BE1428" s="149">
        <v>136.31279700496975</v>
      </c>
      <c r="BF1428" s="149">
        <v>118.53286696084243</v>
      </c>
      <c r="BG1428" s="149">
        <v>118.53286696084243</v>
      </c>
      <c r="BH1428" s="149">
        <v>130.38615365692695</v>
      </c>
      <c r="BI1428" s="149">
        <v>118.53286696084243</v>
      </c>
      <c r="BJ1428" s="149">
        <v>124.4595103088852</v>
      </c>
      <c r="BK1428" s="149">
        <v>130.38615365692695</v>
      </c>
      <c r="BL1428" s="149">
        <v>124.4595103088852</v>
      </c>
      <c r="BM1428" s="149">
        <v>124.4595103088852</v>
      </c>
      <c r="BN1428" s="149">
        <v>130.38615365692695</v>
      </c>
      <c r="BO1428" s="149">
        <v>124.4595103088852</v>
      </c>
      <c r="BP1428" s="149">
        <v>124.4595103088852</v>
      </c>
      <c r="BQ1428" s="268">
        <v>1505.3674104027041</v>
      </c>
    </row>
    <row r="1429" spans="2:96" x14ac:dyDescent="0.25">
      <c r="K1429" s="145" t="s">
        <v>316</v>
      </c>
      <c r="N1429" s="37" t="s">
        <v>2755</v>
      </c>
      <c r="V1429" s="37" t="s">
        <v>441</v>
      </c>
      <c r="W1429" s="37" t="s">
        <v>448</v>
      </c>
      <c r="X1429" s="37">
        <v>301</v>
      </c>
      <c r="AB1429" s="206" t="s">
        <v>362</v>
      </c>
      <c r="AC1429" s="173">
        <v>4900501</v>
      </c>
      <c r="AD1429" s="174" t="s">
        <v>2756</v>
      </c>
      <c r="AE1429" s="149">
        <v>40218289.409999996</v>
      </c>
      <c r="AF1429" s="17">
        <v>10535760.540000001</v>
      </c>
      <c r="AG1429" s="17">
        <v>8548237.129999999</v>
      </c>
      <c r="AH1429" s="151">
        <v>5955937.8876521857</v>
      </c>
      <c r="AI1429" s="150">
        <v>2272344.0299999998</v>
      </c>
      <c r="AJ1429" s="266">
        <v>6817032.0899999999</v>
      </c>
      <c r="AK1429" s="138">
        <v>5791400.46</v>
      </c>
      <c r="AL1429" s="266">
        <v>6949680.5519999992</v>
      </c>
      <c r="AM1429" s="175">
        <v>4971097.764494108</v>
      </c>
      <c r="AN1429" s="150">
        <v>6776240.5831580777</v>
      </c>
      <c r="AO1429" s="151">
        <v>9763960.7357141338</v>
      </c>
      <c r="AP1429" s="151">
        <v>6568933.2800000003</v>
      </c>
      <c r="AQ1429" s="151">
        <v>6831690.6112000002</v>
      </c>
      <c r="AR1429" s="266">
        <v>-14658.521200000308</v>
      </c>
      <c r="AS1429" s="267">
        <v>-2.1502790373398857E-3</v>
      </c>
      <c r="AT1429" s="266">
        <v>-875752.72354781441</v>
      </c>
      <c r="AU1429" s="267">
        <v>-0.14703859242108949</v>
      </c>
      <c r="AV1429" s="266">
        <v>1716546.5187999988</v>
      </c>
      <c r="AW1429" s="267">
        <v>0.20080707784483268</v>
      </c>
      <c r="AX1429" s="266">
        <v>248098.80999999959</v>
      </c>
      <c r="AY1429" s="267">
        <v>3.6393962464096249E-2</v>
      </c>
      <c r="AZ1429" s="266">
        <v>-612995.39234781452</v>
      </c>
      <c r="BA1429" s="267">
        <v>-0.10292172348181683</v>
      </c>
      <c r="BB1429" s="266">
        <v>-262757.3311999999</v>
      </c>
      <c r="BC1429" s="267">
        <v>-3.999999999999998E-2</v>
      </c>
      <c r="BE1429" s="149">
        <v>616237.16948369355</v>
      </c>
      <c r="BF1429" s="149">
        <v>538158.95975570031</v>
      </c>
      <c r="BG1429" s="149">
        <v>538158.95975570031</v>
      </c>
      <c r="BH1429" s="149">
        <v>591923.4841927198</v>
      </c>
      <c r="BI1429" s="149">
        <v>538158.95975570031</v>
      </c>
      <c r="BJ1429" s="149">
        <v>565041.22197420895</v>
      </c>
      <c r="BK1429" s="149">
        <v>591923.4841927198</v>
      </c>
      <c r="BL1429" s="149">
        <v>565041.22197420895</v>
      </c>
      <c r="BM1429" s="149">
        <v>565041.22197420895</v>
      </c>
      <c r="BN1429" s="149">
        <v>591923.4841927198</v>
      </c>
      <c r="BO1429" s="149">
        <v>565041.22197420895</v>
      </c>
      <c r="BP1429" s="149">
        <v>565041.22197420895</v>
      </c>
      <c r="BQ1429" s="268">
        <v>6831690.6111999983</v>
      </c>
    </row>
    <row r="1430" spans="2:96" x14ac:dyDescent="0.25">
      <c r="K1430" s="145" t="s">
        <v>316</v>
      </c>
      <c r="N1430" s="37" t="s">
        <v>2757</v>
      </c>
      <c r="V1430" s="37" t="s">
        <v>441</v>
      </c>
      <c r="W1430" s="37" t="s">
        <v>448</v>
      </c>
      <c r="X1430" s="37">
        <v>301</v>
      </c>
      <c r="AB1430" s="206" t="s">
        <v>362</v>
      </c>
      <c r="AC1430" s="173">
        <v>4900503</v>
      </c>
      <c r="AD1430" s="174" t="s">
        <v>2758</v>
      </c>
      <c r="AE1430" s="149">
        <v>21522890.840000004</v>
      </c>
      <c r="AF1430" s="17">
        <v>21623823.489999998</v>
      </c>
      <c r="AG1430" s="17">
        <v>24560396.409999996</v>
      </c>
      <c r="AH1430" s="151">
        <v>13925057.095399043</v>
      </c>
      <c r="AI1430" s="150">
        <v>5776643.96</v>
      </c>
      <c r="AJ1430" s="266">
        <v>17329931.879999999</v>
      </c>
      <c r="AK1430" s="138">
        <v>14973350.529999999</v>
      </c>
      <c r="AL1430" s="266">
        <v>17968020.636</v>
      </c>
      <c r="AM1430" s="175">
        <v>11622488.599305311</v>
      </c>
      <c r="AN1430" s="150">
        <v>17275919.026093729</v>
      </c>
      <c r="AO1430" s="151">
        <v>18422393.434285715</v>
      </c>
      <c r="AP1430" s="151">
        <v>15760281.24</v>
      </c>
      <c r="AQ1430" s="151">
        <v>16390692.489599995</v>
      </c>
      <c r="AR1430" s="266">
        <v>939239.39040000364</v>
      </c>
      <c r="AS1430" s="267">
        <v>5.419752350463386E-2</v>
      </c>
      <c r="AT1430" s="266">
        <v>-2465635.3942009527</v>
      </c>
      <c r="AU1430" s="267">
        <v>-0.17706465239669428</v>
      </c>
      <c r="AV1430" s="266">
        <v>8169703.9204000011</v>
      </c>
      <c r="AW1430" s="267">
        <v>0.33263729884561755</v>
      </c>
      <c r="AX1430" s="266">
        <v>1569650.6399999987</v>
      </c>
      <c r="AY1430" s="267">
        <v>9.0574541831378447E-2</v>
      </c>
      <c r="AZ1430" s="266">
        <v>-1835224.1446009576</v>
      </c>
      <c r="BA1430" s="267">
        <v>-0.13179293499682176</v>
      </c>
      <c r="BB1430" s="266">
        <v>-630411.24959999509</v>
      </c>
      <c r="BC1430" s="267">
        <v>-3.9999999999999689E-2</v>
      </c>
      <c r="BE1430" s="149">
        <v>1482266.1378762731</v>
      </c>
      <c r="BF1430" s="149">
        <v>1290792.6819973721</v>
      </c>
      <c r="BG1430" s="149">
        <v>1290792.6819973721</v>
      </c>
      <c r="BH1430" s="149">
        <v>1419830.2910433081</v>
      </c>
      <c r="BI1430" s="149">
        <v>1290792.6819973721</v>
      </c>
      <c r="BJ1430" s="149">
        <v>1355311.4865203369</v>
      </c>
      <c r="BK1430" s="149">
        <v>1419830.2910433081</v>
      </c>
      <c r="BL1430" s="149">
        <v>1355311.4865203369</v>
      </c>
      <c r="BM1430" s="149">
        <v>1355311.4865203369</v>
      </c>
      <c r="BN1430" s="149">
        <v>1419830.2910433081</v>
      </c>
      <c r="BO1430" s="149">
        <v>1355311.4865203369</v>
      </c>
      <c r="BP1430" s="149">
        <v>1355311.4865203369</v>
      </c>
      <c r="BQ1430" s="268">
        <v>16390692.489599997</v>
      </c>
    </row>
    <row r="1431" spans="2:96" x14ac:dyDescent="0.25">
      <c r="K1431" s="145" t="s">
        <v>316</v>
      </c>
      <c r="N1431" s="37" t="s">
        <v>2759</v>
      </c>
      <c r="V1431" s="37" t="s">
        <v>441</v>
      </c>
      <c r="W1431" s="37" t="s">
        <v>448</v>
      </c>
      <c r="X1431" s="37">
        <v>301</v>
      </c>
      <c r="AB1431" s="206" t="s">
        <v>362</v>
      </c>
      <c r="AC1431" s="173">
        <v>4900505</v>
      </c>
      <c r="AD1431" s="174" t="s">
        <v>2760</v>
      </c>
      <c r="AE1431" s="149">
        <v>10941658.189999999</v>
      </c>
      <c r="AF1431" s="17">
        <v>58155309.609999985</v>
      </c>
      <c r="AG1431" s="17">
        <v>81354902.900000006</v>
      </c>
      <c r="AH1431" s="151">
        <v>97912414.030000001</v>
      </c>
      <c r="AI1431" s="150">
        <v>30942759.690000001</v>
      </c>
      <c r="AJ1431" s="266">
        <v>92828279.070000008</v>
      </c>
      <c r="AK1431" s="138">
        <v>84537782.359999985</v>
      </c>
      <c r="AL1431" s="266">
        <v>101445338.83199997</v>
      </c>
      <c r="AM1431" s="175">
        <v>81722172.340025008</v>
      </c>
      <c r="AN1431" s="150">
        <v>100728024.04997498</v>
      </c>
      <c r="AO1431" s="151">
        <v>97557415.902857155</v>
      </c>
      <c r="AP1431" s="151">
        <v>102895818.20999999</v>
      </c>
      <c r="AQ1431" s="151">
        <v>107011650.93839999</v>
      </c>
      <c r="AR1431" s="266">
        <v>-14183371.868399978</v>
      </c>
      <c r="AS1431" s="267">
        <v>-0.15279149856591193</v>
      </c>
      <c r="AT1431" s="266">
        <v>-9099236.9083999842</v>
      </c>
      <c r="AU1431" s="267">
        <v>-9.2932413101488962E-2</v>
      </c>
      <c r="AV1431" s="266">
        <v>-25656748.038399979</v>
      </c>
      <c r="AW1431" s="267">
        <v>-0.31536818463094712</v>
      </c>
      <c r="AX1431" s="266">
        <v>-10067539.139999986</v>
      </c>
      <c r="AY1431" s="267">
        <v>-0.10845336400568462</v>
      </c>
      <c r="AZ1431" s="266">
        <v>-4983404.1799999923</v>
      </c>
      <c r="BA1431" s="267">
        <v>-5.0896551059124086E-2</v>
      </c>
      <c r="BB1431" s="266">
        <v>-4115832.728399992</v>
      </c>
      <c r="BC1431" s="267">
        <v>-3.9999999999999925E-2</v>
      </c>
      <c r="BE1431" s="149">
        <v>9690031.384185819</v>
      </c>
      <c r="BF1431" s="149">
        <v>8426114.2471181136</v>
      </c>
      <c r="BG1431" s="149">
        <v>8426114.2471181136</v>
      </c>
      <c r="BH1431" s="149">
        <v>9268725.6718299128</v>
      </c>
      <c r="BI1431" s="149">
        <v>8426114.2471181136</v>
      </c>
      <c r="BJ1431" s="149">
        <v>8847419.9594740178</v>
      </c>
      <c r="BK1431" s="149">
        <v>9268725.6718299128</v>
      </c>
      <c r="BL1431" s="149">
        <v>8847419.9594740178</v>
      </c>
      <c r="BM1431" s="149">
        <v>8847419.9594740178</v>
      </c>
      <c r="BN1431" s="149">
        <v>9268725.6718299128</v>
      </c>
      <c r="BO1431" s="149">
        <v>8847419.9594740178</v>
      </c>
      <c r="BP1431" s="149">
        <v>8847419.9594740178</v>
      </c>
      <c r="BQ1431" s="268">
        <v>107011650.93839997</v>
      </c>
    </row>
    <row r="1432" spans="2:96" x14ac:dyDescent="0.25">
      <c r="K1432" s="145" t="s">
        <v>316</v>
      </c>
      <c r="N1432" s="37" t="s">
        <v>2761</v>
      </c>
      <c r="V1432" s="37" t="s">
        <v>441</v>
      </c>
      <c r="W1432" s="37" t="s">
        <v>448</v>
      </c>
      <c r="X1432" s="37">
        <v>301</v>
      </c>
      <c r="AB1432" s="206" t="s">
        <v>362</v>
      </c>
      <c r="AC1432" s="173">
        <v>4900506</v>
      </c>
      <c r="AD1432" s="174" t="s">
        <v>2762</v>
      </c>
      <c r="AE1432" s="149">
        <v>4701096.7699999996</v>
      </c>
      <c r="AF1432" s="17">
        <v>24485741.219999999</v>
      </c>
      <c r="AG1432" s="17">
        <v>45097439.300000004</v>
      </c>
      <c r="AH1432" s="151">
        <v>52274260.43</v>
      </c>
      <c r="AI1432" s="150">
        <v>21137391.770000003</v>
      </c>
      <c r="AJ1432" s="266">
        <v>63412175.31000001</v>
      </c>
      <c r="AK1432" s="138">
        <v>57543213.600000001</v>
      </c>
      <c r="AL1432" s="266">
        <v>69051856.320000008</v>
      </c>
      <c r="AM1432" s="175">
        <v>43630485.083318718</v>
      </c>
      <c r="AN1432" s="150">
        <v>66186988.946681283</v>
      </c>
      <c r="AO1432" s="151">
        <v>67714343.382857099</v>
      </c>
      <c r="AP1432" s="151">
        <v>69352056.159999996</v>
      </c>
      <c r="AQ1432" s="151">
        <v>72126138.406399995</v>
      </c>
      <c r="AR1432" s="266">
        <v>-8713963.0963999853</v>
      </c>
      <c r="AS1432" s="267">
        <v>-0.13741782321455553</v>
      </c>
      <c r="AT1432" s="266">
        <v>-19851877.976399995</v>
      </c>
      <c r="AU1432" s="267">
        <v>-0.37976391847730623</v>
      </c>
      <c r="AV1432" s="266">
        <v>-27028699.106399991</v>
      </c>
      <c r="AW1432" s="267">
        <v>-0.5993399963709245</v>
      </c>
      <c r="AX1432" s="266">
        <v>-5939880.8499999866</v>
      </c>
      <c r="AY1432" s="267">
        <v>-9.3670983860149576E-2</v>
      </c>
      <c r="AZ1432" s="266">
        <v>-17077795.729999997</v>
      </c>
      <c r="BA1432" s="267">
        <v>-0.32669607545894835</v>
      </c>
      <c r="BB1432" s="266">
        <v>-2774082.2463999987</v>
      </c>
      <c r="BC1432" s="267">
        <v>-3.999999999999998E-2</v>
      </c>
      <c r="BE1432" s="149">
        <v>6531107.0210519694</v>
      </c>
      <c r="BF1432" s="149">
        <v>5679223.4965669289</v>
      </c>
      <c r="BG1432" s="149">
        <v>5679223.4965669289</v>
      </c>
      <c r="BH1432" s="149">
        <v>6247145.8462236198</v>
      </c>
      <c r="BI1432" s="149">
        <v>5679223.4965669289</v>
      </c>
      <c r="BJ1432" s="149">
        <v>5963184.6713952795</v>
      </c>
      <c r="BK1432" s="149">
        <v>6247145.8462236198</v>
      </c>
      <c r="BL1432" s="149">
        <v>5963184.6713952795</v>
      </c>
      <c r="BM1432" s="149">
        <v>5963184.6713952795</v>
      </c>
      <c r="BN1432" s="149">
        <v>6247145.8462236198</v>
      </c>
      <c r="BO1432" s="149">
        <v>5963184.6713952795</v>
      </c>
      <c r="BP1432" s="149">
        <v>5963184.6713952795</v>
      </c>
      <c r="BQ1432" s="268">
        <v>72126138.406400025</v>
      </c>
    </row>
    <row r="1433" spans="2:96" ht="18.75" hidden="1" x14ac:dyDescent="0.3">
      <c r="B1433" s="137" t="s">
        <v>306</v>
      </c>
      <c r="C1433" s="137" t="s">
        <v>306</v>
      </c>
      <c r="J1433" s="137" t="s">
        <v>306</v>
      </c>
      <c r="K1433" s="145" t="s">
        <v>309</v>
      </c>
      <c r="N1433" s="37" t="s">
        <v>311</v>
      </c>
      <c r="AC1433" s="152"/>
      <c r="AD1433" s="163"/>
      <c r="AE1433" s="17"/>
      <c r="AI1433" s="180"/>
      <c r="AS1433" s="37"/>
      <c r="AU1433" s="37"/>
      <c r="AW1433" s="37"/>
      <c r="AY1433" s="37"/>
      <c r="BA1433" s="37"/>
      <c r="BB1433" s="37"/>
      <c r="BC1433" s="37"/>
      <c r="BE1433" s="17"/>
      <c r="BF1433" s="17"/>
      <c r="BG1433" s="17"/>
      <c r="BH1433" s="17"/>
      <c r="BI1433" s="17"/>
      <c r="BJ1433" s="17"/>
      <c r="BK1433" s="17"/>
      <c r="BL1433" s="17"/>
      <c r="BM1433" s="17"/>
      <c r="BN1433" s="17"/>
      <c r="BO1433" s="17"/>
      <c r="BP1433" s="17"/>
      <c r="BQ1433" s="278"/>
    </row>
    <row r="1434" spans="2:96" ht="17.25" x14ac:dyDescent="0.3">
      <c r="K1434" s="145" t="s">
        <v>313</v>
      </c>
      <c r="V1434" s="37" t="s">
        <v>441</v>
      </c>
      <c r="W1434" s="37" t="s">
        <v>448</v>
      </c>
      <c r="AB1434" s="206" t="s">
        <v>362</v>
      </c>
      <c r="AC1434" s="164" t="s">
        <v>2763</v>
      </c>
      <c r="AD1434" s="148"/>
      <c r="AE1434" s="165">
        <v>74588960.439999998</v>
      </c>
      <c r="AF1434" s="165">
        <v>114058751.71999998</v>
      </c>
      <c r="AG1434" s="165">
        <v>158669552.12</v>
      </c>
      <c r="AH1434" s="167">
        <v>170067669.44305122</v>
      </c>
      <c r="AI1434" s="166">
        <v>60566604.490000002</v>
      </c>
      <c r="AJ1434" s="167">
        <v>181699813.47</v>
      </c>
      <c r="AK1434" s="166">
        <v>162081069.80999997</v>
      </c>
      <c r="AL1434" s="167">
        <v>194497283.77199996</v>
      </c>
      <c r="AM1434" s="166">
        <v>141946243.78714314</v>
      </c>
      <c r="AN1434" s="166">
        <v>190202495.46590805</v>
      </c>
      <c r="AO1434" s="167">
        <v>192467817.56999981</v>
      </c>
      <c r="AP1434" s="167">
        <v>194578536.35866386</v>
      </c>
      <c r="AQ1434" s="167">
        <v>202361677.81301039</v>
      </c>
      <c r="AR1434" s="167">
        <v>-20661864.343010396</v>
      </c>
      <c r="AS1434" s="279">
        <v>-0.11371428483288908</v>
      </c>
      <c r="AT1434" s="167">
        <v>-32294008.369959176</v>
      </c>
      <c r="AU1434" s="279">
        <v>-0.18988916868043007</v>
      </c>
      <c r="AV1434" s="167">
        <v>-43692125.69301039</v>
      </c>
      <c r="AW1434" s="279">
        <v>-0.27536553238624212</v>
      </c>
      <c r="AX1434" s="167">
        <v>-12878722.888663858</v>
      </c>
      <c r="AY1434" s="279">
        <v>-7.0879120031624207E-2</v>
      </c>
      <c r="AZ1434" s="167">
        <v>-24510866.915612638</v>
      </c>
      <c r="BA1434" s="279">
        <v>-0.14412420065425977</v>
      </c>
      <c r="BB1434" s="167">
        <v>-7783141.4543465376</v>
      </c>
      <c r="BC1434" s="279">
        <v>-3.9999999999999918E-2</v>
      </c>
      <c r="BE1434" s="165">
        <v>18319778.02539476</v>
      </c>
      <c r="BF1434" s="165">
        <v>15934407.918305077</v>
      </c>
      <c r="BG1434" s="165">
        <v>15934407.918305077</v>
      </c>
      <c r="BH1434" s="165">
        <v>17527755.679443218</v>
      </c>
      <c r="BI1434" s="165">
        <v>15934407.918305077</v>
      </c>
      <c r="BJ1434" s="165">
        <v>16731081.798874153</v>
      </c>
      <c r="BK1434" s="165">
        <v>17527755.679443218</v>
      </c>
      <c r="BL1434" s="165">
        <v>16731081.798874153</v>
      </c>
      <c r="BM1434" s="165">
        <v>16731081.798874153</v>
      </c>
      <c r="BN1434" s="165">
        <v>17527755.679443218</v>
      </c>
      <c r="BO1434" s="165">
        <v>16731081.798874153</v>
      </c>
      <c r="BP1434" s="165">
        <v>16731081.798874153</v>
      </c>
      <c r="BQ1434" s="280">
        <v>202361677.81301039</v>
      </c>
    </row>
    <row r="1435" spans="2:96" ht="18.75" x14ac:dyDescent="0.3">
      <c r="K1435" s="145" t="s">
        <v>313</v>
      </c>
      <c r="AC1435" s="152"/>
      <c r="AD1435" s="168"/>
      <c r="AE1435" s="169"/>
      <c r="AI1435" s="281"/>
      <c r="AS1435" s="37"/>
      <c r="AU1435" s="37"/>
      <c r="AW1435" s="37"/>
      <c r="AY1435" s="37"/>
      <c r="BA1435" s="37"/>
      <c r="BB1435" s="37"/>
      <c r="BC1435" s="37"/>
      <c r="BE1435" s="169"/>
      <c r="BF1435" s="169"/>
      <c r="BG1435" s="169"/>
      <c r="BH1435" s="169"/>
      <c r="BI1435" s="169"/>
      <c r="BJ1435" s="169"/>
      <c r="BK1435" s="169"/>
      <c r="BL1435" s="169"/>
      <c r="BM1435" s="169"/>
      <c r="BN1435" s="169"/>
      <c r="BO1435" s="169"/>
      <c r="BP1435" s="169"/>
      <c r="BQ1435" s="282"/>
    </row>
    <row r="1436" spans="2:96" ht="18.75" x14ac:dyDescent="0.3">
      <c r="K1436" s="145" t="s">
        <v>313</v>
      </c>
      <c r="M1436" s="37" t="s">
        <v>450</v>
      </c>
      <c r="N1436" s="37" t="s">
        <v>2764</v>
      </c>
      <c r="V1436" s="37" t="s">
        <v>441</v>
      </c>
      <c r="W1436" s="37" t="s">
        <v>451</v>
      </c>
      <c r="X1436" s="37">
        <v>302</v>
      </c>
      <c r="AB1436" s="206" t="s">
        <v>362</v>
      </c>
      <c r="AC1436" s="276" t="s">
        <v>452</v>
      </c>
      <c r="AD1436" s="148"/>
      <c r="AE1436" s="38"/>
      <c r="AI1436" s="180"/>
      <c r="AS1436" s="37"/>
      <c r="AU1436" s="37"/>
      <c r="AW1436" s="37"/>
      <c r="AY1436" s="37"/>
      <c r="BA1436" s="37"/>
      <c r="BB1436" s="37"/>
      <c r="BC1436" s="37"/>
      <c r="BE1436" s="38"/>
      <c r="BF1436" s="38"/>
      <c r="BG1436" s="38"/>
      <c r="BH1436" s="38"/>
      <c r="BI1436" s="38"/>
      <c r="BJ1436" s="38"/>
      <c r="BK1436" s="38"/>
      <c r="BL1436" s="38"/>
      <c r="BM1436" s="38"/>
      <c r="BN1436" s="38"/>
      <c r="BO1436" s="38"/>
      <c r="BP1436" s="38"/>
      <c r="BQ1436" s="277"/>
      <c r="BS1436" s="37">
        <v>92253492.540000007</v>
      </c>
      <c r="BT1436" s="37">
        <v>108095686.56</v>
      </c>
      <c r="BU1436" s="37">
        <v>122418494.16000001</v>
      </c>
      <c r="BV1436" s="37">
        <v>121421596.08292894</v>
      </c>
      <c r="BW1436" s="37">
        <v>46529555.149999999</v>
      </c>
      <c r="BX1436" s="37">
        <v>139588665.44999999</v>
      </c>
      <c r="BY1436" s="37">
        <v>118825239.47</v>
      </c>
      <c r="BZ1436" s="37">
        <v>142590287.36400002</v>
      </c>
      <c r="CA1436" s="37">
        <v>101246699.51563422</v>
      </c>
      <c r="CB1436" s="37">
        <v>139000136.03729472</v>
      </c>
      <c r="CC1436" s="37">
        <v>138647939.53714284</v>
      </c>
      <c r="CD1436" s="37">
        <v>136682768.8165665</v>
      </c>
      <c r="CE1436" s="37">
        <v>142202919.56922919</v>
      </c>
      <c r="CG1436" s="37">
        <v>12257865.697662635</v>
      </c>
      <c r="CH1436" s="37">
        <v>11832038.506727029</v>
      </c>
      <c r="CI1436" s="37">
        <v>11975390.980717029</v>
      </c>
      <c r="CJ1436" s="37">
        <v>11920595.012288686</v>
      </c>
      <c r="CK1436" s="37">
        <v>10912279.437634103</v>
      </c>
      <c r="CL1436" s="37">
        <v>12067817.516098639</v>
      </c>
      <c r="CM1436" s="37">
        <v>11689784.558907807</v>
      </c>
      <c r="CN1436" s="37">
        <v>12017918.168910924</v>
      </c>
      <c r="CO1436" s="37">
        <v>11680560.995717501</v>
      </c>
      <c r="CP1436" s="37">
        <v>11947927.016916441</v>
      </c>
      <c r="CQ1436" s="37">
        <v>12124254.389235739</v>
      </c>
      <c r="CR1436" s="37">
        <v>11776487.288412634</v>
      </c>
    </row>
    <row r="1437" spans="2:96" x14ac:dyDescent="0.25">
      <c r="K1437" s="145" t="s">
        <v>316</v>
      </c>
      <c r="N1437" s="37" t="s">
        <v>2765</v>
      </c>
      <c r="V1437" s="37" t="s">
        <v>441</v>
      </c>
      <c r="W1437" s="37" t="s">
        <v>451</v>
      </c>
      <c r="X1437" s="37">
        <v>302</v>
      </c>
      <c r="AB1437" s="206" t="s">
        <v>362</v>
      </c>
      <c r="AC1437" s="173">
        <v>6320320</v>
      </c>
      <c r="AD1437" s="174" t="s">
        <v>2766</v>
      </c>
      <c r="AE1437" s="149">
        <v>53122589.950000003</v>
      </c>
      <c r="AF1437" s="17">
        <v>67307438.11999999</v>
      </c>
      <c r="AG1437" s="17">
        <v>75950551.920000017</v>
      </c>
      <c r="AH1437" s="151">
        <v>75795359.234489501</v>
      </c>
      <c r="AI1437" s="150">
        <v>28741256.070000004</v>
      </c>
      <c r="AJ1437" s="266">
        <v>86223768.210000008</v>
      </c>
      <c r="AK1437" s="138">
        <v>71253550.040000007</v>
      </c>
      <c r="AL1437" s="266">
        <v>85504260.048000008</v>
      </c>
      <c r="AM1437" s="175">
        <v>63137089.681206033</v>
      </c>
      <c r="AN1437" s="150">
        <v>83911819.593283474</v>
      </c>
      <c r="AO1437" s="151">
        <v>83986386.428571403</v>
      </c>
      <c r="AP1437" s="151">
        <v>83969419.283535674</v>
      </c>
      <c r="AQ1437" s="151">
        <v>87328196.054877058</v>
      </c>
      <c r="AR1437" s="266">
        <v>-1104427.8448770493</v>
      </c>
      <c r="AS1437" s="267">
        <v>-1.2808856163502266E-2</v>
      </c>
      <c r="AT1437" s="266">
        <v>-11532836.820387557</v>
      </c>
      <c r="AU1437" s="267">
        <v>-0.1521575586799214</v>
      </c>
      <c r="AV1437" s="266">
        <v>-11377644.134877041</v>
      </c>
      <c r="AW1437" s="267">
        <v>-0.14980331080228756</v>
      </c>
      <c r="AX1437" s="266">
        <v>2254348.9264643341</v>
      </c>
      <c r="AY1437" s="267">
        <v>2.6145330612016567E-2</v>
      </c>
      <c r="AZ1437" s="266">
        <v>-8174060.0490461737</v>
      </c>
      <c r="BA1437" s="267">
        <v>-0.10784380642300188</v>
      </c>
      <c r="BB1437" s="266">
        <v>-3358776.7713413835</v>
      </c>
      <c r="BC1437" s="267">
        <v>-3.999999999999948E-2</v>
      </c>
      <c r="BE1437" s="149">
        <v>7595920.2252140539</v>
      </c>
      <c r="BF1437" s="149">
        <v>7325810.1131880861</v>
      </c>
      <c r="BG1437" s="149">
        <v>7320760.5833752686</v>
      </c>
      <c r="BH1437" s="149">
        <v>7265174.042205899</v>
      </c>
      <c r="BI1437" s="149">
        <v>6710799.1888545332</v>
      </c>
      <c r="BJ1437" s="149">
        <v>7402684.6110383635</v>
      </c>
      <c r="BK1437" s="149">
        <v>7178169.889682956</v>
      </c>
      <c r="BL1437" s="149">
        <v>7354582.3543383712</v>
      </c>
      <c r="BM1437" s="149">
        <v>7168928.7686047563</v>
      </c>
      <c r="BN1437" s="149">
        <v>7287978.8985813344</v>
      </c>
      <c r="BO1437" s="149">
        <v>7456253.3852472305</v>
      </c>
      <c r="BP1437" s="149">
        <v>7261133.9945462001</v>
      </c>
      <c r="BQ1437" s="268">
        <v>87328196.054877058</v>
      </c>
    </row>
    <row r="1438" spans="2:96" x14ac:dyDescent="0.25">
      <c r="K1438" s="145" t="s">
        <v>316</v>
      </c>
      <c r="N1438" s="37" t="s">
        <v>2767</v>
      </c>
      <c r="V1438" s="37" t="s">
        <v>441</v>
      </c>
      <c r="W1438" s="37" t="s">
        <v>451</v>
      </c>
      <c r="X1438" s="37">
        <v>302</v>
      </c>
      <c r="AB1438" s="206" t="s">
        <v>362</v>
      </c>
      <c r="AC1438" s="173">
        <v>6320322</v>
      </c>
      <c r="AD1438" s="174" t="s">
        <v>2768</v>
      </c>
      <c r="AE1438" s="149">
        <v>645792.92999999993</v>
      </c>
      <c r="AF1438" s="17">
        <v>820063.03999999992</v>
      </c>
      <c r="AG1438" s="17">
        <v>713352.02</v>
      </c>
      <c r="AH1438" s="151">
        <v>484614.23728113982</v>
      </c>
      <c r="AI1438" s="150">
        <v>367930.88</v>
      </c>
      <c r="AJ1438" s="266">
        <v>1103792.6400000001</v>
      </c>
      <c r="AK1438" s="138">
        <v>636711.19000000006</v>
      </c>
      <c r="AL1438" s="266">
        <v>764053.42800000007</v>
      </c>
      <c r="AM1438" s="175">
        <v>404501.28788019088</v>
      </c>
      <c r="AN1438" s="150">
        <v>716824.139400949</v>
      </c>
      <c r="AO1438" s="151">
        <v>859764.46285714302</v>
      </c>
      <c r="AP1438" s="151">
        <v>724561.47708597395</v>
      </c>
      <c r="AQ1438" s="151">
        <v>753543.93616941269</v>
      </c>
      <c r="AR1438" s="266">
        <v>350248.70383058744</v>
      </c>
      <c r="AS1438" s="267">
        <v>0.31731386053687349</v>
      </c>
      <c r="AT1438" s="266">
        <v>-268929.69888827286</v>
      </c>
      <c r="AU1438" s="267">
        <v>-0.55493561311170969</v>
      </c>
      <c r="AV1438" s="266">
        <v>-40191.916169412667</v>
      </c>
      <c r="AW1438" s="267">
        <v>-5.6342331755663444E-2</v>
      </c>
      <c r="AX1438" s="266">
        <v>379231.16291402618</v>
      </c>
      <c r="AY1438" s="267">
        <v>0.34357101974699356</v>
      </c>
      <c r="AZ1438" s="266">
        <v>-239947.23980483413</v>
      </c>
      <c r="BA1438" s="267">
        <v>-0.49513039722279817</v>
      </c>
      <c r="BB1438" s="266">
        <v>-28982.459083438735</v>
      </c>
      <c r="BC1438" s="267">
        <v>-3.9999999999999689E-2</v>
      </c>
      <c r="BE1438" s="149">
        <v>63999.6219760323</v>
      </c>
      <c r="BF1438" s="149">
        <v>61935.118041321606</v>
      </c>
      <c r="BG1438" s="149">
        <v>63999.6219760323</v>
      </c>
      <c r="BH1438" s="149">
        <v>63999.6219760323</v>
      </c>
      <c r="BI1438" s="149">
        <v>57806.110171900204</v>
      </c>
      <c r="BJ1438" s="149">
        <v>63999.6219760323</v>
      </c>
      <c r="BK1438" s="149">
        <v>61935.118041321606</v>
      </c>
      <c r="BL1438" s="149">
        <v>63999.6219760323</v>
      </c>
      <c r="BM1438" s="149">
        <v>61935.118041321606</v>
      </c>
      <c r="BN1438" s="149">
        <v>63999.6219760323</v>
      </c>
      <c r="BO1438" s="149">
        <v>63999.6219760323</v>
      </c>
      <c r="BP1438" s="149">
        <v>61935.118041321606</v>
      </c>
      <c r="BQ1438" s="268">
        <v>753543.93616941269</v>
      </c>
    </row>
    <row r="1439" spans="2:96" x14ac:dyDescent="0.25">
      <c r="K1439" s="145" t="s">
        <v>316</v>
      </c>
      <c r="N1439" s="37" t="s">
        <v>2769</v>
      </c>
      <c r="V1439" s="37" t="s">
        <v>441</v>
      </c>
      <c r="W1439" s="37" t="s">
        <v>451</v>
      </c>
      <c r="X1439" s="37">
        <v>302</v>
      </c>
      <c r="AB1439" s="206" t="s">
        <v>362</v>
      </c>
      <c r="AC1439" s="173">
        <v>6320323</v>
      </c>
      <c r="AD1439" s="174" t="s">
        <v>2770</v>
      </c>
      <c r="AE1439" s="149">
        <v>38906041.899999999</v>
      </c>
      <c r="AF1439" s="17">
        <v>40448482.650000006</v>
      </c>
      <c r="AG1439" s="17">
        <v>46686094.789999999</v>
      </c>
      <c r="AH1439" s="151">
        <v>46960832.948265411</v>
      </c>
      <c r="AI1439" s="150">
        <v>17637941.999999996</v>
      </c>
      <c r="AJ1439" s="266">
        <v>52913825.999999985</v>
      </c>
      <c r="AK1439" s="138">
        <v>47355138.759999998</v>
      </c>
      <c r="AL1439" s="266">
        <v>56826166.512000002</v>
      </c>
      <c r="AM1439" s="175">
        <v>39189397.943390675</v>
      </c>
      <c r="AN1439" s="150">
        <v>55126573.764874734</v>
      </c>
      <c r="AO1439" s="151">
        <v>54456969.445714287</v>
      </c>
      <c r="AP1439" s="151">
        <v>53179729.779092871</v>
      </c>
      <c r="AQ1439" s="151">
        <v>55306918.970256619</v>
      </c>
      <c r="AR1439" s="266">
        <v>-2393092.9702566341</v>
      </c>
      <c r="AS1439" s="267">
        <v>-4.5226231991930328E-2</v>
      </c>
      <c r="AT1439" s="266">
        <v>-8346086.0219912082</v>
      </c>
      <c r="AU1439" s="267">
        <v>-0.17772440346587778</v>
      </c>
      <c r="AV1439" s="266">
        <v>-8620824.18025662</v>
      </c>
      <c r="AW1439" s="267">
        <v>-0.18465507168749465</v>
      </c>
      <c r="AX1439" s="266">
        <v>-265903.77909288555</v>
      </c>
      <c r="AY1439" s="267">
        <v>-5.0252230691631644E-3</v>
      </c>
      <c r="AZ1439" s="266">
        <v>-6218896.8308274597</v>
      </c>
      <c r="BA1439" s="267">
        <v>-0.13242731102488178</v>
      </c>
      <c r="BB1439" s="266">
        <v>-2127189.1911637485</v>
      </c>
      <c r="BC1439" s="267">
        <v>-4.0000000000000632E-2</v>
      </c>
      <c r="BE1439" s="149">
        <v>4696497.2662355574</v>
      </c>
      <c r="BF1439" s="149">
        <v>4543286.5948021738</v>
      </c>
      <c r="BG1439" s="149">
        <v>4689275.2215729998</v>
      </c>
      <c r="BH1439" s="149">
        <v>4690003.4227412902</v>
      </c>
      <c r="BI1439" s="149">
        <v>4243365.2041067882</v>
      </c>
      <c r="BJ1439" s="149">
        <v>4699746.5435051462</v>
      </c>
      <c r="BK1439" s="149">
        <v>4548610.4989153473</v>
      </c>
      <c r="BL1439" s="149">
        <v>4697949.4530174239</v>
      </c>
      <c r="BM1439" s="149">
        <v>4548659.2425896088</v>
      </c>
      <c r="BN1439" s="149">
        <v>4694530.5709936088</v>
      </c>
      <c r="BO1439" s="149">
        <v>4702614.6424333807</v>
      </c>
      <c r="BP1439" s="149">
        <v>4552380.3093432989</v>
      </c>
      <c r="BQ1439" s="268">
        <v>55306918.970256627</v>
      </c>
    </row>
    <row r="1440" spans="2:96" x14ac:dyDescent="0.25">
      <c r="K1440" s="145" t="s">
        <v>316</v>
      </c>
      <c r="N1440" s="37" t="s">
        <v>2771</v>
      </c>
      <c r="V1440" s="37" t="s">
        <v>441</v>
      </c>
      <c r="W1440" s="37" t="s">
        <v>451</v>
      </c>
      <c r="X1440" s="37">
        <v>302</v>
      </c>
      <c r="AB1440" s="206" t="s">
        <v>362</v>
      </c>
      <c r="AC1440" s="173">
        <v>6320325</v>
      </c>
      <c r="AD1440" s="174" t="s">
        <v>2772</v>
      </c>
      <c r="AE1440" s="149">
        <v>-715153.14999999991</v>
      </c>
      <c r="AF1440" s="17">
        <v>-833366.99</v>
      </c>
      <c r="AG1440" s="17">
        <v>-1257809.6300000001</v>
      </c>
      <c r="AH1440" s="151">
        <v>-2046519.3499717596</v>
      </c>
      <c r="AI1440" s="150">
        <v>-348286.66999999993</v>
      </c>
      <c r="AJ1440" s="266">
        <v>-1044860.0099999998</v>
      </c>
      <c r="AK1440" s="138">
        <v>-676887.50999999989</v>
      </c>
      <c r="AL1440" s="266">
        <v>-812265.01199999987</v>
      </c>
      <c r="AM1440" s="175">
        <v>-1673071.00867405</v>
      </c>
      <c r="AN1440" s="150">
        <v>-1050335.8512977096</v>
      </c>
      <c r="AO1440" s="151">
        <v>-989108.26285714307</v>
      </c>
      <c r="AP1440" s="151">
        <v>-1321000</v>
      </c>
      <c r="AQ1440" s="151">
        <v>-1320999.9999999998</v>
      </c>
      <c r="AR1440" s="266">
        <v>276139.99</v>
      </c>
      <c r="AS1440" s="267">
        <v>0.26428419822479382</v>
      </c>
      <c r="AT1440" s="266">
        <v>-725519.34997175983</v>
      </c>
      <c r="AU1440" s="267">
        <v>-0.35451379923760379</v>
      </c>
      <c r="AV1440" s="266">
        <v>63190.369999999646</v>
      </c>
      <c r="AW1440" s="267">
        <v>5.0238421214822179E-2</v>
      </c>
      <c r="AX1440" s="266">
        <v>276139.99000000022</v>
      </c>
      <c r="AY1440" s="267">
        <v>0.26428419822479404</v>
      </c>
      <c r="AZ1440" s="266">
        <v>-725519.3499717596</v>
      </c>
      <c r="BA1440" s="267">
        <v>-0.35451379923760368</v>
      </c>
      <c r="BB1440" s="266">
        <v>-2.3283064365386963E-10</v>
      </c>
      <c r="BC1440" s="267">
        <v>-1.7625332600595732E-16</v>
      </c>
      <c r="BE1440" s="149">
        <v>-110083.3333333333</v>
      </c>
      <c r="BF1440" s="149">
        <v>-110083.3333333333</v>
      </c>
      <c r="BG1440" s="149">
        <v>-110083.3333333333</v>
      </c>
      <c r="BH1440" s="149">
        <v>-110083.3333333333</v>
      </c>
      <c r="BI1440" s="149">
        <v>-110083.3333333333</v>
      </c>
      <c r="BJ1440" s="149">
        <v>-110083.3333333333</v>
      </c>
      <c r="BK1440" s="149">
        <v>-110083.3333333333</v>
      </c>
      <c r="BL1440" s="149">
        <v>-110083.3333333333</v>
      </c>
      <c r="BM1440" s="149">
        <v>-110083.3333333333</v>
      </c>
      <c r="BN1440" s="149">
        <v>-110083.3333333333</v>
      </c>
      <c r="BO1440" s="149">
        <v>-110083.3333333333</v>
      </c>
      <c r="BP1440" s="149">
        <v>-110083.3333333333</v>
      </c>
      <c r="BQ1440" s="268">
        <v>-1320999.9999999993</v>
      </c>
    </row>
    <row r="1441" spans="2:96" x14ac:dyDescent="0.25">
      <c r="K1441" s="145" t="s">
        <v>316</v>
      </c>
      <c r="N1441" s="37" t="s">
        <v>2773</v>
      </c>
      <c r="V1441" s="37" t="s">
        <v>441</v>
      </c>
      <c r="W1441" s="37" t="s">
        <v>451</v>
      </c>
      <c r="X1441" s="37">
        <v>302</v>
      </c>
      <c r="AB1441" s="206" t="s">
        <v>362</v>
      </c>
      <c r="AC1441" s="173">
        <v>6320334</v>
      </c>
      <c r="AD1441" s="174" t="s">
        <v>2774</v>
      </c>
      <c r="AE1441" s="149">
        <v>118907.24999999999</v>
      </c>
      <c r="AF1441" s="17">
        <v>144040.12</v>
      </c>
      <c r="AG1441" s="17">
        <v>134131.80000000002</v>
      </c>
      <c r="AH1441" s="151">
        <v>142125.19113763288</v>
      </c>
      <c r="AI1441" s="150">
        <v>45974.38</v>
      </c>
      <c r="AJ1441" s="266">
        <v>137923.13999999998</v>
      </c>
      <c r="AK1441" s="138">
        <v>125998.66</v>
      </c>
      <c r="AL1441" s="266">
        <v>151198.39199999999</v>
      </c>
      <c r="AM1441" s="175">
        <v>118629.89185533485</v>
      </c>
      <c r="AN1441" s="150">
        <v>149493.95928229805</v>
      </c>
      <c r="AO1441" s="151">
        <v>142653.34285714314</v>
      </c>
      <c r="AP1441" s="151">
        <v>130058.27685199934</v>
      </c>
      <c r="AQ1441" s="151">
        <v>135260.60792607884</v>
      </c>
      <c r="AR1441" s="266">
        <v>2662.5320739211456</v>
      </c>
      <c r="AS1441" s="267">
        <v>1.9304462426835308E-2</v>
      </c>
      <c r="AT1441" s="266">
        <v>6864.5832115540397</v>
      </c>
      <c r="AU1441" s="267">
        <v>4.829955306731256E-2</v>
      </c>
      <c r="AV1441" s="266">
        <v>-1128.8079260788218</v>
      </c>
      <c r="AW1441" s="267">
        <v>-8.4156622521938985E-3</v>
      </c>
      <c r="AX1441" s="266">
        <v>7864.8631480006443</v>
      </c>
      <c r="AY1441" s="267">
        <v>5.7023521564261409E-2</v>
      </c>
      <c r="AZ1441" s="266">
        <v>12066.914285633538</v>
      </c>
      <c r="BA1441" s="267">
        <v>8.4903416410874247E-2</v>
      </c>
      <c r="BB1441" s="266">
        <v>-5202.3310740794986</v>
      </c>
      <c r="BC1441" s="267">
        <v>-3.9999999999996351E-2</v>
      </c>
      <c r="BE1441" s="149">
        <v>11531.91757032436</v>
      </c>
      <c r="BF1441" s="149">
        <v>11090.014028780244</v>
      </c>
      <c r="BG1441" s="149">
        <v>11438.887126062345</v>
      </c>
      <c r="BH1441" s="149">
        <v>11501.258698797477</v>
      </c>
      <c r="BI1441" s="149">
        <v>10392.267834216227</v>
      </c>
      <c r="BJ1441" s="149">
        <v>11470.072912429911</v>
      </c>
      <c r="BK1441" s="149">
        <v>11152.385601515376</v>
      </c>
      <c r="BL1441" s="149">
        <v>11470.072912429911</v>
      </c>
      <c r="BM1441" s="149">
        <v>11121.199815147811</v>
      </c>
      <c r="BN1441" s="149">
        <v>11501.258698797477</v>
      </c>
      <c r="BO1441" s="149">
        <v>11470.072912429911</v>
      </c>
      <c r="BP1441" s="149">
        <v>11121.199815147811</v>
      </c>
      <c r="BQ1441" s="268">
        <v>135260.60792607887</v>
      </c>
    </row>
    <row r="1442" spans="2:96" x14ac:dyDescent="0.25">
      <c r="K1442" s="145" t="s">
        <v>316</v>
      </c>
      <c r="N1442" s="37" t="s">
        <v>2775</v>
      </c>
      <c r="V1442" s="37" t="s">
        <v>441</v>
      </c>
      <c r="W1442" s="37" t="s">
        <v>451</v>
      </c>
      <c r="X1442" s="37">
        <v>302</v>
      </c>
      <c r="AB1442" s="206" t="s">
        <v>362</v>
      </c>
      <c r="AC1442" s="173">
        <v>6320350</v>
      </c>
      <c r="AD1442" s="174" t="s">
        <v>2776</v>
      </c>
      <c r="AE1442" s="149">
        <v>-4.5499999999999998E-13</v>
      </c>
      <c r="AF1442" s="17">
        <v>0</v>
      </c>
      <c r="AG1442" s="17">
        <v>0</v>
      </c>
      <c r="AH1442" s="151">
        <v>0</v>
      </c>
      <c r="AI1442" s="150">
        <v>0</v>
      </c>
      <c r="AJ1442" s="266">
        <v>0</v>
      </c>
      <c r="AK1442" s="138">
        <v>0</v>
      </c>
      <c r="AL1442" s="266">
        <v>0</v>
      </c>
      <c r="AM1442" s="175">
        <v>0</v>
      </c>
      <c r="AN1442" s="150">
        <v>0</v>
      </c>
      <c r="AO1442" s="151">
        <v>0</v>
      </c>
      <c r="AP1442" s="151">
        <v>0</v>
      </c>
      <c r="AQ1442" s="151">
        <v>0</v>
      </c>
      <c r="AR1442" s="266">
        <v>0</v>
      </c>
      <c r="AS1442" s="267">
        <v>0</v>
      </c>
      <c r="AT1442" s="266">
        <v>0</v>
      </c>
      <c r="AU1442" s="267">
        <v>0</v>
      </c>
      <c r="AV1442" s="266">
        <v>0</v>
      </c>
      <c r="AW1442" s="267">
        <v>0</v>
      </c>
      <c r="AX1442" s="266">
        <v>0</v>
      </c>
      <c r="AY1442" s="267">
        <v>0</v>
      </c>
      <c r="AZ1442" s="266">
        <v>0</v>
      </c>
      <c r="BA1442" s="267">
        <v>0</v>
      </c>
      <c r="BB1442" s="266">
        <v>0</v>
      </c>
      <c r="BC1442" s="267">
        <v>0</v>
      </c>
      <c r="BE1442" s="149">
        <v>0</v>
      </c>
      <c r="BF1442" s="149">
        <v>0</v>
      </c>
      <c r="BG1442" s="149">
        <v>0</v>
      </c>
      <c r="BH1442" s="149">
        <v>0</v>
      </c>
      <c r="BI1442" s="149">
        <v>0</v>
      </c>
      <c r="BJ1442" s="149">
        <v>0</v>
      </c>
      <c r="BK1442" s="149">
        <v>0</v>
      </c>
      <c r="BL1442" s="149">
        <v>0</v>
      </c>
      <c r="BM1442" s="149">
        <v>0</v>
      </c>
      <c r="BN1442" s="149">
        <v>0</v>
      </c>
      <c r="BO1442" s="149">
        <v>0</v>
      </c>
      <c r="BP1442" s="149">
        <v>0</v>
      </c>
      <c r="BQ1442" s="268">
        <v>0</v>
      </c>
    </row>
    <row r="1443" spans="2:96" x14ac:dyDescent="0.25">
      <c r="K1443" s="145" t="s">
        <v>316</v>
      </c>
      <c r="N1443" s="37" t="s">
        <v>2777</v>
      </c>
      <c r="V1443" s="37" t="s">
        <v>441</v>
      </c>
      <c r="W1443" s="37" t="s">
        <v>451</v>
      </c>
      <c r="X1443" s="37">
        <v>302</v>
      </c>
      <c r="AB1443" s="206" t="s">
        <v>362</v>
      </c>
      <c r="AC1443" s="173">
        <v>6320900</v>
      </c>
      <c r="AD1443" s="174" t="s">
        <v>2778</v>
      </c>
      <c r="AE1443" s="149">
        <v>49659.64</v>
      </c>
      <c r="AF1443" s="17">
        <v>35173.450000000004</v>
      </c>
      <c r="AG1443" s="17">
        <v>32827.43</v>
      </c>
      <c r="AH1443" s="151">
        <v>0</v>
      </c>
      <c r="AI1443" s="150">
        <v>-4486.2099999999991</v>
      </c>
      <c r="AJ1443" s="266">
        <v>-13458.629999999997</v>
      </c>
      <c r="AK1443" s="138">
        <v>-7595.8799999999992</v>
      </c>
      <c r="AL1443" s="266">
        <v>-9115.0560000000005</v>
      </c>
      <c r="AM1443" s="175">
        <v>0</v>
      </c>
      <c r="AN1443" s="150">
        <v>-7595.8799999999992</v>
      </c>
      <c r="AO1443" s="151">
        <v>-7474.85142857143</v>
      </c>
      <c r="AP1443" s="151">
        <v>0</v>
      </c>
      <c r="AQ1443" s="151">
        <v>0</v>
      </c>
      <c r="AR1443" s="266">
        <v>-13458.629999999997</v>
      </c>
      <c r="AS1443" s="267">
        <v>-1</v>
      </c>
      <c r="AT1443" s="266">
        <v>0</v>
      </c>
      <c r="AU1443" s="267">
        <v>0</v>
      </c>
      <c r="AV1443" s="266">
        <v>32827.43</v>
      </c>
      <c r="AW1443" s="267">
        <v>1</v>
      </c>
      <c r="AX1443" s="266">
        <v>-13458.629999999997</v>
      </c>
      <c r="AY1443" s="267">
        <v>-1</v>
      </c>
      <c r="AZ1443" s="266">
        <v>0</v>
      </c>
      <c r="BA1443" s="267">
        <v>0</v>
      </c>
      <c r="BB1443" s="266">
        <v>0</v>
      </c>
      <c r="BC1443" s="267">
        <v>0</v>
      </c>
      <c r="BE1443" s="149">
        <v>0</v>
      </c>
      <c r="BF1443" s="149">
        <v>0</v>
      </c>
      <c r="BG1443" s="149">
        <v>0</v>
      </c>
      <c r="BH1443" s="149">
        <v>0</v>
      </c>
      <c r="BI1443" s="149">
        <v>0</v>
      </c>
      <c r="BJ1443" s="149">
        <v>0</v>
      </c>
      <c r="BK1443" s="149">
        <v>0</v>
      </c>
      <c r="BL1443" s="149">
        <v>0</v>
      </c>
      <c r="BM1443" s="149">
        <v>0</v>
      </c>
      <c r="BN1443" s="149">
        <v>0</v>
      </c>
      <c r="BO1443" s="149">
        <v>0</v>
      </c>
      <c r="BP1443" s="149">
        <v>0</v>
      </c>
      <c r="BQ1443" s="268">
        <v>0</v>
      </c>
    </row>
    <row r="1444" spans="2:96" x14ac:dyDescent="0.25">
      <c r="K1444" s="145" t="s">
        <v>316</v>
      </c>
      <c r="N1444" s="37" t="s">
        <v>2779</v>
      </c>
      <c r="V1444" s="37" t="s">
        <v>441</v>
      </c>
      <c r="W1444" s="37" t="s">
        <v>451</v>
      </c>
      <c r="X1444" s="37">
        <v>302</v>
      </c>
      <c r="AB1444" s="206" t="s">
        <v>362</v>
      </c>
      <c r="AC1444" s="173">
        <v>6680026</v>
      </c>
      <c r="AD1444" s="174" t="s">
        <v>2780</v>
      </c>
      <c r="AE1444" s="149">
        <v>125654.02</v>
      </c>
      <c r="AF1444" s="17">
        <v>173856.16999999998</v>
      </c>
      <c r="AG1444" s="17">
        <v>159345.82999999999</v>
      </c>
      <c r="AH1444" s="151">
        <v>85183.821727019647</v>
      </c>
      <c r="AI1444" s="150">
        <v>89224.7</v>
      </c>
      <c r="AJ1444" s="266">
        <v>267674.09999999998</v>
      </c>
      <c r="AK1444" s="138">
        <v>138324.21000000002</v>
      </c>
      <c r="AL1444" s="266">
        <v>165989.05200000003</v>
      </c>
      <c r="AM1444" s="175">
        <v>70151.719976046545</v>
      </c>
      <c r="AN1444" s="150">
        <v>153356.31175097311</v>
      </c>
      <c r="AO1444" s="151">
        <v>198748.97142857139</v>
      </c>
      <c r="AP1444" s="151">
        <v>0</v>
      </c>
      <c r="AQ1444" s="151">
        <v>0</v>
      </c>
      <c r="AR1444" s="266">
        <v>267674.09999999998</v>
      </c>
      <c r="AS1444" s="267">
        <v>1</v>
      </c>
      <c r="AT1444" s="266">
        <v>85183.821727019647</v>
      </c>
      <c r="AU1444" s="267">
        <v>1</v>
      </c>
      <c r="AV1444" s="266">
        <v>159345.82999999999</v>
      </c>
      <c r="AW1444" s="267">
        <v>1</v>
      </c>
      <c r="AX1444" s="266">
        <v>267674.09999999998</v>
      </c>
      <c r="AY1444" s="267">
        <v>1</v>
      </c>
      <c r="AZ1444" s="266">
        <v>85183.821727019647</v>
      </c>
      <c r="BA1444" s="267">
        <v>1</v>
      </c>
      <c r="BB1444" s="266">
        <v>0</v>
      </c>
      <c r="BC1444" s="267">
        <v>0</v>
      </c>
      <c r="BE1444" s="149">
        <v>0</v>
      </c>
      <c r="BF1444" s="149">
        <v>0</v>
      </c>
      <c r="BG1444" s="149">
        <v>0</v>
      </c>
      <c r="BH1444" s="149">
        <v>0</v>
      </c>
      <c r="BI1444" s="149">
        <v>0</v>
      </c>
      <c r="BJ1444" s="149">
        <v>0</v>
      </c>
      <c r="BK1444" s="149">
        <v>0</v>
      </c>
      <c r="BL1444" s="149">
        <v>0</v>
      </c>
      <c r="BM1444" s="149">
        <v>0</v>
      </c>
      <c r="BN1444" s="149">
        <v>0</v>
      </c>
      <c r="BO1444" s="149">
        <v>0</v>
      </c>
      <c r="BP1444" s="149">
        <v>0</v>
      </c>
      <c r="BQ1444" s="268">
        <v>0</v>
      </c>
    </row>
    <row r="1445" spans="2:96" ht="18.75" hidden="1" x14ac:dyDescent="0.3">
      <c r="B1445" s="137" t="s">
        <v>306</v>
      </c>
      <c r="C1445" s="137" t="s">
        <v>306</v>
      </c>
      <c r="J1445" s="137" t="s">
        <v>306</v>
      </c>
      <c r="K1445" s="145" t="s">
        <v>309</v>
      </c>
      <c r="N1445" s="37" t="s">
        <v>311</v>
      </c>
      <c r="AC1445" s="152"/>
      <c r="AD1445" s="163"/>
      <c r="AE1445" s="17"/>
      <c r="AI1445" s="180"/>
      <c r="AS1445" s="37"/>
      <c r="AU1445" s="37"/>
      <c r="AW1445" s="37"/>
      <c r="AY1445" s="37"/>
      <c r="BA1445" s="37"/>
      <c r="BB1445" s="37"/>
      <c r="BC1445" s="37"/>
      <c r="BE1445" s="17"/>
      <c r="BF1445" s="17"/>
      <c r="BG1445" s="17"/>
      <c r="BH1445" s="17"/>
      <c r="BI1445" s="17"/>
      <c r="BJ1445" s="17"/>
      <c r="BK1445" s="17"/>
      <c r="BL1445" s="17"/>
      <c r="BM1445" s="17"/>
      <c r="BN1445" s="17"/>
      <c r="BO1445" s="17"/>
      <c r="BP1445" s="17"/>
      <c r="BQ1445" s="278"/>
    </row>
    <row r="1446" spans="2:96" ht="17.25" x14ac:dyDescent="0.3">
      <c r="K1446" s="145" t="s">
        <v>313</v>
      </c>
      <c r="V1446" s="37" t="s">
        <v>441</v>
      </c>
      <c r="W1446" s="37" t="s">
        <v>451</v>
      </c>
      <c r="AB1446" s="206" t="s">
        <v>362</v>
      </c>
      <c r="AC1446" s="164" t="s">
        <v>2781</v>
      </c>
      <c r="AD1446" s="148"/>
      <c r="AE1446" s="165">
        <v>92253492.539999992</v>
      </c>
      <c r="AF1446" s="165">
        <v>108095686.56000002</v>
      </c>
      <c r="AG1446" s="165">
        <v>122418494.16000003</v>
      </c>
      <c r="AH1446" s="167">
        <v>121421596.08292894</v>
      </c>
      <c r="AI1446" s="166">
        <v>46529555.150000006</v>
      </c>
      <c r="AJ1446" s="167">
        <v>139588665.45000002</v>
      </c>
      <c r="AK1446" s="166">
        <v>118825239.47</v>
      </c>
      <c r="AL1446" s="167">
        <v>142590287.36400002</v>
      </c>
      <c r="AM1446" s="166">
        <v>101246699.51563422</v>
      </c>
      <c r="AN1446" s="166">
        <v>139000136.03729472</v>
      </c>
      <c r="AO1446" s="167">
        <v>138647939.53714284</v>
      </c>
      <c r="AP1446" s="167">
        <v>136682768.81656653</v>
      </c>
      <c r="AQ1446" s="167">
        <v>142202919.56922916</v>
      </c>
      <c r="AR1446" s="167">
        <v>-2614254.1192291379</v>
      </c>
      <c r="AS1446" s="279">
        <v>-1.8728269310415831E-2</v>
      </c>
      <c r="AT1446" s="167">
        <v>-20781323.486300215</v>
      </c>
      <c r="AU1446" s="279">
        <v>-0.17115014261636716</v>
      </c>
      <c r="AV1446" s="167">
        <v>-19784425.40922913</v>
      </c>
      <c r="AW1446" s="279">
        <v>-0.16161304339662141</v>
      </c>
      <c r="AX1446" s="167">
        <v>2905896.633433491</v>
      </c>
      <c r="AY1446" s="279">
        <v>2.0817568704920165E-2</v>
      </c>
      <c r="AZ1446" s="167">
        <v>-15261172.733637586</v>
      </c>
      <c r="BA1446" s="279">
        <v>-0.12568746603540326</v>
      </c>
      <c r="BB1446" s="167">
        <v>-5520150.7526626289</v>
      </c>
      <c r="BC1446" s="279">
        <v>-4.0386588598237141E-2</v>
      </c>
      <c r="BE1446" s="165">
        <v>12257865.697662633</v>
      </c>
      <c r="BF1446" s="165">
        <v>11832038.506727027</v>
      </c>
      <c r="BG1446" s="165">
        <v>11975390.980717028</v>
      </c>
      <c r="BH1446" s="165">
        <v>11920595.012288684</v>
      </c>
      <c r="BI1446" s="165">
        <v>10912279.437634105</v>
      </c>
      <c r="BJ1446" s="165">
        <v>12067817.516098637</v>
      </c>
      <c r="BK1446" s="165">
        <v>11689784.558907807</v>
      </c>
      <c r="BL1446" s="165">
        <v>12017918.168910924</v>
      </c>
      <c r="BM1446" s="165">
        <v>11680560.995717501</v>
      </c>
      <c r="BN1446" s="165">
        <v>11947927.016916439</v>
      </c>
      <c r="BO1446" s="165">
        <v>12124254.389235739</v>
      </c>
      <c r="BP1446" s="165">
        <v>11776487.288412634</v>
      </c>
      <c r="BQ1446" s="280">
        <v>142202919.56922919</v>
      </c>
    </row>
    <row r="1447" spans="2:96" ht="18.75" x14ac:dyDescent="0.3">
      <c r="K1447" s="145" t="s">
        <v>313</v>
      </c>
      <c r="AC1447" s="152"/>
      <c r="AD1447" s="168"/>
      <c r="AE1447" s="169"/>
      <c r="AI1447" s="281"/>
      <c r="AS1447" s="37"/>
      <c r="AU1447" s="37"/>
      <c r="AW1447" s="37"/>
      <c r="AY1447" s="37"/>
      <c r="BA1447" s="37"/>
      <c r="BB1447" s="37"/>
      <c r="BC1447" s="37"/>
      <c r="BE1447" s="169"/>
      <c r="BF1447" s="169"/>
      <c r="BG1447" s="169"/>
      <c r="BH1447" s="169"/>
      <c r="BI1447" s="169"/>
      <c r="BJ1447" s="169"/>
      <c r="BK1447" s="169"/>
      <c r="BL1447" s="169"/>
      <c r="BM1447" s="169"/>
      <c r="BN1447" s="169"/>
      <c r="BO1447" s="169"/>
      <c r="BP1447" s="169"/>
      <c r="BQ1447" s="282"/>
    </row>
    <row r="1448" spans="2:96" ht="18.75" x14ac:dyDescent="0.3">
      <c r="K1448" s="145" t="s">
        <v>313</v>
      </c>
      <c r="M1448" s="37" t="s">
        <v>453</v>
      </c>
      <c r="N1448" s="37" t="s">
        <v>2782</v>
      </c>
      <c r="V1448" s="37" t="s">
        <v>441</v>
      </c>
      <c r="W1448" s="37" t="s">
        <v>454</v>
      </c>
      <c r="X1448" s="37">
        <v>303</v>
      </c>
      <c r="AB1448" s="206" t="s">
        <v>362</v>
      </c>
      <c r="AC1448" s="276" t="s">
        <v>455</v>
      </c>
      <c r="AD1448" s="148"/>
      <c r="AE1448" s="38"/>
      <c r="AI1448" s="180"/>
      <c r="AS1448" s="37"/>
      <c r="AU1448" s="37"/>
      <c r="AW1448" s="37"/>
      <c r="AY1448" s="37"/>
      <c r="BA1448" s="37"/>
      <c r="BB1448" s="37"/>
      <c r="BC1448" s="37"/>
      <c r="BE1448" s="38"/>
      <c r="BF1448" s="38"/>
      <c r="BG1448" s="38"/>
      <c r="BH1448" s="38"/>
      <c r="BI1448" s="38"/>
      <c r="BJ1448" s="38"/>
      <c r="BK1448" s="38"/>
      <c r="BL1448" s="38"/>
      <c r="BM1448" s="38"/>
      <c r="BN1448" s="38"/>
      <c r="BO1448" s="38"/>
      <c r="BP1448" s="38"/>
      <c r="BQ1448" s="277"/>
      <c r="BS1448" s="37">
        <v>4632283.6399999997</v>
      </c>
      <c r="BT1448" s="37">
        <v>5422367.9400000004</v>
      </c>
      <c r="BU1448" s="37">
        <v>5769463.3499999996</v>
      </c>
      <c r="BV1448" s="37">
        <v>5762305.1312949657</v>
      </c>
      <c r="BW1448" s="37">
        <v>2000007.5199999998</v>
      </c>
      <c r="BX1448" s="37">
        <v>6000022.5599999996</v>
      </c>
      <c r="BY1448" s="37">
        <v>5208633.8599999994</v>
      </c>
      <c r="BZ1448" s="37">
        <v>6250360.6319999993</v>
      </c>
      <c r="CA1448" s="37">
        <v>4802766.6525687966</v>
      </c>
      <c r="CB1448" s="37">
        <v>6168172.3387261685</v>
      </c>
      <c r="CC1448" s="37">
        <v>6104703.6514285719</v>
      </c>
      <c r="CD1448" s="37">
        <v>5796559.9561130367</v>
      </c>
      <c r="CE1448" s="37">
        <v>5942239.7945958432</v>
      </c>
      <c r="CG1448" s="37">
        <v>509986.86282194289</v>
      </c>
      <c r="CH1448" s="37">
        <v>492411.92206230463</v>
      </c>
      <c r="CI1448" s="37">
        <v>483766.34809097281</v>
      </c>
      <c r="CJ1448" s="37">
        <v>505381.06975748902</v>
      </c>
      <c r="CK1448" s="37">
        <v>464310.49839354388</v>
      </c>
      <c r="CL1448" s="37">
        <v>514793.39613751782</v>
      </c>
      <c r="CM1448" s="37">
        <v>493773.29112272535</v>
      </c>
      <c r="CN1448" s="37">
        <v>500835.62551135645</v>
      </c>
      <c r="CO1448" s="37">
        <v>484674.90421533957</v>
      </c>
      <c r="CP1448" s="37">
        <v>496161.26011226687</v>
      </c>
      <c r="CQ1448" s="37">
        <v>506972.37048407231</v>
      </c>
      <c r="CR1448" s="37">
        <v>489172.24588631158</v>
      </c>
    </row>
    <row r="1449" spans="2:96" x14ac:dyDescent="0.25">
      <c r="K1449" s="145" t="s">
        <v>316</v>
      </c>
      <c r="N1449" s="37" t="s">
        <v>2783</v>
      </c>
      <c r="V1449" s="37" t="s">
        <v>441</v>
      </c>
      <c r="W1449" s="37" t="s">
        <v>454</v>
      </c>
      <c r="X1449" s="37">
        <v>303</v>
      </c>
      <c r="AB1449" s="206" t="s">
        <v>362</v>
      </c>
      <c r="AC1449" s="173">
        <v>6340510</v>
      </c>
      <c r="AD1449" s="174" t="s">
        <v>2784</v>
      </c>
      <c r="AE1449" s="149">
        <v>2534912.9000000004</v>
      </c>
      <c r="AF1449" s="17">
        <v>2639017.2000000002</v>
      </c>
      <c r="AG1449" s="17">
        <v>3167485.0300000003</v>
      </c>
      <c r="AH1449" s="151">
        <v>3097319.7541045453</v>
      </c>
      <c r="AI1449" s="150">
        <v>1163648.8600000001</v>
      </c>
      <c r="AJ1449" s="266">
        <v>3490946.58</v>
      </c>
      <c r="AK1449" s="138">
        <v>2987566.27</v>
      </c>
      <c r="AL1449" s="266">
        <v>3585079.5239999997</v>
      </c>
      <c r="AM1449" s="175">
        <v>2581257.2393911439</v>
      </c>
      <c r="AN1449" s="150">
        <v>3503628.7847134015</v>
      </c>
      <c r="AO1449" s="151">
        <v>3479581.3200000003</v>
      </c>
      <c r="AP1449" s="151">
        <v>3126288.0322861718</v>
      </c>
      <c r="AQ1449" s="151">
        <v>3204445.2330933269</v>
      </c>
      <c r="AR1449" s="266">
        <v>286501.34690667316</v>
      </c>
      <c r="AS1449" s="267">
        <v>8.2069816979746843E-2</v>
      </c>
      <c r="AT1449" s="266">
        <v>-107125.47898878157</v>
      </c>
      <c r="AU1449" s="267">
        <v>-3.4586509464132553E-2</v>
      </c>
      <c r="AV1449" s="266">
        <v>-36960.203093326651</v>
      </c>
      <c r="AW1449" s="267">
        <v>-1.1668627552543364E-2</v>
      </c>
      <c r="AX1449" s="266">
        <v>364658.54771382827</v>
      </c>
      <c r="AY1449" s="267">
        <v>0.10445835802902154</v>
      </c>
      <c r="AZ1449" s="266">
        <v>-28968.278181626461</v>
      </c>
      <c r="BA1449" s="267">
        <v>-9.3526921601290638E-3</v>
      </c>
      <c r="BB1449" s="266">
        <v>-78157.20080715511</v>
      </c>
      <c r="BC1449" s="267">
        <v>-2.5000000000000262E-2</v>
      </c>
      <c r="BE1449" s="149">
        <v>274678.71955459466</v>
      </c>
      <c r="BF1449" s="149">
        <v>265779.29079051147</v>
      </c>
      <c r="BG1449" s="149">
        <v>261263.51751360728</v>
      </c>
      <c r="BH1449" s="149">
        <v>272504.02903108147</v>
      </c>
      <c r="BI1449" s="149">
        <v>250771.32920885918</v>
      </c>
      <c r="BJ1449" s="149">
        <v>277456.8587427201</v>
      </c>
      <c r="BK1449" s="149">
        <v>266128.56063870504</v>
      </c>
      <c r="BL1449" s="149">
        <v>270052.53419374046</v>
      </c>
      <c r="BM1449" s="149">
        <v>261411.04750986403</v>
      </c>
      <c r="BN1449" s="149">
        <v>267472.85439894005</v>
      </c>
      <c r="BO1449" s="149">
        <v>273211.78794708411</v>
      </c>
      <c r="BP1449" s="149">
        <v>263714.70356361894</v>
      </c>
      <c r="BQ1449" s="268">
        <v>3204445.2330933269</v>
      </c>
    </row>
    <row r="1450" spans="2:96" x14ac:dyDescent="0.25">
      <c r="K1450" s="145" t="s">
        <v>316</v>
      </c>
      <c r="N1450" s="37" t="s">
        <v>2785</v>
      </c>
      <c r="V1450" s="37" t="s">
        <v>441</v>
      </c>
      <c r="W1450" s="37" t="s">
        <v>454</v>
      </c>
      <c r="X1450" s="37">
        <v>303</v>
      </c>
      <c r="AB1450" s="206" t="s">
        <v>362</v>
      </c>
      <c r="AC1450" s="173">
        <v>6340515</v>
      </c>
      <c r="AD1450" s="174" t="s">
        <v>2786</v>
      </c>
      <c r="AE1450" s="149">
        <v>417639.58999999997</v>
      </c>
      <c r="AF1450" s="17">
        <v>622436.80999999994</v>
      </c>
      <c r="AG1450" s="17">
        <v>490965.63</v>
      </c>
      <c r="AH1450" s="151">
        <v>557814.46071973222</v>
      </c>
      <c r="AI1450" s="150">
        <v>137445.12</v>
      </c>
      <c r="AJ1450" s="266">
        <v>412335.35999999999</v>
      </c>
      <c r="AK1450" s="138">
        <v>357414.42999999993</v>
      </c>
      <c r="AL1450" s="266">
        <v>428897.31599999988</v>
      </c>
      <c r="AM1450" s="175">
        <v>465464.44856470387</v>
      </c>
      <c r="AN1450" s="150">
        <v>449764.44215502829</v>
      </c>
      <c r="AO1450" s="151">
        <v>386237.14285714325</v>
      </c>
      <c r="AP1450" s="151">
        <v>442026.78400407452</v>
      </c>
      <c r="AQ1450" s="151">
        <v>450867.31968415662</v>
      </c>
      <c r="AR1450" s="266">
        <v>-38531.959684156638</v>
      </c>
      <c r="AS1450" s="267">
        <v>-9.3448109044435679E-2</v>
      </c>
      <c r="AT1450" s="266">
        <v>106947.14103557559</v>
      </c>
      <c r="AU1450" s="267">
        <v>0.19172529320517206</v>
      </c>
      <c r="AV1450" s="266">
        <v>40098.310315843381</v>
      </c>
      <c r="AW1450" s="267">
        <v>8.1672336851447994E-2</v>
      </c>
      <c r="AX1450" s="266">
        <v>-29691.424004074535</v>
      </c>
      <c r="AY1450" s="267">
        <v>-7.2007950043562932E-2</v>
      </c>
      <c r="AZ1450" s="266">
        <v>115787.6767156577</v>
      </c>
      <c r="BA1450" s="267">
        <v>0.20757381686781681</v>
      </c>
      <c r="BB1450" s="266">
        <v>-8840.5356800821028</v>
      </c>
      <c r="BC1450" s="267">
        <v>-2.0000000000001385E-2</v>
      </c>
      <c r="BE1450" s="149">
        <v>38626.453819828901</v>
      </c>
      <c r="BF1450" s="149">
        <v>37418.965868654697</v>
      </c>
      <c r="BG1450" s="149">
        <v>36790.566409831357</v>
      </c>
      <c r="BH1450" s="149">
        <v>38343.279600521688</v>
      </c>
      <c r="BI1450" s="149">
        <v>35247.844173386999</v>
      </c>
      <c r="BJ1450" s="149">
        <v>39067.786823900344</v>
      </c>
      <c r="BK1450" s="149">
        <v>37409.193261275046</v>
      </c>
      <c r="BL1450" s="149">
        <v>38010.888006211302</v>
      </c>
      <c r="BM1450" s="149">
        <v>36761.412975300387</v>
      </c>
      <c r="BN1450" s="149">
        <v>37629.997201903876</v>
      </c>
      <c r="BO1450" s="149">
        <v>38465.654517613722</v>
      </c>
      <c r="BP1450" s="149">
        <v>37095.277025728246</v>
      </c>
      <c r="BQ1450" s="268">
        <v>450867.31968415662</v>
      </c>
    </row>
    <row r="1451" spans="2:96" x14ac:dyDescent="0.25">
      <c r="K1451" s="145" t="s">
        <v>316</v>
      </c>
      <c r="N1451" s="37" t="s">
        <v>2787</v>
      </c>
      <c r="V1451" s="37" t="s">
        <v>441</v>
      </c>
      <c r="W1451" s="37" t="s">
        <v>454</v>
      </c>
      <c r="X1451" s="37">
        <v>303</v>
      </c>
      <c r="AB1451" s="206" t="s">
        <v>362</v>
      </c>
      <c r="AC1451" s="173">
        <v>6340520</v>
      </c>
      <c r="AD1451" s="174" t="s">
        <v>2788</v>
      </c>
      <c r="AE1451" s="149">
        <v>1019351.61</v>
      </c>
      <c r="AF1451" s="17">
        <v>980825.76</v>
      </c>
      <c r="AG1451" s="17">
        <v>801976.40999999992</v>
      </c>
      <c r="AH1451" s="151">
        <v>860929.06529662898</v>
      </c>
      <c r="AI1451" s="150">
        <v>287839.12</v>
      </c>
      <c r="AJ1451" s="266">
        <v>863517.36</v>
      </c>
      <c r="AK1451" s="138">
        <v>717822.93</v>
      </c>
      <c r="AL1451" s="266">
        <v>861387.51600000006</v>
      </c>
      <c r="AM1451" s="175">
        <v>717440.88774709404</v>
      </c>
      <c r="AN1451" s="150">
        <v>861311.10754953499</v>
      </c>
      <c r="AO1451" s="151">
        <v>880954.61142857152</v>
      </c>
      <c r="AP1451" s="151">
        <v>860577.11000000336</v>
      </c>
      <c r="AQ1451" s="151">
        <v>882091.53775000363</v>
      </c>
      <c r="AR1451" s="266">
        <v>-18574.177750003641</v>
      </c>
      <c r="AS1451" s="267">
        <v>-2.1509906587174624E-2</v>
      </c>
      <c r="AT1451" s="266">
        <v>-21162.472453374648</v>
      </c>
      <c r="AU1451" s="267">
        <v>-2.458097107696465E-2</v>
      </c>
      <c r="AV1451" s="266">
        <v>-80115.12775000371</v>
      </c>
      <c r="AW1451" s="267">
        <v>-9.9897112622057943E-2</v>
      </c>
      <c r="AX1451" s="266">
        <v>2940.249999996624</v>
      </c>
      <c r="AY1451" s="267">
        <v>3.4049691832444737E-3</v>
      </c>
      <c r="AZ1451" s="266">
        <v>351.95529662561603</v>
      </c>
      <c r="BA1451" s="267">
        <v>4.0880870540054487E-4</v>
      </c>
      <c r="BB1451" s="266">
        <v>-21514.427750000264</v>
      </c>
      <c r="BC1451" s="267">
        <v>-2.500000000000021E-2</v>
      </c>
      <c r="BE1451" s="149">
        <v>75580.095888037584</v>
      </c>
      <c r="BF1451" s="149">
        <v>73251.491744462313</v>
      </c>
      <c r="BG1451" s="149">
        <v>71894.144769580584</v>
      </c>
      <c r="BH1451" s="149">
        <v>75028.108118252334</v>
      </c>
      <c r="BI1451" s="149">
        <v>69004.503876387258</v>
      </c>
      <c r="BJ1451" s="149">
        <v>76497.059177735617</v>
      </c>
      <c r="BK1451" s="149">
        <v>73197.19786546714</v>
      </c>
      <c r="BL1451" s="149">
        <v>74349.434630811273</v>
      </c>
      <c r="BM1451" s="149">
        <v>71891.128442969683</v>
      </c>
      <c r="BN1451" s="149">
        <v>73568.206038601435</v>
      </c>
      <c r="BO1451" s="149">
        <v>75266.397920509524</v>
      </c>
      <c r="BP1451" s="149">
        <v>72563.769277189</v>
      </c>
      <c r="BQ1451" s="268">
        <v>882091.53775000374</v>
      </c>
    </row>
    <row r="1452" spans="2:96" x14ac:dyDescent="0.25">
      <c r="K1452" s="145" t="s">
        <v>316</v>
      </c>
      <c r="N1452" s="37" t="s">
        <v>2789</v>
      </c>
      <c r="V1452" s="37" t="s">
        <v>441</v>
      </c>
      <c r="W1452" s="37" t="s">
        <v>454</v>
      </c>
      <c r="X1452" s="37">
        <v>303</v>
      </c>
      <c r="AB1452" s="206" t="s">
        <v>362</v>
      </c>
      <c r="AC1452" s="173">
        <v>6340540</v>
      </c>
      <c r="AD1452" s="174" t="s">
        <v>2790</v>
      </c>
      <c r="AE1452" s="149">
        <v>341861.85</v>
      </c>
      <c r="AF1452" s="17">
        <v>574924.22</v>
      </c>
      <c r="AG1452" s="17">
        <v>733288.04999999993</v>
      </c>
      <c r="AH1452" s="151">
        <v>704641.5370085279</v>
      </c>
      <c r="AI1452" s="150">
        <v>267234.99999999994</v>
      </c>
      <c r="AJ1452" s="266">
        <v>801704.99999999977</v>
      </c>
      <c r="AK1452" s="138">
        <v>646166.36</v>
      </c>
      <c r="AL1452" s="266">
        <v>775399.63199999998</v>
      </c>
      <c r="AM1452" s="175">
        <v>587201.28084031993</v>
      </c>
      <c r="AN1452" s="150">
        <v>763606.61616820795</v>
      </c>
      <c r="AO1452" s="151">
        <v>779424.49714285752</v>
      </c>
      <c r="AP1452" s="151">
        <v>826895.82700805925</v>
      </c>
      <c r="AQ1452" s="151">
        <v>847568.22268326022</v>
      </c>
      <c r="AR1452" s="266">
        <v>-45863.22268326045</v>
      </c>
      <c r="AS1452" s="267">
        <v>-5.7207105710031077E-2</v>
      </c>
      <c r="AT1452" s="266">
        <v>-142926.68567473232</v>
      </c>
      <c r="AU1452" s="267">
        <v>-0.2028360211087053</v>
      </c>
      <c r="AV1452" s="266">
        <v>-114280.17268326029</v>
      </c>
      <c r="AW1452" s="267">
        <v>-0.15584622261778341</v>
      </c>
      <c r="AX1452" s="266">
        <v>-25190.827008059481</v>
      </c>
      <c r="AY1452" s="267">
        <v>-3.1421566546372404E-2</v>
      </c>
      <c r="AZ1452" s="266">
        <v>-122254.28999953135</v>
      </c>
      <c r="BA1452" s="267">
        <v>-0.17349855717922541</v>
      </c>
      <c r="BB1452" s="266">
        <v>-20672.395675200969</v>
      </c>
      <c r="BC1452" s="267">
        <v>-2.499999999999938E-2</v>
      </c>
      <c r="BE1452" s="149">
        <v>72622.040684636653</v>
      </c>
      <c r="BF1452" s="149">
        <v>70384.573493490796</v>
      </c>
      <c r="BG1452" s="149">
        <v>69080.350389843879</v>
      </c>
      <c r="BH1452" s="149">
        <v>72091.656622486786</v>
      </c>
      <c r="BI1452" s="149">
        <v>66303.804315857065</v>
      </c>
      <c r="BJ1452" s="149">
        <v>73503.115847989218</v>
      </c>
      <c r="BK1452" s="149">
        <v>70332.404569344915</v>
      </c>
      <c r="BL1452" s="149">
        <v>71439.545070663109</v>
      </c>
      <c r="BM1452" s="149">
        <v>69077.452116280125</v>
      </c>
      <c r="BN1452" s="149">
        <v>70688.892217675035</v>
      </c>
      <c r="BO1452" s="149">
        <v>72320.620234016169</v>
      </c>
      <c r="BP1452" s="149">
        <v>69723.767120976481</v>
      </c>
      <c r="BQ1452" s="268">
        <v>847568.2226832601</v>
      </c>
    </row>
    <row r="1453" spans="2:96" x14ac:dyDescent="0.25">
      <c r="K1453" s="145" t="s">
        <v>316</v>
      </c>
      <c r="N1453" s="37" t="s">
        <v>2791</v>
      </c>
      <c r="V1453" s="37" t="s">
        <v>441</v>
      </c>
      <c r="W1453" s="37" t="s">
        <v>454</v>
      </c>
      <c r="X1453" s="37">
        <v>303</v>
      </c>
      <c r="AB1453" s="206" t="s">
        <v>362</v>
      </c>
      <c r="AC1453" s="173">
        <v>6340560</v>
      </c>
      <c r="AD1453" s="174" t="s">
        <v>2792</v>
      </c>
      <c r="AE1453" s="149">
        <v>221314.23</v>
      </c>
      <c r="AF1453" s="17">
        <v>411538.20999999996</v>
      </c>
      <c r="AG1453" s="17">
        <v>417542.56</v>
      </c>
      <c r="AH1453" s="151">
        <v>419621.58448679256</v>
      </c>
      <c r="AI1453" s="150">
        <v>141017.59</v>
      </c>
      <c r="AJ1453" s="266">
        <v>423052.77</v>
      </c>
      <c r="AK1453" s="138">
        <v>361649.65000000008</v>
      </c>
      <c r="AL1453" s="266">
        <v>433979.58000000013</v>
      </c>
      <c r="AM1453" s="175">
        <v>349684.65373896161</v>
      </c>
      <c r="AN1453" s="150">
        <v>431586.58074783103</v>
      </c>
      <c r="AO1453" s="151">
        <v>428633.79428571428</v>
      </c>
      <c r="AP1453" s="151">
        <v>424439.1786582928</v>
      </c>
      <c r="AQ1453" s="151">
        <v>435050.15812474984</v>
      </c>
      <c r="AR1453" s="266">
        <v>-11997.388124749821</v>
      </c>
      <c r="AS1453" s="267">
        <v>-2.8359081834518705E-2</v>
      </c>
      <c r="AT1453" s="266">
        <v>-15428.573637957277</v>
      </c>
      <c r="AU1453" s="267">
        <v>-3.6767826556936528E-2</v>
      </c>
      <c r="AV1453" s="266">
        <v>-17507.598124749842</v>
      </c>
      <c r="AW1453" s="267">
        <v>-4.1930092407226324E-2</v>
      </c>
      <c r="AX1453" s="266">
        <v>-1386.4086582927848</v>
      </c>
      <c r="AY1453" s="267">
        <v>-3.2771530092871978E-3</v>
      </c>
      <c r="AZ1453" s="266">
        <v>-4817.5941715002409</v>
      </c>
      <c r="BA1453" s="267">
        <v>-1.1480806397011907E-2</v>
      </c>
      <c r="BB1453" s="266">
        <v>-10610.979466457036</v>
      </c>
      <c r="BC1453" s="267">
        <v>-2.4999999999999332E-2</v>
      </c>
      <c r="BE1453" s="149">
        <v>37276.3270703698</v>
      </c>
      <c r="BF1453" s="149">
        <v>36127.85261220127</v>
      </c>
      <c r="BG1453" s="149">
        <v>35458.405065341634</v>
      </c>
      <c r="BH1453" s="149">
        <v>37004.085067980093</v>
      </c>
      <c r="BI1453" s="149">
        <v>34033.225621137783</v>
      </c>
      <c r="BJ1453" s="149">
        <v>37728.576079803832</v>
      </c>
      <c r="BK1453" s="149">
        <v>36101.074710326866</v>
      </c>
      <c r="BL1453" s="149">
        <v>36669.361294550079</v>
      </c>
      <c r="BM1453" s="149">
        <v>35456.917404126303</v>
      </c>
      <c r="BN1453" s="149">
        <v>36284.057039801883</v>
      </c>
      <c r="BO1453" s="149">
        <v>37121.610303984424</v>
      </c>
      <c r="BP1453" s="149">
        <v>35788.665855125837</v>
      </c>
      <c r="BQ1453" s="268">
        <v>435050.15812474984</v>
      </c>
    </row>
    <row r="1454" spans="2:96" x14ac:dyDescent="0.25">
      <c r="K1454" s="145" t="s">
        <v>316</v>
      </c>
      <c r="N1454" s="37" t="s">
        <v>2793</v>
      </c>
      <c r="V1454" s="37" t="s">
        <v>441</v>
      </c>
      <c r="W1454" s="37" t="s">
        <v>454</v>
      </c>
      <c r="X1454" s="37">
        <v>303</v>
      </c>
      <c r="AB1454" s="206" t="s">
        <v>362</v>
      </c>
      <c r="AC1454" s="173">
        <v>6340570</v>
      </c>
      <c r="AD1454" s="174" t="s">
        <v>2794</v>
      </c>
      <c r="AE1454" s="149">
        <v>190845.68</v>
      </c>
      <c r="AF1454" s="17">
        <v>278410.62999999995</v>
      </c>
      <c r="AG1454" s="17">
        <v>240548.65000000002</v>
      </c>
      <c r="AH1454" s="151">
        <v>232297.43991611394</v>
      </c>
      <c r="AI1454" s="150">
        <v>90909.88</v>
      </c>
      <c r="AJ1454" s="266">
        <v>272729.64</v>
      </c>
      <c r="AK1454" s="138">
        <v>259411.21999999997</v>
      </c>
      <c r="AL1454" s="266">
        <v>311293.46399999992</v>
      </c>
      <c r="AM1454" s="175">
        <v>193581.19993008897</v>
      </c>
      <c r="AN1454" s="150">
        <v>298127.45998602494</v>
      </c>
      <c r="AO1454" s="151">
        <v>289713.51428571431</v>
      </c>
      <c r="AP1454" s="151">
        <v>292628.13040973386</v>
      </c>
      <c r="AQ1454" s="151">
        <v>299943.83366997691</v>
      </c>
      <c r="AR1454" s="266">
        <v>-27214.193669976899</v>
      </c>
      <c r="AS1454" s="267">
        <v>-9.9784510660362757E-2</v>
      </c>
      <c r="AT1454" s="266">
        <v>-67646.393753862969</v>
      </c>
      <c r="AU1454" s="267">
        <v>-0.29120593743216061</v>
      </c>
      <c r="AV1454" s="266">
        <v>-59395.18366997689</v>
      </c>
      <c r="AW1454" s="267">
        <v>-0.24691547289904509</v>
      </c>
      <c r="AX1454" s="266">
        <v>-19898.490409733844</v>
      </c>
      <c r="AY1454" s="267">
        <v>-7.2960498205232996E-2</v>
      </c>
      <c r="AZ1454" s="266">
        <v>-60330.690493619913</v>
      </c>
      <c r="BA1454" s="267">
        <v>-0.25971310968991401</v>
      </c>
      <c r="BB1454" s="266">
        <v>-7315.7032602430554</v>
      </c>
      <c r="BC1454" s="267">
        <v>-2.4999999999999006E-2</v>
      </c>
      <c r="BE1454" s="149">
        <v>25700.035358719597</v>
      </c>
      <c r="BF1454" s="149">
        <v>24908.223597657634</v>
      </c>
      <c r="BG1454" s="149">
        <v>24446.675291339066</v>
      </c>
      <c r="BH1454" s="149">
        <v>25512.339047483434</v>
      </c>
      <c r="BI1454" s="149">
        <v>23464.09023033196</v>
      </c>
      <c r="BJ1454" s="149">
        <v>26011.836881210369</v>
      </c>
      <c r="BK1454" s="149">
        <v>24889.761665404832</v>
      </c>
      <c r="BL1454" s="149">
        <v>25281.564894324194</v>
      </c>
      <c r="BM1454" s="149">
        <v>24445.649628436102</v>
      </c>
      <c r="BN1454" s="149">
        <v>25015.918202465284</v>
      </c>
      <c r="BO1454" s="149">
        <v>25593.366416814904</v>
      </c>
      <c r="BP1454" s="149">
        <v>24674.372455789508</v>
      </c>
      <c r="BQ1454" s="268">
        <v>299943.83366997691</v>
      </c>
    </row>
    <row r="1455" spans="2:96" x14ac:dyDescent="0.25">
      <c r="K1455" s="145" t="s">
        <v>316</v>
      </c>
      <c r="N1455" s="37" t="s">
        <v>2795</v>
      </c>
      <c r="V1455" s="37" t="s">
        <v>441</v>
      </c>
      <c r="W1455" s="37" t="s">
        <v>454</v>
      </c>
      <c r="X1455" s="37">
        <v>303</v>
      </c>
      <c r="AB1455" s="206" t="s">
        <v>362</v>
      </c>
      <c r="AC1455" s="173">
        <v>6340580</v>
      </c>
      <c r="AD1455" s="174" t="s">
        <v>2796</v>
      </c>
      <c r="AE1455" s="149">
        <v>7548.7000000000389</v>
      </c>
      <c r="AF1455" s="17">
        <v>31182.469999999983</v>
      </c>
      <c r="AG1455" s="17">
        <v>16288.649999999978</v>
      </c>
      <c r="AH1455" s="151">
        <v>9680.9940471975533</v>
      </c>
      <c r="AI1455" s="150">
        <v>5368.769999999985</v>
      </c>
      <c r="AJ1455" s="266">
        <v>16106.309999999954</v>
      </c>
      <c r="AK1455" s="138">
        <v>18067.589999999956</v>
      </c>
      <c r="AL1455" s="266">
        <v>21681.107999999949</v>
      </c>
      <c r="AM1455" s="175">
        <v>8136.6959269542467</v>
      </c>
      <c r="AN1455" s="150">
        <v>19611.888120243264</v>
      </c>
      <c r="AO1455" s="151">
        <v>22463.605714285502</v>
      </c>
      <c r="AP1455" s="151">
        <v>-57256.166253298834</v>
      </c>
      <c r="AQ1455" s="151">
        <v>-58687.570409630665</v>
      </c>
      <c r="AR1455" s="266">
        <v>74793.880409630627</v>
      </c>
      <c r="AS1455" s="267">
        <v>4.6437626253083941</v>
      </c>
      <c r="AT1455" s="266">
        <v>68368.564456828215</v>
      </c>
      <c r="AU1455" s="267">
        <v>7.0621430117106101</v>
      </c>
      <c r="AV1455" s="266">
        <v>74976.220409630638</v>
      </c>
      <c r="AW1455" s="267">
        <v>4.602973261113152</v>
      </c>
      <c r="AX1455" s="266">
        <v>73362.476253298781</v>
      </c>
      <c r="AY1455" s="267">
        <v>4.5548903661545683</v>
      </c>
      <c r="AZ1455" s="266">
        <v>66937.160300496384</v>
      </c>
      <c r="BA1455" s="267">
        <v>6.9142858650835866</v>
      </c>
      <c r="BB1455" s="266">
        <v>1431.4041563318315</v>
      </c>
      <c r="BC1455" s="267">
        <v>2.4999999999988833E-2</v>
      </c>
      <c r="BE1455" s="149">
        <v>-4576.8978875775947</v>
      </c>
      <c r="BF1455" s="149">
        <v>-5538.564378006894</v>
      </c>
      <c r="BG1455" s="149">
        <v>-5247.3996819042741</v>
      </c>
      <c r="BH1455" s="149">
        <v>-5182.516063650145</v>
      </c>
      <c r="BI1455" s="149">
        <v>-4594.3873657497143</v>
      </c>
      <c r="BJ1455" s="149">
        <v>-5551.9257491749268</v>
      </c>
      <c r="BK1455" s="149">
        <v>-4364.9899211318034</v>
      </c>
      <c r="BL1455" s="149">
        <v>-5047.7909122772853</v>
      </c>
      <c r="BM1455" s="149">
        <v>-4448.7921949703623</v>
      </c>
      <c r="BN1455" s="149">
        <v>-4578.753320453975</v>
      </c>
      <c r="BO1455" s="149">
        <v>-5087.1551892839334</v>
      </c>
      <c r="BP1455" s="149">
        <v>-4468.3977454497226</v>
      </c>
      <c r="BQ1455" s="268">
        <v>-58687.570409630622</v>
      </c>
    </row>
    <row r="1456" spans="2:96" x14ac:dyDescent="0.25">
      <c r="K1456" s="145" t="s">
        <v>316</v>
      </c>
      <c r="N1456" s="37" t="s">
        <v>2797</v>
      </c>
      <c r="V1456" s="37" t="s">
        <v>441</v>
      </c>
      <c r="W1456" s="37" t="s">
        <v>454</v>
      </c>
      <c r="X1456" s="37">
        <v>303</v>
      </c>
      <c r="AB1456" s="206" t="s">
        <v>362</v>
      </c>
      <c r="AC1456" s="173">
        <v>6340883</v>
      </c>
      <c r="AD1456" s="174" t="s">
        <v>2798</v>
      </c>
      <c r="AE1456" s="149">
        <v>-101190.91999999998</v>
      </c>
      <c r="AF1456" s="17">
        <v>-115967.36</v>
      </c>
      <c r="AG1456" s="17">
        <v>-98631.63</v>
      </c>
      <c r="AH1456" s="151">
        <v>-119999.70428457271</v>
      </c>
      <c r="AI1456" s="150">
        <v>-93456.82</v>
      </c>
      <c r="AJ1456" s="266">
        <v>-280370.46000000002</v>
      </c>
      <c r="AK1456" s="138">
        <v>-139464.59</v>
      </c>
      <c r="AL1456" s="266">
        <v>-167357.50799999997</v>
      </c>
      <c r="AM1456" s="175">
        <v>-99999.753570469271</v>
      </c>
      <c r="AN1456" s="150">
        <v>-159464.54071410344</v>
      </c>
      <c r="AO1456" s="151">
        <v>-162304.83428571399</v>
      </c>
      <c r="AP1456" s="151">
        <v>-119038.94</v>
      </c>
      <c r="AQ1456" s="151">
        <v>-119038.94000000002</v>
      </c>
      <c r="AR1456" s="266">
        <v>-161331.52000000002</v>
      </c>
      <c r="AS1456" s="267">
        <v>-0.57542267469975261</v>
      </c>
      <c r="AT1456" s="266">
        <v>-960.76428457269503</v>
      </c>
      <c r="AU1456" s="267">
        <v>-8.006388768211423E-3</v>
      </c>
      <c r="AV1456" s="266">
        <v>20407.310000000012</v>
      </c>
      <c r="AW1456" s="267">
        <v>0.20690431659701874</v>
      </c>
      <c r="AX1456" s="266">
        <v>-161331.52000000002</v>
      </c>
      <c r="AY1456" s="267">
        <v>-0.57542267469975261</v>
      </c>
      <c r="AZ1456" s="266">
        <v>-960.76428457270958</v>
      </c>
      <c r="BA1456" s="267">
        <v>-8.0063887682115427E-3</v>
      </c>
      <c r="BB1456" s="266">
        <v>1.4551915228366852E-11</v>
      </c>
      <c r="BC1456" s="267">
        <v>1.2224500006776648E-16</v>
      </c>
      <c r="BE1456" s="149">
        <v>-9919.9116666666705</v>
      </c>
      <c r="BF1456" s="149">
        <v>-9919.9116666666705</v>
      </c>
      <c r="BG1456" s="149">
        <v>-9919.9116666666705</v>
      </c>
      <c r="BH1456" s="149">
        <v>-9919.9116666666705</v>
      </c>
      <c r="BI1456" s="149">
        <v>-9919.9116666666705</v>
      </c>
      <c r="BJ1456" s="149">
        <v>-9919.9116666666705</v>
      </c>
      <c r="BK1456" s="149">
        <v>-9919.9116666666705</v>
      </c>
      <c r="BL1456" s="149">
        <v>-9919.9116666666705</v>
      </c>
      <c r="BM1456" s="149">
        <v>-9919.9116666666705</v>
      </c>
      <c r="BN1456" s="149">
        <v>-9919.9116666666705</v>
      </c>
      <c r="BO1456" s="149">
        <v>-9919.9116666666705</v>
      </c>
      <c r="BP1456" s="149">
        <v>-9919.9116666666705</v>
      </c>
      <c r="BQ1456" s="268">
        <v>-119038.94000000002</v>
      </c>
    </row>
    <row r="1457" spans="2:96" ht="18.75" hidden="1" x14ac:dyDescent="0.3">
      <c r="B1457" s="137" t="s">
        <v>306</v>
      </c>
      <c r="C1457" s="137" t="s">
        <v>306</v>
      </c>
      <c r="J1457" s="137" t="s">
        <v>306</v>
      </c>
      <c r="K1457" s="145" t="s">
        <v>309</v>
      </c>
      <c r="N1457" s="37" t="s">
        <v>311</v>
      </c>
      <c r="AC1457" s="152"/>
      <c r="AD1457" s="163"/>
      <c r="AE1457" s="17"/>
      <c r="AI1457" s="180"/>
      <c r="AS1457" s="37"/>
      <c r="AU1457" s="37"/>
      <c r="AW1457" s="37"/>
      <c r="AY1457" s="37"/>
      <c r="BA1457" s="37"/>
      <c r="BB1457" s="37"/>
      <c r="BC1457" s="37"/>
      <c r="BE1457" s="17"/>
      <c r="BF1457" s="17"/>
      <c r="BG1457" s="17"/>
      <c r="BH1457" s="17"/>
      <c r="BI1457" s="17"/>
      <c r="BJ1457" s="17"/>
      <c r="BK1457" s="17"/>
      <c r="BL1457" s="17"/>
      <c r="BM1457" s="17"/>
      <c r="BN1457" s="17"/>
      <c r="BO1457" s="17"/>
      <c r="BP1457" s="17"/>
      <c r="BQ1457" s="278"/>
    </row>
    <row r="1458" spans="2:96" ht="17.25" x14ac:dyDescent="0.3">
      <c r="K1458" s="145" t="s">
        <v>313</v>
      </c>
      <c r="V1458" s="37" t="s">
        <v>441</v>
      </c>
      <c r="W1458" s="37" t="s">
        <v>454</v>
      </c>
      <c r="AB1458" s="206" t="s">
        <v>362</v>
      </c>
      <c r="AC1458" s="164" t="s">
        <v>2799</v>
      </c>
      <c r="AD1458" s="148"/>
      <c r="AE1458" s="165">
        <v>4632283.6400000006</v>
      </c>
      <c r="AF1458" s="165">
        <v>5422367.9399999995</v>
      </c>
      <c r="AG1458" s="165">
        <v>5769463.3500000006</v>
      </c>
      <c r="AH1458" s="167">
        <v>5762305.1312949657</v>
      </c>
      <c r="AI1458" s="166">
        <v>2000007.5200000003</v>
      </c>
      <c r="AJ1458" s="167">
        <v>6000022.5600000005</v>
      </c>
      <c r="AK1458" s="166">
        <v>5208633.8600000003</v>
      </c>
      <c r="AL1458" s="167">
        <v>6250360.6320000011</v>
      </c>
      <c r="AM1458" s="166">
        <v>4802766.6525687966</v>
      </c>
      <c r="AN1458" s="166">
        <v>6168172.3387261694</v>
      </c>
      <c r="AO1458" s="167">
        <v>6104703.6514285738</v>
      </c>
      <c r="AP1458" s="167">
        <v>5796559.9561130358</v>
      </c>
      <c r="AQ1458" s="167">
        <v>5942239.7945958432</v>
      </c>
      <c r="AR1458" s="167">
        <v>57782.765404157341</v>
      </c>
      <c r="AS1458" s="279">
        <v>9.6304246902960532E-3</v>
      </c>
      <c r="AT1458" s="167">
        <v>-179934.66330087744</v>
      </c>
      <c r="AU1458" s="279">
        <v>-3.1226160225992863E-2</v>
      </c>
      <c r="AV1458" s="167">
        <v>-172776.44459584262</v>
      </c>
      <c r="AW1458" s="279">
        <v>-2.9946709791620847E-2</v>
      </c>
      <c r="AX1458" s="167">
        <v>203462.60388696473</v>
      </c>
      <c r="AY1458" s="279">
        <v>3.3910306478408425E-2</v>
      </c>
      <c r="AZ1458" s="167">
        <v>-34254.824818070047</v>
      </c>
      <c r="BA1458" s="279">
        <v>-5.9446391743527716E-3</v>
      </c>
      <c r="BB1458" s="167">
        <v>-145679.83848280739</v>
      </c>
      <c r="BC1458" s="279">
        <v>-2.513211966852406E-2</v>
      </c>
      <c r="BE1458" s="165">
        <v>509986.86282194289</v>
      </c>
      <c r="BF1458" s="165">
        <v>492411.92206230457</v>
      </c>
      <c r="BG1458" s="165">
        <v>483766.34809097275</v>
      </c>
      <c r="BH1458" s="165">
        <v>505381.06975748902</v>
      </c>
      <c r="BI1458" s="165">
        <v>464310.49839354382</v>
      </c>
      <c r="BJ1458" s="165">
        <v>514793.39613751794</v>
      </c>
      <c r="BK1458" s="165">
        <v>493773.29112272541</v>
      </c>
      <c r="BL1458" s="165">
        <v>500835.6255113564</v>
      </c>
      <c r="BM1458" s="165">
        <v>484674.90421533963</v>
      </c>
      <c r="BN1458" s="165">
        <v>496161.26011226699</v>
      </c>
      <c r="BO1458" s="165">
        <v>506972.37048407219</v>
      </c>
      <c r="BP1458" s="165">
        <v>489172.24588631158</v>
      </c>
      <c r="BQ1458" s="280">
        <v>5942239.7945958432</v>
      </c>
    </row>
    <row r="1459" spans="2:96" ht="18.75" x14ac:dyDescent="0.3">
      <c r="K1459" s="145" t="s">
        <v>313</v>
      </c>
      <c r="AC1459" s="152"/>
      <c r="AD1459" s="168"/>
      <c r="AE1459" s="169"/>
      <c r="AI1459" s="281"/>
      <c r="AS1459" s="37"/>
      <c r="AU1459" s="37"/>
      <c r="AW1459" s="37"/>
      <c r="AY1459" s="37"/>
      <c r="BA1459" s="37"/>
      <c r="BB1459" s="37"/>
      <c r="BC1459" s="37"/>
      <c r="BE1459" s="169"/>
      <c r="BF1459" s="169"/>
      <c r="BG1459" s="169"/>
      <c r="BH1459" s="169"/>
      <c r="BI1459" s="169"/>
      <c r="BJ1459" s="169"/>
      <c r="BK1459" s="169"/>
      <c r="BL1459" s="169"/>
      <c r="BM1459" s="169"/>
      <c r="BN1459" s="169"/>
      <c r="BO1459" s="169"/>
      <c r="BP1459" s="169"/>
      <c r="BQ1459" s="282"/>
    </row>
    <row r="1460" spans="2:96" ht="18.75" x14ac:dyDescent="0.3">
      <c r="K1460" s="145" t="s">
        <v>313</v>
      </c>
      <c r="M1460" s="37" t="s">
        <v>456</v>
      </c>
      <c r="N1460" s="37" t="s">
        <v>2800</v>
      </c>
      <c r="V1460" s="37" t="s">
        <v>441</v>
      </c>
      <c r="W1460" s="37" t="s">
        <v>457</v>
      </c>
      <c r="X1460" s="37">
        <v>304</v>
      </c>
      <c r="AB1460" s="206" t="s">
        <v>362</v>
      </c>
      <c r="AC1460" s="276" t="s">
        <v>458</v>
      </c>
      <c r="AD1460" s="148"/>
      <c r="AE1460" s="38"/>
      <c r="AI1460" s="180"/>
      <c r="AS1460" s="37"/>
      <c r="AU1460" s="37"/>
      <c r="AW1460" s="37"/>
      <c r="AY1460" s="37"/>
      <c r="BA1460" s="37"/>
      <c r="BB1460" s="37"/>
      <c r="BC1460" s="37"/>
      <c r="BE1460" s="38"/>
      <c r="BF1460" s="38"/>
      <c r="BG1460" s="38"/>
      <c r="BH1460" s="38"/>
      <c r="BI1460" s="38"/>
      <c r="BJ1460" s="38"/>
      <c r="BK1460" s="38"/>
      <c r="BL1460" s="38"/>
      <c r="BM1460" s="38"/>
      <c r="BN1460" s="38"/>
      <c r="BO1460" s="38"/>
      <c r="BP1460" s="38"/>
      <c r="BQ1460" s="277"/>
      <c r="BS1460" s="37">
        <v>3263419.09</v>
      </c>
      <c r="BT1460" s="37">
        <v>3307269.8825999997</v>
      </c>
      <c r="BU1460" s="37">
        <v>3562935.07</v>
      </c>
      <c r="BV1460" s="37">
        <v>3370221.9418329089</v>
      </c>
      <c r="BW1460" s="37">
        <v>1392487.04</v>
      </c>
      <c r="BX1460" s="37">
        <v>4177461.12</v>
      </c>
      <c r="BY1460" s="37">
        <v>3310433.01</v>
      </c>
      <c r="BZ1460" s="37">
        <v>3972519.6119999997</v>
      </c>
      <c r="CA1460" s="37">
        <v>2808518.2848607581</v>
      </c>
      <c r="CB1460" s="37">
        <v>3872136.6669721506</v>
      </c>
      <c r="CC1460" s="37">
        <v>3991114.4228571435</v>
      </c>
      <c r="CD1460" s="37">
        <v>3583687.8787979619</v>
      </c>
      <c r="CE1460" s="37">
        <v>3691198.5151619003</v>
      </c>
      <c r="CG1460" s="37">
        <v>309625.83717196202</v>
      </c>
      <c r="CH1460" s="37">
        <v>307073.982352508</v>
      </c>
      <c r="CI1460" s="37">
        <v>306122.92373628012</v>
      </c>
      <c r="CJ1460" s="37">
        <v>308951.10844377428</v>
      </c>
      <c r="CK1460" s="37">
        <v>303665.00219273387</v>
      </c>
      <c r="CL1460" s="37">
        <v>309941.28338059474</v>
      </c>
      <c r="CM1460" s="37">
        <v>307559.33236468286</v>
      </c>
      <c r="CN1460" s="37">
        <v>308297.02861483063</v>
      </c>
      <c r="CO1460" s="37">
        <v>306329.73838650226</v>
      </c>
      <c r="CP1460" s="37">
        <v>307822.46783174027</v>
      </c>
      <c r="CQ1460" s="37">
        <v>308983.64488208079</v>
      </c>
      <c r="CR1460" s="37">
        <v>306826.16580421047</v>
      </c>
    </row>
    <row r="1461" spans="2:96" x14ac:dyDescent="0.25">
      <c r="K1461" s="145" t="s">
        <v>316</v>
      </c>
      <c r="N1461" s="37" t="s">
        <v>2801</v>
      </c>
      <c r="V1461" s="37" t="s">
        <v>441</v>
      </c>
      <c r="W1461" s="37" t="s">
        <v>457</v>
      </c>
      <c r="X1461" s="37">
        <v>304</v>
      </c>
      <c r="AB1461" s="206" t="s">
        <v>362</v>
      </c>
      <c r="AC1461" s="173">
        <v>6660410</v>
      </c>
      <c r="AD1461" s="174" t="s">
        <v>2802</v>
      </c>
      <c r="AE1461" s="149">
        <v>973693.56</v>
      </c>
      <c r="AF1461" s="17">
        <v>829370.42420000001</v>
      </c>
      <c r="AG1461" s="17">
        <v>995283.9</v>
      </c>
      <c r="AH1461" s="151">
        <v>1010047.8751180175</v>
      </c>
      <c r="AI1461" s="150">
        <v>426628.62</v>
      </c>
      <c r="AJ1461" s="266">
        <v>1279885.8599999999</v>
      </c>
      <c r="AK1461" s="138">
        <v>982148.15</v>
      </c>
      <c r="AL1461" s="266">
        <v>1178577.78</v>
      </c>
      <c r="AM1461" s="175">
        <v>841706.56259834801</v>
      </c>
      <c r="AN1461" s="150">
        <v>1150489.4625196694</v>
      </c>
      <c r="AO1461" s="151">
        <v>1210112.1771428576</v>
      </c>
      <c r="AP1461" s="151">
        <v>1046217.3736833922</v>
      </c>
      <c r="AQ1461" s="151">
        <v>1077603.8948938937</v>
      </c>
      <c r="AR1461" s="266">
        <v>202281.96510610613</v>
      </c>
      <c r="AS1461" s="267">
        <v>0.15804687857564592</v>
      </c>
      <c r="AT1461" s="266">
        <v>-67556.019775876193</v>
      </c>
      <c r="AU1461" s="267">
        <v>-6.6883977918356305E-2</v>
      </c>
      <c r="AV1461" s="266">
        <v>-82319.994893893716</v>
      </c>
      <c r="AW1461" s="267">
        <v>-8.2710063825903055E-2</v>
      </c>
      <c r="AX1461" s="266">
        <v>233668.48631660768</v>
      </c>
      <c r="AY1461" s="267">
        <v>0.18256978502489879</v>
      </c>
      <c r="AZ1461" s="266">
        <v>-36169.498565374641</v>
      </c>
      <c r="BA1461" s="267">
        <v>-3.580968729937526E-2</v>
      </c>
      <c r="BB1461" s="266">
        <v>-31386.521210501553</v>
      </c>
      <c r="BC1461" s="267">
        <v>-2.9999999999999798E-2</v>
      </c>
      <c r="BE1461" s="149">
        <v>89812.176629285663</v>
      </c>
      <c r="BF1461" s="149">
        <v>89791.858821066489</v>
      </c>
      <c r="BG1461" s="149">
        <v>89812.176629285663</v>
      </c>
      <c r="BH1461" s="149">
        <v>89812.176629285663</v>
      </c>
      <c r="BI1461" s="149">
        <v>89751.223204628142</v>
      </c>
      <c r="BJ1461" s="149">
        <v>89812.176629285663</v>
      </c>
      <c r="BK1461" s="149">
        <v>89791.858821066489</v>
      </c>
      <c r="BL1461" s="149">
        <v>89812.176629285663</v>
      </c>
      <c r="BM1461" s="149">
        <v>89791.858821066489</v>
      </c>
      <c r="BN1461" s="149">
        <v>89812.176629285663</v>
      </c>
      <c r="BO1461" s="149">
        <v>89812.176629285663</v>
      </c>
      <c r="BP1461" s="149">
        <v>89791.858821066489</v>
      </c>
      <c r="BQ1461" s="268">
        <v>1077603.8948938937</v>
      </c>
    </row>
    <row r="1462" spans="2:96" x14ac:dyDescent="0.25">
      <c r="K1462" s="145" t="s">
        <v>316</v>
      </c>
      <c r="N1462" s="37" t="s">
        <v>2803</v>
      </c>
      <c r="V1462" s="37" t="s">
        <v>441</v>
      </c>
      <c r="W1462" s="37" t="s">
        <v>457</v>
      </c>
      <c r="X1462" s="37">
        <v>304</v>
      </c>
      <c r="AB1462" s="206" t="s">
        <v>362</v>
      </c>
      <c r="AC1462" s="173">
        <v>6660419</v>
      </c>
      <c r="AD1462" s="174" t="s">
        <v>2804</v>
      </c>
      <c r="AE1462" s="149">
        <v>375</v>
      </c>
      <c r="AF1462" s="17">
        <v>0</v>
      </c>
      <c r="AG1462" s="17">
        <v>228</v>
      </c>
      <c r="AH1462" s="151">
        <v>309.79135527688982</v>
      </c>
      <c r="AI1462" s="150">
        <v>0</v>
      </c>
      <c r="AJ1462" s="266">
        <v>0</v>
      </c>
      <c r="AK1462" s="138">
        <v>0</v>
      </c>
      <c r="AL1462" s="266">
        <v>0</v>
      </c>
      <c r="AM1462" s="175">
        <v>258.1594627307415</v>
      </c>
      <c r="AN1462" s="150">
        <v>51.631892546148322</v>
      </c>
      <c r="AO1462" s="151">
        <v>0</v>
      </c>
      <c r="AP1462" s="151">
        <v>0</v>
      </c>
      <c r="AQ1462" s="151">
        <v>0</v>
      </c>
      <c r="AR1462" s="266">
        <v>0</v>
      </c>
      <c r="AS1462" s="267">
        <v>0</v>
      </c>
      <c r="AT1462" s="266">
        <v>309.79135527688982</v>
      </c>
      <c r="AU1462" s="267">
        <v>1</v>
      </c>
      <c r="AV1462" s="266">
        <v>228</v>
      </c>
      <c r="AW1462" s="267">
        <v>1</v>
      </c>
      <c r="AX1462" s="266">
        <v>0</v>
      </c>
      <c r="AY1462" s="267">
        <v>0</v>
      </c>
      <c r="AZ1462" s="266">
        <v>309.79135527688982</v>
      </c>
      <c r="BA1462" s="267">
        <v>1</v>
      </c>
      <c r="BB1462" s="266">
        <v>0</v>
      </c>
      <c r="BC1462" s="267">
        <v>0</v>
      </c>
      <c r="BE1462" s="149">
        <v>0</v>
      </c>
      <c r="BF1462" s="149">
        <v>0</v>
      </c>
      <c r="BG1462" s="149">
        <v>0</v>
      </c>
      <c r="BH1462" s="149">
        <v>0</v>
      </c>
      <c r="BI1462" s="149">
        <v>0</v>
      </c>
      <c r="BJ1462" s="149">
        <v>0</v>
      </c>
      <c r="BK1462" s="149">
        <v>0</v>
      </c>
      <c r="BL1462" s="149">
        <v>0</v>
      </c>
      <c r="BM1462" s="149">
        <v>0</v>
      </c>
      <c r="BN1462" s="149">
        <v>0</v>
      </c>
      <c r="BO1462" s="149">
        <v>0</v>
      </c>
      <c r="BP1462" s="149">
        <v>0</v>
      </c>
      <c r="BQ1462" s="268">
        <v>0</v>
      </c>
    </row>
    <row r="1463" spans="2:96" x14ac:dyDescent="0.25">
      <c r="K1463" s="145" t="s">
        <v>316</v>
      </c>
      <c r="N1463" s="37" t="s">
        <v>2805</v>
      </c>
      <c r="V1463" s="37" t="s">
        <v>441</v>
      </c>
      <c r="W1463" s="37" t="s">
        <v>457</v>
      </c>
      <c r="X1463" s="37">
        <v>304</v>
      </c>
      <c r="AB1463" s="206" t="s">
        <v>362</v>
      </c>
      <c r="AC1463" s="173">
        <v>6660420</v>
      </c>
      <c r="AD1463" s="174" t="s">
        <v>2806</v>
      </c>
      <c r="AE1463" s="149">
        <v>459760.59</v>
      </c>
      <c r="AF1463" s="17">
        <v>547131.55420000001</v>
      </c>
      <c r="AG1463" s="17">
        <v>545273.21000000008</v>
      </c>
      <c r="AH1463" s="151">
        <v>554152.75911298487</v>
      </c>
      <c r="AI1463" s="150">
        <v>182245.14</v>
      </c>
      <c r="AJ1463" s="266">
        <v>546735.42000000004</v>
      </c>
      <c r="AK1463" s="138">
        <v>480874.26000000007</v>
      </c>
      <c r="AL1463" s="266">
        <v>577049.11200000008</v>
      </c>
      <c r="AM1463" s="175">
        <v>461793.96592748736</v>
      </c>
      <c r="AN1463" s="150">
        <v>573233.05318549764</v>
      </c>
      <c r="AO1463" s="151">
        <v>551620.97142857104</v>
      </c>
      <c r="AP1463" s="151">
        <v>576900.73567140836</v>
      </c>
      <c r="AQ1463" s="151">
        <v>594207.75774155057</v>
      </c>
      <c r="AR1463" s="266">
        <v>-47472.337741550524</v>
      </c>
      <c r="AS1463" s="267">
        <v>-8.6828721910042928E-2</v>
      </c>
      <c r="AT1463" s="266">
        <v>-40054.998628565692</v>
      </c>
      <c r="AU1463" s="267">
        <v>-7.2281510774538926E-2</v>
      </c>
      <c r="AV1463" s="266">
        <v>-48934.547741550487</v>
      </c>
      <c r="AW1463" s="267">
        <v>-8.9743172494299653E-2</v>
      </c>
      <c r="AX1463" s="266">
        <v>-30165.315671408316</v>
      </c>
      <c r="AY1463" s="267">
        <v>-5.5173516417517478E-2</v>
      </c>
      <c r="AZ1463" s="266">
        <v>-22747.976558423485</v>
      </c>
      <c r="BA1463" s="267">
        <v>-4.1050010460717483E-2</v>
      </c>
      <c r="BB1463" s="266">
        <v>-17307.022070142208</v>
      </c>
      <c r="BC1463" s="267">
        <v>-2.9999999999999926E-2</v>
      </c>
      <c r="BE1463" s="149">
        <v>49517.313145129221</v>
      </c>
      <c r="BF1463" s="149">
        <v>49517.313145129221</v>
      </c>
      <c r="BG1463" s="149">
        <v>49517.313145129221</v>
      </c>
      <c r="BH1463" s="149">
        <v>49517.313145129221</v>
      </c>
      <c r="BI1463" s="149">
        <v>49517.313145129221</v>
      </c>
      <c r="BJ1463" s="149">
        <v>49517.313145129221</v>
      </c>
      <c r="BK1463" s="149">
        <v>49517.313145129221</v>
      </c>
      <c r="BL1463" s="149">
        <v>49517.313145129221</v>
      </c>
      <c r="BM1463" s="149">
        <v>49517.313145129221</v>
      </c>
      <c r="BN1463" s="149">
        <v>49517.313145129221</v>
      </c>
      <c r="BO1463" s="149">
        <v>49517.313145129221</v>
      </c>
      <c r="BP1463" s="149">
        <v>49517.313145129221</v>
      </c>
      <c r="BQ1463" s="268">
        <v>594207.7577415508</v>
      </c>
    </row>
    <row r="1464" spans="2:96" x14ac:dyDescent="0.25">
      <c r="K1464" s="145" t="s">
        <v>316</v>
      </c>
      <c r="N1464" s="37" t="s">
        <v>2807</v>
      </c>
      <c r="V1464" s="37" t="s">
        <v>441</v>
      </c>
      <c r="W1464" s="37" t="s">
        <v>457</v>
      </c>
      <c r="X1464" s="37">
        <v>304</v>
      </c>
      <c r="AB1464" s="206" t="s">
        <v>362</v>
      </c>
      <c r="AC1464" s="173">
        <v>6660475</v>
      </c>
      <c r="AD1464" s="174" t="s">
        <v>2808</v>
      </c>
      <c r="AE1464" s="149">
        <v>24149.81</v>
      </c>
      <c r="AF1464" s="17">
        <v>18733.77</v>
      </c>
      <c r="AG1464" s="17">
        <v>42024.800000000003</v>
      </c>
      <c r="AH1464" s="151">
        <v>39802.626087626639</v>
      </c>
      <c r="AI1464" s="150">
        <v>12689.79</v>
      </c>
      <c r="AJ1464" s="266">
        <v>38069.370000000003</v>
      </c>
      <c r="AK1464" s="138">
        <v>35997.270000000004</v>
      </c>
      <c r="AL1464" s="266">
        <v>43196.724000000002</v>
      </c>
      <c r="AM1464" s="175">
        <v>33168.855073022198</v>
      </c>
      <c r="AN1464" s="150">
        <v>42631.041014604445</v>
      </c>
      <c r="AO1464" s="151">
        <v>33133.268571428598</v>
      </c>
      <c r="AP1464" s="151">
        <v>41833.64</v>
      </c>
      <c r="AQ1464" s="151">
        <v>43088.649200000043</v>
      </c>
      <c r="AR1464" s="266">
        <v>-5019.2792000000409</v>
      </c>
      <c r="AS1464" s="267">
        <v>-0.13184560711144</v>
      </c>
      <c r="AT1464" s="266">
        <v>-3286.0231123734047</v>
      </c>
      <c r="AU1464" s="267">
        <v>-8.255794743641108E-2</v>
      </c>
      <c r="AV1464" s="266">
        <v>-1063.8492000000406</v>
      </c>
      <c r="AW1464" s="267">
        <v>-2.5314795073386204E-2</v>
      </c>
      <c r="AX1464" s="266">
        <v>-3764.2699999999968</v>
      </c>
      <c r="AY1464" s="267">
        <v>-9.887923020528043E-2</v>
      </c>
      <c r="AZ1464" s="266">
        <v>-2031.0139123733607</v>
      </c>
      <c r="BA1464" s="267">
        <v>-5.1027133433407749E-2</v>
      </c>
      <c r="BB1464" s="266">
        <v>-1255.0092000000441</v>
      </c>
      <c r="BC1464" s="267">
        <v>-3.0000000000001054E-2</v>
      </c>
      <c r="BE1464" s="149">
        <v>3590.72076666667</v>
      </c>
      <c r="BF1464" s="149">
        <v>3590.72076666667</v>
      </c>
      <c r="BG1464" s="149">
        <v>3590.72076666667</v>
      </c>
      <c r="BH1464" s="149">
        <v>3590.72076666667</v>
      </c>
      <c r="BI1464" s="149">
        <v>3590.72076666667</v>
      </c>
      <c r="BJ1464" s="149">
        <v>3590.72076666667</v>
      </c>
      <c r="BK1464" s="149">
        <v>3590.72076666667</v>
      </c>
      <c r="BL1464" s="149">
        <v>3590.72076666667</v>
      </c>
      <c r="BM1464" s="149">
        <v>3590.72076666667</v>
      </c>
      <c r="BN1464" s="149">
        <v>3590.72076666667</v>
      </c>
      <c r="BO1464" s="149">
        <v>3590.72076666667</v>
      </c>
      <c r="BP1464" s="149">
        <v>3590.72076666667</v>
      </c>
      <c r="BQ1464" s="268">
        <v>43088.649200000043</v>
      </c>
    </row>
    <row r="1465" spans="2:96" x14ac:dyDescent="0.25">
      <c r="K1465" s="145" t="s">
        <v>316</v>
      </c>
      <c r="N1465" s="37" t="s">
        <v>2809</v>
      </c>
      <c r="V1465" s="37" t="s">
        <v>441</v>
      </c>
      <c r="W1465" s="37" t="s">
        <v>457</v>
      </c>
      <c r="X1465" s="37">
        <v>304</v>
      </c>
      <c r="AB1465" s="206" t="s">
        <v>362</v>
      </c>
      <c r="AC1465" s="173">
        <v>6660490</v>
      </c>
      <c r="AD1465" s="174" t="s">
        <v>2810</v>
      </c>
      <c r="AE1465" s="149">
        <v>1218836.31</v>
      </c>
      <c r="AF1465" s="17">
        <v>1230953.6499999999</v>
      </c>
      <c r="AG1465" s="17">
        <v>1119184.3700000001</v>
      </c>
      <c r="AH1465" s="151">
        <v>976515.24254465697</v>
      </c>
      <c r="AI1465" s="150">
        <v>421236.23</v>
      </c>
      <c r="AJ1465" s="266">
        <v>1263708.69</v>
      </c>
      <c r="AK1465" s="138">
        <v>965086.25</v>
      </c>
      <c r="AL1465" s="266">
        <v>1158103.5</v>
      </c>
      <c r="AM1465" s="175">
        <v>813762.70212054753</v>
      </c>
      <c r="AN1465" s="150">
        <v>1127838.7904241094</v>
      </c>
      <c r="AO1465" s="151">
        <v>1164385.6800000002</v>
      </c>
      <c r="AP1465" s="151">
        <v>1076950.6156706635</v>
      </c>
      <c r="AQ1465" s="151">
        <v>1109259.1341407828</v>
      </c>
      <c r="AR1465" s="266">
        <v>154449.55585921719</v>
      </c>
      <c r="AS1465" s="267">
        <v>0.12221927180006746</v>
      </c>
      <c r="AT1465" s="266">
        <v>-132743.89159612579</v>
      </c>
      <c r="AU1465" s="267">
        <v>-0.13593632317526808</v>
      </c>
      <c r="AV1465" s="266">
        <v>9925.235859217355</v>
      </c>
      <c r="AW1465" s="267">
        <v>8.8682759742412711E-3</v>
      </c>
      <c r="AX1465" s="266">
        <v>186758.07432933641</v>
      </c>
      <c r="AY1465" s="267">
        <v>0.14778570077676401</v>
      </c>
      <c r="AZ1465" s="266">
        <v>-100435.37312600657</v>
      </c>
      <c r="BA1465" s="267">
        <v>-0.10285079919929009</v>
      </c>
      <c r="BB1465" s="266">
        <v>-32308.518470119219</v>
      </c>
      <c r="BC1465" s="267">
        <v>-2.9999999999999361E-2</v>
      </c>
      <c r="BE1465" s="149">
        <v>92446.491772005873</v>
      </c>
      <c r="BF1465" s="149">
        <v>92432.382182964793</v>
      </c>
      <c r="BG1465" s="149">
        <v>92446.491772005873</v>
      </c>
      <c r="BH1465" s="149">
        <v>92446.491772005873</v>
      </c>
      <c r="BI1465" s="149">
        <v>92404.163004882605</v>
      </c>
      <c r="BJ1465" s="149">
        <v>92446.491772005873</v>
      </c>
      <c r="BK1465" s="149">
        <v>92432.382182964793</v>
      </c>
      <c r="BL1465" s="149">
        <v>92446.491772005873</v>
      </c>
      <c r="BM1465" s="149">
        <v>92432.382182964793</v>
      </c>
      <c r="BN1465" s="149">
        <v>92446.491772005873</v>
      </c>
      <c r="BO1465" s="149">
        <v>92446.491772005873</v>
      </c>
      <c r="BP1465" s="149">
        <v>92432.382182964793</v>
      </c>
      <c r="BQ1465" s="268">
        <v>1109259.134140783</v>
      </c>
    </row>
    <row r="1466" spans="2:96" x14ac:dyDescent="0.25">
      <c r="K1466" s="145" t="s">
        <v>316</v>
      </c>
      <c r="N1466" s="37" t="s">
        <v>2811</v>
      </c>
      <c r="V1466" s="37" t="s">
        <v>441</v>
      </c>
      <c r="W1466" s="37" t="s">
        <v>457</v>
      </c>
      <c r="X1466" s="37">
        <v>304</v>
      </c>
      <c r="AB1466" s="206" t="s">
        <v>362</v>
      </c>
      <c r="AC1466" s="173">
        <v>6660495</v>
      </c>
      <c r="AD1466" s="174" t="s">
        <v>2812</v>
      </c>
      <c r="AE1466" s="149">
        <v>0</v>
      </c>
      <c r="AF1466" s="17">
        <v>550</v>
      </c>
      <c r="AG1466" s="17">
        <v>1670</v>
      </c>
      <c r="AH1466" s="151">
        <v>2.0278219733600002E-3</v>
      </c>
      <c r="AI1466" s="150">
        <v>0</v>
      </c>
      <c r="AJ1466" s="266">
        <v>0</v>
      </c>
      <c r="AK1466" s="138">
        <v>0</v>
      </c>
      <c r="AL1466" s="266">
        <v>0</v>
      </c>
      <c r="AM1466" s="175">
        <v>1.689851644467E-3</v>
      </c>
      <c r="AN1466" s="150">
        <v>3.3797032889300023E-4</v>
      </c>
      <c r="AO1466" s="151">
        <v>0</v>
      </c>
      <c r="AP1466" s="151">
        <v>0</v>
      </c>
      <c r="AQ1466" s="151">
        <v>0</v>
      </c>
      <c r="AR1466" s="266">
        <v>0</v>
      </c>
      <c r="AS1466" s="267">
        <v>0</v>
      </c>
      <c r="AT1466" s="266">
        <v>2.0278219733600002E-3</v>
      </c>
      <c r="AU1466" s="267">
        <v>1</v>
      </c>
      <c r="AV1466" s="266">
        <v>1670</v>
      </c>
      <c r="AW1466" s="267">
        <v>1</v>
      </c>
      <c r="AX1466" s="266">
        <v>0</v>
      </c>
      <c r="AY1466" s="267">
        <v>0</v>
      </c>
      <c r="AZ1466" s="266">
        <v>2.0278219733600002E-3</v>
      </c>
      <c r="BA1466" s="267">
        <v>1</v>
      </c>
      <c r="BB1466" s="266">
        <v>0</v>
      </c>
      <c r="BC1466" s="267">
        <v>0</v>
      </c>
      <c r="BE1466" s="149">
        <v>0</v>
      </c>
      <c r="BF1466" s="149">
        <v>0</v>
      </c>
      <c r="BG1466" s="149">
        <v>0</v>
      </c>
      <c r="BH1466" s="149">
        <v>0</v>
      </c>
      <c r="BI1466" s="149">
        <v>0</v>
      </c>
      <c r="BJ1466" s="149">
        <v>0</v>
      </c>
      <c r="BK1466" s="149">
        <v>0</v>
      </c>
      <c r="BL1466" s="149">
        <v>0</v>
      </c>
      <c r="BM1466" s="149">
        <v>0</v>
      </c>
      <c r="BN1466" s="149">
        <v>0</v>
      </c>
      <c r="BO1466" s="149">
        <v>0</v>
      </c>
      <c r="BP1466" s="149">
        <v>0</v>
      </c>
      <c r="BQ1466" s="268">
        <v>0</v>
      </c>
    </row>
    <row r="1467" spans="2:96" x14ac:dyDescent="0.25">
      <c r="K1467" s="145" t="s">
        <v>316</v>
      </c>
      <c r="N1467" s="37" t="s">
        <v>2813</v>
      </c>
      <c r="V1467" s="37" t="s">
        <v>441</v>
      </c>
      <c r="W1467" s="37" t="s">
        <v>457</v>
      </c>
      <c r="X1467" s="37">
        <v>304</v>
      </c>
      <c r="AB1467" s="206" t="s">
        <v>362</v>
      </c>
      <c r="AC1467" s="173">
        <v>6660499</v>
      </c>
      <c r="AD1467" s="174" t="s">
        <v>2814</v>
      </c>
      <c r="AE1467" s="149">
        <v>683.45</v>
      </c>
      <c r="AF1467" s="17">
        <v>48538.32</v>
      </c>
      <c r="AG1467" s="17">
        <v>22011.85</v>
      </c>
      <c r="AH1467" s="151">
        <v>2682.7533010487373</v>
      </c>
      <c r="AI1467" s="150">
        <v>2742.48</v>
      </c>
      <c r="AJ1467" s="266">
        <v>8227.44</v>
      </c>
      <c r="AK1467" s="138">
        <v>3728.19</v>
      </c>
      <c r="AL1467" s="266">
        <v>4473.8280000000004</v>
      </c>
      <c r="AM1467" s="175">
        <v>2235.6277508739481</v>
      </c>
      <c r="AN1467" s="150">
        <v>4175.3155501747897</v>
      </c>
      <c r="AO1467" s="151">
        <v>4831.5600000000004</v>
      </c>
      <c r="AP1467" s="151">
        <v>10598.48</v>
      </c>
      <c r="AQ1467" s="151">
        <v>10916.4344</v>
      </c>
      <c r="AR1467" s="266">
        <v>-2688.9943999999996</v>
      </c>
      <c r="AS1467" s="267">
        <v>-0.32683245335122463</v>
      </c>
      <c r="AT1467" s="266">
        <v>-8233.6810989512633</v>
      </c>
      <c r="AU1467" s="267">
        <v>-3.0691160069517265</v>
      </c>
      <c r="AV1467" s="266">
        <v>11095.415599999998</v>
      </c>
      <c r="AW1467" s="267">
        <v>0.50406556468447672</v>
      </c>
      <c r="AX1467" s="266">
        <v>-2371.0399999999991</v>
      </c>
      <c r="AY1467" s="267">
        <v>-0.28818684791381022</v>
      </c>
      <c r="AZ1467" s="266">
        <v>-7915.7266989512627</v>
      </c>
      <c r="BA1467" s="267">
        <v>-2.9505980650016759</v>
      </c>
      <c r="BB1467" s="266">
        <v>-317.95440000000053</v>
      </c>
      <c r="BC1467" s="267">
        <v>-3.0000000000000051E-2</v>
      </c>
      <c r="BE1467" s="149">
        <v>909.70286666666664</v>
      </c>
      <c r="BF1467" s="149">
        <v>909.70286666666664</v>
      </c>
      <c r="BG1467" s="149">
        <v>909.70286666666664</v>
      </c>
      <c r="BH1467" s="149">
        <v>909.70286666666664</v>
      </c>
      <c r="BI1467" s="149">
        <v>909.70286666666664</v>
      </c>
      <c r="BJ1467" s="149">
        <v>909.70286666666664</v>
      </c>
      <c r="BK1467" s="149">
        <v>909.70286666666664</v>
      </c>
      <c r="BL1467" s="149">
        <v>909.70286666666664</v>
      </c>
      <c r="BM1467" s="149">
        <v>909.70286666666664</v>
      </c>
      <c r="BN1467" s="149">
        <v>909.70286666666664</v>
      </c>
      <c r="BO1467" s="149">
        <v>909.70286666666664</v>
      </c>
      <c r="BP1467" s="149">
        <v>909.70286666666664</v>
      </c>
      <c r="BQ1467" s="268">
        <v>10916.4344</v>
      </c>
    </row>
    <row r="1468" spans="2:96" x14ac:dyDescent="0.25">
      <c r="K1468" s="145" t="s">
        <v>316</v>
      </c>
      <c r="N1468" s="37" t="s">
        <v>2815</v>
      </c>
      <c r="V1468" s="37" t="s">
        <v>441</v>
      </c>
      <c r="W1468" s="37" t="s">
        <v>457</v>
      </c>
      <c r="X1468" s="37">
        <v>304</v>
      </c>
      <c r="AB1468" s="206" t="s">
        <v>362</v>
      </c>
      <c r="AC1468" s="173">
        <v>6660500</v>
      </c>
      <c r="AD1468" s="174" t="s">
        <v>2816</v>
      </c>
      <c r="AE1468" s="149">
        <v>4895.03</v>
      </c>
      <c r="AF1468" s="17">
        <v>3183.19</v>
      </c>
      <c r="AG1468" s="17">
        <v>6553.98</v>
      </c>
      <c r="AH1468" s="151">
        <v>5867.9851499927117</v>
      </c>
      <c r="AI1468" s="150">
        <v>888.74000000000012</v>
      </c>
      <c r="AJ1468" s="266">
        <v>2666.2200000000003</v>
      </c>
      <c r="AK1468" s="138">
        <v>6499.67</v>
      </c>
      <c r="AL1468" s="266">
        <v>7799.6039999999994</v>
      </c>
      <c r="AM1468" s="175">
        <v>4889.9876249939261</v>
      </c>
      <c r="AN1468" s="150">
        <v>7477.6675249987857</v>
      </c>
      <c r="AO1468" s="151">
        <v>5968.9200000000055</v>
      </c>
      <c r="AP1468" s="151">
        <v>5890.92</v>
      </c>
      <c r="AQ1468" s="151">
        <v>6067.6475999999957</v>
      </c>
      <c r="AR1468" s="266">
        <v>-3401.4275999999954</v>
      </c>
      <c r="AS1468" s="267">
        <v>-1.2757490379638572</v>
      </c>
      <c r="AT1468" s="266">
        <v>-199.66245000728395</v>
      </c>
      <c r="AU1468" s="267">
        <v>-3.4025725168635085E-2</v>
      </c>
      <c r="AV1468" s="266">
        <v>486.33240000000387</v>
      </c>
      <c r="AW1468" s="267">
        <v>7.4204132450816737E-2</v>
      </c>
      <c r="AX1468" s="266">
        <v>-3224.7</v>
      </c>
      <c r="AY1468" s="267">
        <v>-1.2094650854018045</v>
      </c>
      <c r="AZ1468" s="266">
        <v>-22.934850007288333</v>
      </c>
      <c r="BA1468" s="267">
        <v>-3.9084710375105192E-3</v>
      </c>
      <c r="BB1468" s="266">
        <v>-176.72759999999562</v>
      </c>
      <c r="BC1468" s="267">
        <v>-2.9999999999999256E-2</v>
      </c>
      <c r="BE1468" s="149">
        <v>505.6372999999997</v>
      </c>
      <c r="BF1468" s="149">
        <v>505.6372999999997</v>
      </c>
      <c r="BG1468" s="149">
        <v>505.6372999999997</v>
      </c>
      <c r="BH1468" s="149">
        <v>505.6372999999997</v>
      </c>
      <c r="BI1468" s="149">
        <v>505.6372999999997</v>
      </c>
      <c r="BJ1468" s="149">
        <v>505.6372999999997</v>
      </c>
      <c r="BK1468" s="149">
        <v>505.6372999999997</v>
      </c>
      <c r="BL1468" s="149">
        <v>505.6372999999997</v>
      </c>
      <c r="BM1468" s="149">
        <v>505.6372999999997</v>
      </c>
      <c r="BN1468" s="149">
        <v>505.6372999999997</v>
      </c>
      <c r="BO1468" s="149">
        <v>505.6372999999997</v>
      </c>
      <c r="BP1468" s="149">
        <v>505.6372999999997</v>
      </c>
      <c r="BQ1468" s="268">
        <v>6067.6475999999957</v>
      </c>
    </row>
    <row r="1469" spans="2:96" x14ac:dyDescent="0.25">
      <c r="K1469" s="145" t="s">
        <v>316</v>
      </c>
      <c r="N1469" s="37" t="s">
        <v>2817</v>
      </c>
      <c r="V1469" s="37" t="s">
        <v>441</v>
      </c>
      <c r="W1469" s="37" t="s">
        <v>457</v>
      </c>
      <c r="X1469" s="37">
        <v>304</v>
      </c>
      <c r="AB1469" s="206" t="s">
        <v>362</v>
      </c>
      <c r="AC1469" s="173">
        <v>6660502</v>
      </c>
      <c r="AD1469" s="174" t="s">
        <v>2818</v>
      </c>
      <c r="AE1469" s="149">
        <v>37942.239999999998</v>
      </c>
      <c r="AF1469" s="17">
        <v>22505.25</v>
      </c>
      <c r="AG1469" s="17">
        <v>22970.379999999997</v>
      </c>
      <c r="AH1469" s="151">
        <v>23574.673758317476</v>
      </c>
      <c r="AI1469" s="150">
        <v>95</v>
      </c>
      <c r="AJ1469" s="266">
        <v>285</v>
      </c>
      <c r="AK1469" s="138">
        <v>1813.9699999999998</v>
      </c>
      <c r="AL1469" s="266">
        <v>2176.7640000000001</v>
      </c>
      <c r="AM1469" s="175">
        <v>19645.561465264567</v>
      </c>
      <c r="AN1469" s="150">
        <v>5743.0822930529084</v>
      </c>
      <c r="AO1469" s="151">
        <v>3134.7428571428541</v>
      </c>
      <c r="AP1469" s="151">
        <v>20701.910077333199</v>
      </c>
      <c r="AQ1469" s="151">
        <v>21322.967379653197</v>
      </c>
      <c r="AR1469" s="266">
        <v>-21037.967379653197</v>
      </c>
      <c r="AS1469" s="267">
        <v>-73.817429402291921</v>
      </c>
      <c r="AT1469" s="266">
        <v>2251.7063786642793</v>
      </c>
      <c r="AU1469" s="267">
        <v>9.5513787454634264E-2</v>
      </c>
      <c r="AV1469" s="266">
        <v>1647.4126203468004</v>
      </c>
      <c r="AW1469" s="267">
        <v>7.1718997262857673E-2</v>
      </c>
      <c r="AX1469" s="266">
        <v>-20416.910077333199</v>
      </c>
      <c r="AY1469" s="267">
        <v>-71.638280973098944</v>
      </c>
      <c r="AZ1469" s="266">
        <v>2872.763680984277</v>
      </c>
      <c r="BA1469" s="267">
        <v>0.12185804607246052</v>
      </c>
      <c r="BB1469" s="266">
        <v>-621.05730231999769</v>
      </c>
      <c r="BC1469" s="267">
        <v>-3.0000000000000082E-2</v>
      </c>
      <c r="BE1469" s="149">
        <v>1776.913948304433</v>
      </c>
      <c r="BF1469" s="149">
        <v>1776.913948304433</v>
      </c>
      <c r="BG1469" s="149">
        <v>1776.913948304433</v>
      </c>
      <c r="BH1469" s="149">
        <v>1776.913948304433</v>
      </c>
      <c r="BI1469" s="149">
        <v>1776.913948304433</v>
      </c>
      <c r="BJ1469" s="149">
        <v>1776.913948304433</v>
      </c>
      <c r="BK1469" s="149">
        <v>1776.913948304433</v>
      </c>
      <c r="BL1469" s="149">
        <v>1776.913948304433</v>
      </c>
      <c r="BM1469" s="149">
        <v>1776.913948304433</v>
      </c>
      <c r="BN1469" s="149">
        <v>1776.913948304433</v>
      </c>
      <c r="BO1469" s="149">
        <v>1776.913948304433</v>
      </c>
      <c r="BP1469" s="149">
        <v>1776.913948304433</v>
      </c>
      <c r="BQ1469" s="268">
        <v>21322.967379653201</v>
      </c>
    </row>
    <row r="1470" spans="2:96" x14ac:dyDescent="0.25">
      <c r="K1470" s="145" t="s">
        <v>316</v>
      </c>
      <c r="N1470" s="37" t="s">
        <v>2819</v>
      </c>
      <c r="V1470" s="37" t="s">
        <v>441</v>
      </c>
      <c r="W1470" s="37" t="s">
        <v>457</v>
      </c>
      <c r="X1470" s="37">
        <v>304</v>
      </c>
      <c r="AB1470" s="206" t="s">
        <v>362</v>
      </c>
      <c r="AC1470" s="173">
        <v>6660503</v>
      </c>
      <c r="AD1470" s="174" t="s">
        <v>2820</v>
      </c>
      <c r="AE1470" s="149">
        <v>1841.88</v>
      </c>
      <c r="AF1470" s="17">
        <v>886.76</v>
      </c>
      <c r="AG1470" s="17">
        <v>1696.4</v>
      </c>
      <c r="AH1470" s="151">
        <v>1353.1506298922816</v>
      </c>
      <c r="AI1470" s="150">
        <v>134.63</v>
      </c>
      <c r="AJ1470" s="266">
        <v>403.89</v>
      </c>
      <c r="AK1470" s="138">
        <v>285.59000000000003</v>
      </c>
      <c r="AL1470" s="266">
        <v>342.70800000000008</v>
      </c>
      <c r="AM1470" s="175">
        <v>1127.6255249102348</v>
      </c>
      <c r="AN1470" s="150">
        <v>511.11510498204677</v>
      </c>
      <c r="AO1470" s="151">
        <v>489.58285714285705</v>
      </c>
      <c r="AP1470" s="151">
        <v>673.41</v>
      </c>
      <c r="AQ1470" s="151">
        <v>693.6123</v>
      </c>
      <c r="AR1470" s="266">
        <v>-289.72230000000002</v>
      </c>
      <c r="AS1470" s="267">
        <v>-0.7173297184877071</v>
      </c>
      <c r="AT1470" s="266">
        <v>659.53832989228158</v>
      </c>
      <c r="AU1470" s="267">
        <v>0.48740939502410352</v>
      </c>
      <c r="AV1470" s="266">
        <v>1002.7877000000001</v>
      </c>
      <c r="AW1470" s="267">
        <v>0.59112691582174015</v>
      </c>
      <c r="AX1470" s="266">
        <v>-269.52</v>
      </c>
      <c r="AY1470" s="267">
        <v>-0.66731040629874472</v>
      </c>
      <c r="AZ1470" s="266">
        <v>679.74062989228162</v>
      </c>
      <c r="BA1470" s="267">
        <v>0.5023392184700034</v>
      </c>
      <c r="BB1470" s="266">
        <v>-20.202300000000037</v>
      </c>
      <c r="BC1470" s="267">
        <v>-3.0000000000000054E-2</v>
      </c>
      <c r="BE1470" s="149">
        <v>57.801025000000003</v>
      </c>
      <c r="BF1470" s="149">
        <v>57.801025000000003</v>
      </c>
      <c r="BG1470" s="149">
        <v>57.801025000000003</v>
      </c>
      <c r="BH1470" s="149">
        <v>57.801025000000003</v>
      </c>
      <c r="BI1470" s="149">
        <v>57.801025000000003</v>
      </c>
      <c r="BJ1470" s="149">
        <v>57.801025000000003</v>
      </c>
      <c r="BK1470" s="149">
        <v>57.801025000000003</v>
      </c>
      <c r="BL1470" s="149">
        <v>57.801025000000003</v>
      </c>
      <c r="BM1470" s="149">
        <v>57.801025000000003</v>
      </c>
      <c r="BN1470" s="149">
        <v>57.801025000000003</v>
      </c>
      <c r="BO1470" s="149">
        <v>57.801025000000003</v>
      </c>
      <c r="BP1470" s="149">
        <v>57.801025000000003</v>
      </c>
      <c r="BQ1470" s="268">
        <v>693.61229999999989</v>
      </c>
    </row>
    <row r="1471" spans="2:96" x14ac:dyDescent="0.25">
      <c r="K1471" s="145" t="s">
        <v>316</v>
      </c>
      <c r="N1471" s="37" t="s">
        <v>2821</v>
      </c>
      <c r="V1471" s="37" t="s">
        <v>441</v>
      </c>
      <c r="W1471" s="37" t="s">
        <v>457</v>
      </c>
      <c r="X1471" s="37">
        <v>304</v>
      </c>
      <c r="AB1471" s="206" t="s">
        <v>362</v>
      </c>
      <c r="AC1471" s="173">
        <v>6660883</v>
      </c>
      <c r="AD1471" s="174" t="s">
        <v>2822</v>
      </c>
      <c r="AE1471" s="149">
        <v>-15322.93</v>
      </c>
      <c r="AF1471" s="17">
        <v>-18038.66</v>
      </c>
      <c r="AG1471" s="17">
        <v>-22284.92</v>
      </c>
      <c r="AH1471" s="151">
        <v>0</v>
      </c>
      <c r="AI1471" s="150">
        <v>-12036.22</v>
      </c>
      <c r="AJ1471" s="266">
        <v>-36108.659999999996</v>
      </c>
      <c r="AK1471" s="138">
        <v>-17223.93</v>
      </c>
      <c r="AL1471" s="266">
        <v>-20668.716</v>
      </c>
      <c r="AM1471" s="175">
        <v>0</v>
      </c>
      <c r="AN1471" s="150">
        <v>-17223.93</v>
      </c>
      <c r="AO1471" s="151">
        <v>-20633.52</v>
      </c>
      <c r="AP1471" s="151">
        <v>0</v>
      </c>
      <c r="AQ1471" s="151">
        <v>0</v>
      </c>
      <c r="AR1471" s="266">
        <v>-36108.659999999996</v>
      </c>
      <c r="AS1471" s="267">
        <v>-1</v>
      </c>
      <c r="AT1471" s="266">
        <v>0</v>
      </c>
      <c r="AU1471" s="267">
        <v>0</v>
      </c>
      <c r="AV1471" s="266">
        <v>-22284.92</v>
      </c>
      <c r="AW1471" s="267">
        <v>-1</v>
      </c>
      <c r="AX1471" s="266">
        <v>-36108.659999999996</v>
      </c>
      <c r="AY1471" s="267">
        <v>-1</v>
      </c>
      <c r="AZ1471" s="266">
        <v>0</v>
      </c>
      <c r="BA1471" s="267">
        <v>0</v>
      </c>
      <c r="BB1471" s="266">
        <v>0</v>
      </c>
      <c r="BC1471" s="267">
        <v>0</v>
      </c>
      <c r="BE1471" s="149">
        <v>0</v>
      </c>
      <c r="BF1471" s="149">
        <v>0</v>
      </c>
      <c r="BG1471" s="149">
        <v>0</v>
      </c>
      <c r="BH1471" s="149">
        <v>0</v>
      </c>
      <c r="BI1471" s="149">
        <v>0</v>
      </c>
      <c r="BJ1471" s="149">
        <v>0</v>
      </c>
      <c r="BK1471" s="149">
        <v>0</v>
      </c>
      <c r="BL1471" s="149">
        <v>0</v>
      </c>
      <c r="BM1471" s="149">
        <v>0</v>
      </c>
      <c r="BN1471" s="149">
        <v>0</v>
      </c>
      <c r="BO1471" s="149">
        <v>0</v>
      </c>
      <c r="BP1471" s="149">
        <v>0</v>
      </c>
      <c r="BQ1471" s="268">
        <v>0</v>
      </c>
    </row>
    <row r="1472" spans="2:96" x14ac:dyDescent="0.25">
      <c r="K1472" s="145" t="s">
        <v>316</v>
      </c>
      <c r="N1472" s="37" t="s">
        <v>2823</v>
      </c>
      <c r="V1472" s="37" t="s">
        <v>441</v>
      </c>
      <c r="W1472" s="37" t="s">
        <v>457</v>
      </c>
      <c r="X1472" s="37">
        <v>304</v>
      </c>
      <c r="AB1472" s="206" t="s">
        <v>362</v>
      </c>
      <c r="AC1472" s="173">
        <v>6660900</v>
      </c>
      <c r="AD1472" s="174" t="s">
        <v>2824</v>
      </c>
      <c r="AE1472" s="149">
        <v>0</v>
      </c>
      <c r="AF1472" s="17">
        <v>0</v>
      </c>
      <c r="AG1472" s="17">
        <v>-206.14</v>
      </c>
      <c r="AH1472" s="151">
        <v>-212.32419999999959</v>
      </c>
      <c r="AI1472" s="150">
        <v>0</v>
      </c>
      <c r="AJ1472" s="266">
        <v>0</v>
      </c>
      <c r="AK1472" s="138">
        <v>-220.17</v>
      </c>
      <c r="AL1472" s="266">
        <v>-264.20400000000001</v>
      </c>
      <c r="AM1472" s="175">
        <v>-176.936833333333</v>
      </c>
      <c r="AN1472" s="150">
        <v>-255.55736666666658</v>
      </c>
      <c r="AO1472" s="151">
        <v>0</v>
      </c>
      <c r="AP1472" s="151">
        <v>0</v>
      </c>
      <c r="AQ1472" s="151">
        <v>0</v>
      </c>
      <c r="AR1472" s="266">
        <v>0</v>
      </c>
      <c r="AS1472" s="267">
        <v>0</v>
      </c>
      <c r="AT1472" s="266">
        <v>-212.32419999999959</v>
      </c>
      <c r="AU1472" s="267">
        <v>-1</v>
      </c>
      <c r="AV1472" s="266">
        <v>-206.14</v>
      </c>
      <c r="AW1472" s="267">
        <v>-1</v>
      </c>
      <c r="AX1472" s="266">
        <v>0</v>
      </c>
      <c r="AY1472" s="267">
        <v>0</v>
      </c>
      <c r="AZ1472" s="266">
        <v>-212.32419999999959</v>
      </c>
      <c r="BA1472" s="267">
        <v>-1</v>
      </c>
      <c r="BB1472" s="266">
        <v>0</v>
      </c>
      <c r="BC1472" s="267">
        <v>0</v>
      </c>
      <c r="BE1472" s="149">
        <v>0</v>
      </c>
      <c r="BF1472" s="149">
        <v>0</v>
      </c>
      <c r="BG1472" s="149">
        <v>0</v>
      </c>
      <c r="BH1472" s="149">
        <v>0</v>
      </c>
      <c r="BI1472" s="149">
        <v>0</v>
      </c>
      <c r="BJ1472" s="149">
        <v>0</v>
      </c>
      <c r="BK1472" s="149">
        <v>0</v>
      </c>
      <c r="BL1472" s="149">
        <v>0</v>
      </c>
      <c r="BM1472" s="149">
        <v>0</v>
      </c>
      <c r="BN1472" s="149">
        <v>0</v>
      </c>
      <c r="BO1472" s="149">
        <v>0</v>
      </c>
      <c r="BP1472" s="149">
        <v>0</v>
      </c>
      <c r="BQ1472" s="268">
        <v>0</v>
      </c>
    </row>
    <row r="1473" spans="2:96" x14ac:dyDescent="0.25">
      <c r="K1473" s="145" t="s">
        <v>316</v>
      </c>
      <c r="N1473" s="37" t="s">
        <v>2825</v>
      </c>
      <c r="V1473" s="37" t="s">
        <v>441</v>
      </c>
      <c r="W1473" s="37" t="s">
        <v>457</v>
      </c>
      <c r="X1473" s="37">
        <v>304</v>
      </c>
      <c r="AB1473" s="206" t="s">
        <v>362</v>
      </c>
      <c r="AC1473" s="173">
        <v>6662470</v>
      </c>
      <c r="AD1473" s="174" t="s">
        <v>2826</v>
      </c>
      <c r="AE1473" s="149">
        <v>463780.26000000007</v>
      </c>
      <c r="AF1473" s="17">
        <v>530496.03419999999</v>
      </c>
      <c r="AG1473" s="17">
        <v>692681.24</v>
      </c>
      <c r="AH1473" s="151">
        <v>692852.18904241291</v>
      </c>
      <c r="AI1473" s="150">
        <v>268207.8</v>
      </c>
      <c r="AJ1473" s="266">
        <v>804623.39999999991</v>
      </c>
      <c r="AK1473" s="138">
        <v>700863.80999999994</v>
      </c>
      <c r="AL1473" s="266">
        <v>841036.57199999993</v>
      </c>
      <c r="AM1473" s="175">
        <v>577376.82420201064</v>
      </c>
      <c r="AN1473" s="150">
        <v>816339.17484040221</v>
      </c>
      <c r="AO1473" s="151">
        <v>826191.01714285766</v>
      </c>
      <c r="AP1473" s="151">
        <v>742611.95369516464</v>
      </c>
      <c r="AQ1473" s="151">
        <v>764890.31230601994</v>
      </c>
      <c r="AR1473" s="266">
        <v>39733.087693979964</v>
      </c>
      <c r="AS1473" s="267">
        <v>4.9380974619902887E-2</v>
      </c>
      <c r="AT1473" s="266">
        <v>-72038.123263607034</v>
      </c>
      <c r="AU1473" s="267">
        <v>-0.1039732924322149</v>
      </c>
      <c r="AV1473" s="266">
        <v>-72209.072306019953</v>
      </c>
      <c r="AW1473" s="267">
        <v>-0.10424574556980921</v>
      </c>
      <c r="AX1473" s="266">
        <v>62011.446304835263</v>
      </c>
      <c r="AY1473" s="267">
        <v>7.7068907397964403E-2</v>
      </c>
      <c r="AZ1473" s="266">
        <v>-49759.764652751735</v>
      </c>
      <c r="BA1473" s="267">
        <v>-7.1818730516712989E-2</v>
      </c>
      <c r="BB1473" s="266">
        <v>-22278.358610855299</v>
      </c>
      <c r="BC1473" s="267">
        <v>-3.0000000000000485E-2</v>
      </c>
      <c r="BE1473" s="149">
        <v>65746.737618903528</v>
      </c>
      <c r="BF1473" s="149">
        <v>63229.310196709761</v>
      </c>
      <c r="BG1473" s="149">
        <v>62243.824183221608</v>
      </c>
      <c r="BH1473" s="149">
        <v>65072.008890715704</v>
      </c>
      <c r="BI1473" s="149">
        <v>59889.184831456179</v>
      </c>
      <c r="BJ1473" s="149">
        <v>66062.183827536224</v>
      </c>
      <c r="BK1473" s="149">
        <v>63714.660208884619</v>
      </c>
      <c r="BL1473" s="149">
        <v>64417.929061772084</v>
      </c>
      <c r="BM1473" s="149">
        <v>62485.066230703989</v>
      </c>
      <c r="BN1473" s="149">
        <v>63943.368278681803</v>
      </c>
      <c r="BO1473" s="149">
        <v>65104.545329022221</v>
      </c>
      <c r="BP1473" s="149">
        <v>62981.493648412215</v>
      </c>
      <c r="BQ1473" s="268">
        <v>764890.31230601983</v>
      </c>
    </row>
    <row r="1474" spans="2:96" x14ac:dyDescent="0.25">
      <c r="K1474" s="145" t="s">
        <v>316</v>
      </c>
      <c r="N1474" s="37" t="s">
        <v>2827</v>
      </c>
      <c r="V1474" s="37" t="s">
        <v>441</v>
      </c>
      <c r="W1474" s="37" t="s">
        <v>457</v>
      </c>
      <c r="X1474" s="37">
        <v>304</v>
      </c>
      <c r="AB1474" s="206" t="s">
        <v>362</v>
      </c>
      <c r="AC1474" s="173">
        <v>6669610</v>
      </c>
      <c r="AD1474" s="174" t="s">
        <v>2828</v>
      </c>
      <c r="AE1474" s="149">
        <v>58109.78</v>
      </c>
      <c r="AF1474" s="17">
        <v>78137.86</v>
      </c>
      <c r="AG1474" s="17">
        <v>64215.34</v>
      </c>
      <c r="AH1474" s="151">
        <v>58334.720343884575</v>
      </c>
      <c r="AI1474" s="150">
        <v>23210.35</v>
      </c>
      <c r="AJ1474" s="266">
        <v>69631.049999999988</v>
      </c>
      <c r="AK1474" s="138">
        <v>47041.95</v>
      </c>
      <c r="AL1474" s="266">
        <v>56450.34</v>
      </c>
      <c r="AM1474" s="175">
        <v>48612.266953237151</v>
      </c>
      <c r="AN1474" s="150">
        <v>56764.403390647421</v>
      </c>
      <c r="AO1474" s="151">
        <v>64850.502857142877</v>
      </c>
      <c r="AP1474" s="151">
        <v>61308.84</v>
      </c>
      <c r="AQ1474" s="151">
        <v>63148.105199999962</v>
      </c>
      <c r="AR1474" s="266">
        <v>6482.9448000000266</v>
      </c>
      <c r="AS1474" s="267">
        <v>9.3104222900559849E-2</v>
      </c>
      <c r="AT1474" s="266">
        <v>-4813.3848561153864</v>
      </c>
      <c r="AU1474" s="267">
        <v>-8.2513207018742304E-2</v>
      </c>
      <c r="AV1474" s="266">
        <v>1067.2348000000347</v>
      </c>
      <c r="AW1474" s="267">
        <v>1.6619623909178628E-2</v>
      </c>
      <c r="AX1474" s="266">
        <v>8322.2099999999919</v>
      </c>
      <c r="AY1474" s="267">
        <v>0.1195186630102518</v>
      </c>
      <c r="AZ1474" s="266">
        <v>-2974.1196561154211</v>
      </c>
      <c r="BA1474" s="267">
        <v>-5.0983696134701842E-2</v>
      </c>
      <c r="BB1474" s="266">
        <v>-1839.2651999999653</v>
      </c>
      <c r="BC1474" s="267">
        <v>-2.9999999999999433E-2</v>
      </c>
      <c r="BE1474" s="149">
        <v>5262.3420999999971</v>
      </c>
      <c r="BF1474" s="149">
        <v>5262.3420999999971</v>
      </c>
      <c r="BG1474" s="149">
        <v>5262.3420999999971</v>
      </c>
      <c r="BH1474" s="149">
        <v>5262.3420999999971</v>
      </c>
      <c r="BI1474" s="149">
        <v>5262.3420999999971</v>
      </c>
      <c r="BJ1474" s="149">
        <v>5262.3420999999971</v>
      </c>
      <c r="BK1474" s="149">
        <v>5262.3420999999971</v>
      </c>
      <c r="BL1474" s="149">
        <v>5262.3420999999971</v>
      </c>
      <c r="BM1474" s="149">
        <v>5262.3420999999971</v>
      </c>
      <c r="BN1474" s="149">
        <v>5262.3420999999971</v>
      </c>
      <c r="BO1474" s="149">
        <v>5262.3420999999971</v>
      </c>
      <c r="BP1474" s="149">
        <v>5262.3420999999971</v>
      </c>
      <c r="BQ1474" s="268">
        <v>63148.105199999954</v>
      </c>
    </row>
    <row r="1475" spans="2:96" x14ac:dyDescent="0.25">
      <c r="K1475" s="145" t="s">
        <v>316</v>
      </c>
      <c r="N1475" s="37" t="s">
        <v>2829</v>
      </c>
      <c r="V1475" s="37" t="s">
        <v>441</v>
      </c>
      <c r="W1475" s="37" t="s">
        <v>457</v>
      </c>
      <c r="X1475" s="37">
        <v>304</v>
      </c>
      <c r="AB1475" s="206" t="s">
        <v>362</v>
      </c>
      <c r="AC1475" s="173">
        <v>6680015</v>
      </c>
      <c r="AD1475" s="174" t="s">
        <v>2830</v>
      </c>
      <c r="AE1475" s="149">
        <v>505</v>
      </c>
      <c r="AF1475" s="17">
        <v>330.4</v>
      </c>
      <c r="AG1475" s="17">
        <v>1541.51</v>
      </c>
      <c r="AH1475" s="151">
        <v>0</v>
      </c>
      <c r="AI1475" s="150">
        <v>642.77</v>
      </c>
      <c r="AJ1475" s="266">
        <v>1928.31</v>
      </c>
      <c r="AK1475" s="138">
        <v>918.65</v>
      </c>
      <c r="AL1475" s="266">
        <v>1102.3799999999999</v>
      </c>
      <c r="AM1475" s="175">
        <v>0</v>
      </c>
      <c r="AN1475" s="150">
        <v>918.65</v>
      </c>
      <c r="AO1475" s="151">
        <v>1277.4171428571451</v>
      </c>
      <c r="AP1475" s="151">
        <v>0</v>
      </c>
      <c r="AQ1475" s="151">
        <v>0</v>
      </c>
      <c r="AR1475" s="266">
        <v>1928.31</v>
      </c>
      <c r="AS1475" s="267">
        <v>1</v>
      </c>
      <c r="AT1475" s="266">
        <v>0</v>
      </c>
      <c r="AU1475" s="267">
        <v>0</v>
      </c>
      <c r="AV1475" s="266">
        <v>1541.51</v>
      </c>
      <c r="AW1475" s="267">
        <v>1</v>
      </c>
      <c r="AX1475" s="266">
        <v>1928.31</v>
      </c>
      <c r="AY1475" s="267">
        <v>1</v>
      </c>
      <c r="AZ1475" s="266">
        <v>0</v>
      </c>
      <c r="BA1475" s="267">
        <v>0</v>
      </c>
      <c r="BB1475" s="266">
        <v>0</v>
      </c>
      <c r="BC1475" s="267">
        <v>0</v>
      </c>
      <c r="BE1475" s="149">
        <v>0</v>
      </c>
      <c r="BF1475" s="149">
        <v>0</v>
      </c>
      <c r="BG1475" s="149">
        <v>0</v>
      </c>
      <c r="BH1475" s="149">
        <v>0</v>
      </c>
      <c r="BI1475" s="149">
        <v>0</v>
      </c>
      <c r="BJ1475" s="149">
        <v>0</v>
      </c>
      <c r="BK1475" s="149">
        <v>0</v>
      </c>
      <c r="BL1475" s="149">
        <v>0</v>
      </c>
      <c r="BM1475" s="149">
        <v>0</v>
      </c>
      <c r="BN1475" s="149">
        <v>0</v>
      </c>
      <c r="BO1475" s="149">
        <v>0</v>
      </c>
      <c r="BP1475" s="149">
        <v>0</v>
      </c>
      <c r="BQ1475" s="268">
        <v>0</v>
      </c>
    </row>
    <row r="1476" spans="2:96" x14ac:dyDescent="0.25">
      <c r="K1476" s="145" t="s">
        <v>316</v>
      </c>
      <c r="N1476" s="37" t="s">
        <v>2831</v>
      </c>
      <c r="V1476" s="37" t="s">
        <v>441</v>
      </c>
      <c r="W1476" s="37" t="s">
        <v>457</v>
      </c>
      <c r="X1476" s="37">
        <v>304</v>
      </c>
      <c r="AB1476" s="206" t="s">
        <v>362</v>
      </c>
      <c r="AC1476" s="173">
        <v>6680019</v>
      </c>
      <c r="AD1476" s="174" t="s">
        <v>2832</v>
      </c>
      <c r="AE1476" s="149">
        <v>29954.35</v>
      </c>
      <c r="AF1476" s="17">
        <v>8848.98</v>
      </c>
      <c r="AG1476" s="17">
        <v>62998.96</v>
      </c>
      <c r="AH1476" s="151">
        <v>2017.8861788617917</v>
      </c>
      <c r="AI1476" s="150">
        <v>65801.710000000006</v>
      </c>
      <c r="AJ1476" s="266">
        <v>197405.13</v>
      </c>
      <c r="AK1476" s="138">
        <v>101732.96</v>
      </c>
      <c r="AL1476" s="266">
        <v>122079.552</v>
      </c>
      <c r="AM1476" s="175">
        <v>1681.5718157181598</v>
      </c>
      <c r="AN1476" s="150">
        <v>102069.27436314363</v>
      </c>
      <c r="AO1476" s="151">
        <v>145372.21714285715</v>
      </c>
      <c r="AP1476" s="151">
        <v>0</v>
      </c>
      <c r="AQ1476" s="151">
        <v>0</v>
      </c>
      <c r="AR1476" s="266">
        <v>197405.13</v>
      </c>
      <c r="AS1476" s="267">
        <v>1</v>
      </c>
      <c r="AT1476" s="266">
        <v>2017.8861788617917</v>
      </c>
      <c r="AU1476" s="267">
        <v>1</v>
      </c>
      <c r="AV1476" s="266">
        <v>62998.96</v>
      </c>
      <c r="AW1476" s="267">
        <v>1</v>
      </c>
      <c r="AX1476" s="266">
        <v>197405.13</v>
      </c>
      <c r="AY1476" s="267">
        <v>1</v>
      </c>
      <c r="AZ1476" s="266">
        <v>2017.8861788617917</v>
      </c>
      <c r="BA1476" s="267">
        <v>1</v>
      </c>
      <c r="BB1476" s="266">
        <v>0</v>
      </c>
      <c r="BC1476" s="267">
        <v>0</v>
      </c>
      <c r="BE1476" s="149">
        <v>0</v>
      </c>
      <c r="BF1476" s="149">
        <v>0</v>
      </c>
      <c r="BG1476" s="149">
        <v>0</v>
      </c>
      <c r="BH1476" s="149">
        <v>0</v>
      </c>
      <c r="BI1476" s="149">
        <v>0</v>
      </c>
      <c r="BJ1476" s="149">
        <v>0</v>
      </c>
      <c r="BK1476" s="149">
        <v>0</v>
      </c>
      <c r="BL1476" s="149">
        <v>0</v>
      </c>
      <c r="BM1476" s="149">
        <v>0</v>
      </c>
      <c r="BN1476" s="149">
        <v>0</v>
      </c>
      <c r="BO1476" s="149">
        <v>0</v>
      </c>
      <c r="BP1476" s="149">
        <v>0</v>
      </c>
      <c r="BQ1476" s="268">
        <v>0</v>
      </c>
    </row>
    <row r="1477" spans="2:96" x14ac:dyDescent="0.25">
      <c r="K1477" s="145" t="s">
        <v>316</v>
      </c>
      <c r="N1477" s="37" t="s">
        <v>2833</v>
      </c>
      <c r="V1477" s="37" t="s">
        <v>441</v>
      </c>
      <c r="W1477" s="37" t="s">
        <v>457</v>
      </c>
      <c r="X1477" s="37">
        <v>304</v>
      </c>
      <c r="AB1477" s="206" t="s">
        <v>362</v>
      </c>
      <c r="AC1477" s="173">
        <v>6680045</v>
      </c>
      <c r="AD1477" s="174" t="s">
        <v>2834</v>
      </c>
      <c r="AE1477" s="149">
        <v>36.25</v>
      </c>
      <c r="AF1477" s="17">
        <v>0</v>
      </c>
      <c r="AG1477" s="17">
        <v>0</v>
      </c>
      <c r="AH1477" s="151">
        <v>0</v>
      </c>
      <c r="AI1477" s="150">
        <v>0</v>
      </c>
      <c r="AJ1477" s="266">
        <v>0</v>
      </c>
      <c r="AK1477" s="138">
        <v>0</v>
      </c>
      <c r="AL1477" s="266">
        <v>0</v>
      </c>
      <c r="AM1477" s="175">
        <v>0</v>
      </c>
      <c r="AN1477" s="150">
        <v>0</v>
      </c>
      <c r="AO1477" s="151">
        <v>0</v>
      </c>
      <c r="AP1477" s="151">
        <v>0</v>
      </c>
      <c r="AQ1477" s="151">
        <v>0</v>
      </c>
      <c r="AR1477" s="266">
        <v>0</v>
      </c>
      <c r="AS1477" s="267">
        <v>0</v>
      </c>
      <c r="AT1477" s="266">
        <v>0</v>
      </c>
      <c r="AU1477" s="267">
        <v>0</v>
      </c>
      <c r="AV1477" s="266">
        <v>0</v>
      </c>
      <c r="AW1477" s="267">
        <v>0</v>
      </c>
      <c r="AX1477" s="266">
        <v>0</v>
      </c>
      <c r="AY1477" s="267">
        <v>0</v>
      </c>
      <c r="AZ1477" s="266">
        <v>0</v>
      </c>
      <c r="BA1477" s="267">
        <v>0</v>
      </c>
      <c r="BB1477" s="266">
        <v>0</v>
      </c>
      <c r="BC1477" s="267">
        <v>0</v>
      </c>
      <c r="BE1477" s="149">
        <v>0</v>
      </c>
      <c r="BF1477" s="149">
        <v>0</v>
      </c>
      <c r="BG1477" s="149">
        <v>0</v>
      </c>
      <c r="BH1477" s="149">
        <v>0</v>
      </c>
      <c r="BI1477" s="149">
        <v>0</v>
      </c>
      <c r="BJ1477" s="149">
        <v>0</v>
      </c>
      <c r="BK1477" s="149">
        <v>0</v>
      </c>
      <c r="BL1477" s="149">
        <v>0</v>
      </c>
      <c r="BM1477" s="149">
        <v>0</v>
      </c>
      <c r="BN1477" s="149">
        <v>0</v>
      </c>
      <c r="BO1477" s="149">
        <v>0</v>
      </c>
      <c r="BP1477" s="149">
        <v>0</v>
      </c>
      <c r="BQ1477" s="268">
        <v>0</v>
      </c>
    </row>
    <row r="1478" spans="2:96" x14ac:dyDescent="0.25">
      <c r="K1478" s="145" t="s">
        <v>316</v>
      </c>
      <c r="N1478" s="37" t="s">
        <v>2835</v>
      </c>
      <c r="V1478" s="37" t="s">
        <v>441</v>
      </c>
      <c r="W1478" s="37" t="s">
        <v>457</v>
      </c>
      <c r="X1478" s="37">
        <v>304</v>
      </c>
      <c r="AB1478" s="206" t="s">
        <v>362</v>
      </c>
      <c r="AC1478" s="173">
        <v>6680049</v>
      </c>
      <c r="AD1478" s="174" t="s">
        <v>2836</v>
      </c>
      <c r="AE1478" s="149">
        <v>4178.51</v>
      </c>
      <c r="AF1478" s="17">
        <v>5642.35</v>
      </c>
      <c r="AG1478" s="17">
        <v>7092.19</v>
      </c>
      <c r="AH1478" s="151">
        <v>2922.6113821138192</v>
      </c>
      <c r="AI1478" s="150">
        <v>0</v>
      </c>
      <c r="AJ1478" s="266">
        <v>0</v>
      </c>
      <c r="AK1478" s="138">
        <v>886.39</v>
      </c>
      <c r="AL1478" s="266">
        <v>1063.6679999999999</v>
      </c>
      <c r="AM1478" s="175">
        <v>2435.5094850948494</v>
      </c>
      <c r="AN1478" s="150">
        <v>1373.4918970189697</v>
      </c>
      <c r="AO1478" s="151">
        <v>379.88571428571407</v>
      </c>
      <c r="AP1478" s="151">
        <v>0</v>
      </c>
      <c r="AQ1478" s="151">
        <v>0</v>
      </c>
      <c r="AR1478" s="266">
        <v>0</v>
      </c>
      <c r="AS1478" s="267">
        <v>0</v>
      </c>
      <c r="AT1478" s="266">
        <v>2922.6113821138192</v>
      </c>
      <c r="AU1478" s="267">
        <v>1</v>
      </c>
      <c r="AV1478" s="266">
        <v>7092.19</v>
      </c>
      <c r="AW1478" s="267">
        <v>1</v>
      </c>
      <c r="AX1478" s="266">
        <v>0</v>
      </c>
      <c r="AY1478" s="267">
        <v>0</v>
      </c>
      <c r="AZ1478" s="266">
        <v>2922.6113821138192</v>
      </c>
      <c r="BA1478" s="267">
        <v>1</v>
      </c>
      <c r="BB1478" s="266">
        <v>0</v>
      </c>
      <c r="BC1478" s="267">
        <v>0</v>
      </c>
      <c r="BE1478" s="149">
        <v>0</v>
      </c>
      <c r="BF1478" s="149">
        <v>0</v>
      </c>
      <c r="BG1478" s="149">
        <v>0</v>
      </c>
      <c r="BH1478" s="149">
        <v>0</v>
      </c>
      <c r="BI1478" s="149">
        <v>0</v>
      </c>
      <c r="BJ1478" s="149">
        <v>0</v>
      </c>
      <c r="BK1478" s="149">
        <v>0</v>
      </c>
      <c r="BL1478" s="149">
        <v>0</v>
      </c>
      <c r="BM1478" s="149">
        <v>0</v>
      </c>
      <c r="BN1478" s="149">
        <v>0</v>
      </c>
      <c r="BO1478" s="149">
        <v>0</v>
      </c>
      <c r="BP1478" s="149">
        <v>0</v>
      </c>
      <c r="BQ1478" s="268">
        <v>0</v>
      </c>
    </row>
    <row r="1479" spans="2:96" ht="18.75" hidden="1" x14ac:dyDescent="0.3">
      <c r="B1479" s="137" t="s">
        <v>306</v>
      </c>
      <c r="C1479" s="137" t="s">
        <v>306</v>
      </c>
      <c r="J1479" s="137" t="s">
        <v>306</v>
      </c>
      <c r="K1479" s="145" t="s">
        <v>309</v>
      </c>
      <c r="N1479" s="37" t="s">
        <v>311</v>
      </c>
      <c r="AC1479" s="152"/>
      <c r="AD1479" s="163"/>
      <c r="AE1479" s="17"/>
      <c r="AI1479" s="180"/>
      <c r="AS1479" s="37"/>
      <c r="AU1479" s="37"/>
      <c r="AW1479" s="37"/>
      <c r="AY1479" s="37"/>
      <c r="BA1479" s="37"/>
      <c r="BB1479" s="37"/>
      <c r="BC1479" s="37"/>
      <c r="BE1479" s="17"/>
      <c r="BF1479" s="17"/>
      <c r="BG1479" s="17"/>
      <c r="BH1479" s="17"/>
      <c r="BI1479" s="17"/>
      <c r="BJ1479" s="17"/>
      <c r="BK1479" s="17"/>
      <c r="BL1479" s="17"/>
      <c r="BM1479" s="17"/>
      <c r="BN1479" s="17"/>
      <c r="BO1479" s="17"/>
      <c r="BP1479" s="17"/>
      <c r="BQ1479" s="278"/>
    </row>
    <row r="1480" spans="2:96" ht="17.25" x14ac:dyDescent="0.3">
      <c r="K1480" s="145" t="s">
        <v>313</v>
      </c>
      <c r="V1480" s="37" t="s">
        <v>441</v>
      </c>
      <c r="W1480" s="37" t="s">
        <v>457</v>
      </c>
      <c r="AB1480" s="206" t="s">
        <v>362</v>
      </c>
      <c r="AC1480" s="164" t="s">
        <v>2837</v>
      </c>
      <c r="AD1480" s="148"/>
      <c r="AE1480" s="165">
        <v>3263419.0900000003</v>
      </c>
      <c r="AF1480" s="165">
        <v>3307269.8825999992</v>
      </c>
      <c r="AG1480" s="165">
        <v>3562935.07</v>
      </c>
      <c r="AH1480" s="167">
        <v>3370221.9418329094</v>
      </c>
      <c r="AI1480" s="166">
        <v>1392487.04</v>
      </c>
      <c r="AJ1480" s="167">
        <v>4177461.12</v>
      </c>
      <c r="AK1480" s="166">
        <v>3310433.0100000002</v>
      </c>
      <c r="AL1480" s="167">
        <v>3972519.6120000007</v>
      </c>
      <c r="AM1480" s="166">
        <v>2808518.2848607581</v>
      </c>
      <c r="AN1480" s="166">
        <v>3872136.6669721515</v>
      </c>
      <c r="AO1480" s="167">
        <v>3991114.4228571435</v>
      </c>
      <c r="AP1480" s="167">
        <v>3583687.8787979614</v>
      </c>
      <c r="AQ1480" s="167">
        <v>3691198.5151619008</v>
      </c>
      <c r="AR1480" s="167">
        <v>486262.60483809933</v>
      </c>
      <c r="AS1480" s="279">
        <v>0.1164014675109889</v>
      </c>
      <c r="AT1480" s="167">
        <v>-320976.57332899142</v>
      </c>
      <c r="AU1480" s="279">
        <v>-9.5239001724149647E-2</v>
      </c>
      <c r="AV1480" s="167">
        <v>-128263.44516190095</v>
      </c>
      <c r="AW1480" s="279">
        <v>-3.5999377659694749E-2</v>
      </c>
      <c r="AX1480" s="167">
        <v>593773.24120203871</v>
      </c>
      <c r="AY1480" s="279">
        <v>0.1421373470980476</v>
      </c>
      <c r="AZ1480" s="167">
        <v>-213465.93696505204</v>
      </c>
      <c r="BA1480" s="279">
        <v>-6.3338836625387848E-2</v>
      </c>
      <c r="BB1480" s="167">
        <v>-107510.63636393938</v>
      </c>
      <c r="BC1480" s="279">
        <v>-3.0000000000000152E-2</v>
      </c>
      <c r="BE1480" s="165">
        <v>309625.83717196202</v>
      </c>
      <c r="BF1480" s="165">
        <v>307073.982352508</v>
      </c>
      <c r="BG1480" s="165">
        <v>306122.92373628012</v>
      </c>
      <c r="BH1480" s="165">
        <v>308951.10844377422</v>
      </c>
      <c r="BI1480" s="165">
        <v>303665.00219273393</v>
      </c>
      <c r="BJ1480" s="165">
        <v>309941.28338059474</v>
      </c>
      <c r="BK1480" s="165">
        <v>307559.33236468286</v>
      </c>
      <c r="BL1480" s="165">
        <v>308297.02861483057</v>
      </c>
      <c r="BM1480" s="165">
        <v>306329.73838650226</v>
      </c>
      <c r="BN1480" s="165">
        <v>307822.46783174033</v>
      </c>
      <c r="BO1480" s="165">
        <v>308983.64488208073</v>
      </c>
      <c r="BP1480" s="165">
        <v>306826.16580421047</v>
      </c>
      <c r="BQ1480" s="280">
        <v>3691198.5151619012</v>
      </c>
    </row>
    <row r="1481" spans="2:96" ht="18.75" x14ac:dyDescent="0.3">
      <c r="K1481" s="145" t="s">
        <v>313</v>
      </c>
      <c r="AC1481" s="152"/>
      <c r="AD1481" s="168"/>
      <c r="AE1481" s="169"/>
      <c r="AI1481" s="281"/>
      <c r="AS1481" s="37"/>
      <c r="AU1481" s="37"/>
      <c r="AW1481" s="37"/>
      <c r="AY1481" s="37"/>
      <c r="BA1481" s="37"/>
      <c r="BB1481" s="37"/>
      <c r="BC1481" s="37"/>
      <c r="BE1481" s="169"/>
      <c r="BF1481" s="169"/>
      <c r="BG1481" s="169"/>
      <c r="BH1481" s="169"/>
      <c r="BI1481" s="169"/>
      <c r="BJ1481" s="169"/>
      <c r="BK1481" s="169"/>
      <c r="BL1481" s="169"/>
      <c r="BM1481" s="169"/>
      <c r="BN1481" s="169"/>
      <c r="BO1481" s="169"/>
      <c r="BP1481" s="169"/>
      <c r="BQ1481" s="282"/>
    </row>
    <row r="1482" spans="2:96" ht="18.75" x14ac:dyDescent="0.3">
      <c r="K1482" s="145" t="s">
        <v>313</v>
      </c>
      <c r="M1482" s="37" t="s">
        <v>459</v>
      </c>
      <c r="N1482" s="37" t="s">
        <v>2838</v>
      </c>
      <c r="V1482" s="37" t="s">
        <v>441</v>
      </c>
      <c r="W1482" s="37" t="s">
        <v>460</v>
      </c>
      <c r="X1482" s="37">
        <v>305</v>
      </c>
      <c r="AB1482" s="206" t="s">
        <v>362</v>
      </c>
      <c r="AC1482" s="276" t="s">
        <v>461</v>
      </c>
      <c r="AD1482" s="148"/>
      <c r="AE1482" s="38"/>
      <c r="AI1482" s="180"/>
      <c r="AS1482" s="37"/>
      <c r="AU1482" s="37"/>
      <c r="AW1482" s="37"/>
      <c r="AY1482" s="37"/>
      <c r="BA1482" s="37"/>
      <c r="BB1482" s="37"/>
      <c r="BC1482" s="37"/>
      <c r="BE1482" s="38"/>
      <c r="BF1482" s="38"/>
      <c r="BG1482" s="38"/>
      <c r="BH1482" s="38"/>
      <c r="BI1482" s="38"/>
      <c r="BJ1482" s="38"/>
      <c r="BK1482" s="38"/>
      <c r="BL1482" s="38"/>
      <c r="BM1482" s="38"/>
      <c r="BN1482" s="38"/>
      <c r="BO1482" s="38"/>
      <c r="BP1482" s="38"/>
      <c r="BQ1482" s="277"/>
      <c r="BS1482" s="37">
        <v>62144464.860000007</v>
      </c>
      <c r="BT1482" s="37">
        <v>85755949.598399997</v>
      </c>
      <c r="BU1482" s="37">
        <v>80886858.140000001</v>
      </c>
      <c r="BV1482" s="37">
        <v>74130377.949600339</v>
      </c>
      <c r="BW1482" s="37">
        <v>29634429.789999999</v>
      </c>
      <c r="BX1482" s="37">
        <v>88903289.370000005</v>
      </c>
      <c r="BY1482" s="37">
        <v>70730446.930000007</v>
      </c>
      <c r="BZ1482" s="37">
        <v>84876536.316000015</v>
      </c>
      <c r="CA1482" s="37">
        <v>62459089.235333614</v>
      </c>
      <c r="CB1482" s="37">
        <v>82401735.644266725</v>
      </c>
      <c r="CC1482" s="37">
        <v>82142646.354285702</v>
      </c>
      <c r="CD1482" s="37">
        <v>93022920.047561839</v>
      </c>
      <c r="CE1482" s="37">
        <v>95897298.671109483</v>
      </c>
      <c r="CG1482" s="37">
        <v>8528517.4342591222</v>
      </c>
      <c r="CH1482" s="37">
        <v>8182084.3260773057</v>
      </c>
      <c r="CI1482" s="37">
        <v>8296994.3260773057</v>
      </c>
      <c r="CJ1482" s="37">
        <v>8119922.9927439718</v>
      </c>
      <c r="CK1482" s="37">
        <v>8013575.3927439721</v>
      </c>
      <c r="CL1482" s="37">
        <v>7899827.7427439718</v>
      </c>
      <c r="CM1482" s="37">
        <v>7847761.0760773057</v>
      </c>
      <c r="CN1482" s="37">
        <v>7781511.0760773057</v>
      </c>
      <c r="CO1482" s="37">
        <v>7784511.0760773057</v>
      </c>
      <c r="CP1482" s="37">
        <v>7780511.0760773057</v>
      </c>
      <c r="CQ1482" s="37">
        <v>7780511.0760773057</v>
      </c>
      <c r="CR1482" s="37">
        <v>7881571.0760773048</v>
      </c>
    </row>
    <row r="1483" spans="2:96" x14ac:dyDescent="0.25">
      <c r="K1483" s="145" t="s">
        <v>316</v>
      </c>
      <c r="N1483" s="37" t="s">
        <v>2839</v>
      </c>
      <c r="V1483" s="37" t="s">
        <v>441</v>
      </c>
      <c r="W1483" s="37" t="s">
        <v>460</v>
      </c>
      <c r="X1483" s="37">
        <v>305</v>
      </c>
      <c r="AB1483" s="206" t="s">
        <v>362</v>
      </c>
      <c r="AC1483" s="173">
        <v>6640091</v>
      </c>
      <c r="AD1483" s="174" t="s">
        <v>2840</v>
      </c>
      <c r="AE1483" s="149">
        <v>30003799.509999998</v>
      </c>
      <c r="AF1483" s="17">
        <v>40879551.030000001</v>
      </c>
      <c r="AG1483" s="17">
        <v>32180016.060000002</v>
      </c>
      <c r="AH1483" s="151">
        <v>27944624.851999998</v>
      </c>
      <c r="AI1483" s="150">
        <v>12910128.559999999</v>
      </c>
      <c r="AJ1483" s="266">
        <v>38730385.679999992</v>
      </c>
      <c r="AK1483" s="138">
        <v>29531314.750000004</v>
      </c>
      <c r="AL1483" s="266">
        <v>35437577.700000003</v>
      </c>
      <c r="AM1483" s="175">
        <v>23302949.120666668</v>
      </c>
      <c r="AN1483" s="150">
        <v>34172990.48133333</v>
      </c>
      <c r="AO1483" s="151">
        <v>32646832.177142847</v>
      </c>
      <c r="AP1483" s="151">
        <v>42903835.075490735</v>
      </c>
      <c r="AQ1483" s="151">
        <v>44190950.127755456</v>
      </c>
      <c r="AR1483" s="266">
        <v>-5460564.4477554634</v>
      </c>
      <c r="AS1483" s="267">
        <v>-0.14098915752794189</v>
      </c>
      <c r="AT1483" s="266">
        <v>-16246325.275755458</v>
      </c>
      <c r="AU1483" s="267">
        <v>-0.58137568000282913</v>
      </c>
      <c r="AV1483" s="266">
        <v>-12010934.067755453</v>
      </c>
      <c r="AW1483" s="267">
        <v>-0.37324201595676432</v>
      </c>
      <c r="AX1483" s="266">
        <v>-4173449.3954907432</v>
      </c>
      <c r="AY1483" s="267">
        <v>-0.1077564636193611</v>
      </c>
      <c r="AZ1483" s="266">
        <v>-14959210.223490737</v>
      </c>
      <c r="BA1483" s="267">
        <v>-0.53531619417750409</v>
      </c>
      <c r="BB1483" s="266">
        <v>-1287115.0522647202</v>
      </c>
      <c r="BC1483" s="267">
        <v>-2.9999999999999957E-2</v>
      </c>
      <c r="BE1483" s="149">
        <v>4208988.3889796212</v>
      </c>
      <c r="BF1483" s="149">
        <v>3874555.2807978038</v>
      </c>
      <c r="BG1483" s="149">
        <v>3989465.2807978028</v>
      </c>
      <c r="BH1483" s="149">
        <v>3812393.9474644703</v>
      </c>
      <c r="BI1483" s="149">
        <v>3706046.3474644697</v>
      </c>
      <c r="BJ1483" s="149">
        <v>3588298.6974644703</v>
      </c>
      <c r="BK1483" s="149">
        <v>3540232.0307978038</v>
      </c>
      <c r="BL1483" s="149">
        <v>3473982.0307978038</v>
      </c>
      <c r="BM1483" s="149">
        <v>3476982.0307978033</v>
      </c>
      <c r="BN1483" s="149">
        <v>3472982.0307978033</v>
      </c>
      <c r="BO1483" s="149">
        <v>3472982.0307978033</v>
      </c>
      <c r="BP1483" s="149">
        <v>3574042.0307978033</v>
      </c>
      <c r="BQ1483" s="268">
        <v>44190950.127755448</v>
      </c>
    </row>
    <row r="1484" spans="2:96" x14ac:dyDescent="0.25">
      <c r="K1484" s="145" t="s">
        <v>316</v>
      </c>
      <c r="N1484" s="37" t="s">
        <v>2841</v>
      </c>
      <c r="V1484" s="37" t="s">
        <v>441</v>
      </c>
      <c r="W1484" s="37" t="s">
        <v>460</v>
      </c>
      <c r="X1484" s="37">
        <v>305</v>
      </c>
      <c r="AB1484" s="206" t="s">
        <v>362</v>
      </c>
      <c r="AC1484" s="173">
        <v>6640093</v>
      </c>
      <c r="AD1484" s="174" t="s">
        <v>2842</v>
      </c>
      <c r="AE1484" s="149">
        <v>199314.99999999997</v>
      </c>
      <c r="AF1484" s="17">
        <v>124229.01000000001</v>
      </c>
      <c r="AG1484" s="17">
        <v>111966.11999999992</v>
      </c>
      <c r="AH1484" s="151">
        <v>105060.20714444444</v>
      </c>
      <c r="AI1484" s="150">
        <v>30116.03</v>
      </c>
      <c r="AJ1484" s="266">
        <v>90348.09</v>
      </c>
      <c r="AK1484" s="138">
        <v>74027.320000000007</v>
      </c>
      <c r="AL1484" s="266">
        <v>88832.784000000014</v>
      </c>
      <c r="AM1484" s="175">
        <v>87550.172620370373</v>
      </c>
      <c r="AN1484" s="150">
        <v>91537.354524074079</v>
      </c>
      <c r="AO1484" s="151">
        <v>87880.508571428596</v>
      </c>
      <c r="AP1484" s="151">
        <v>85824.650000000009</v>
      </c>
      <c r="AQ1484" s="151">
        <v>88399.389499999976</v>
      </c>
      <c r="AR1484" s="266">
        <v>1948.7005000000208</v>
      </c>
      <c r="AS1484" s="267">
        <v>2.1568806822590506E-2</v>
      </c>
      <c r="AT1484" s="266">
        <v>16660.817644444469</v>
      </c>
      <c r="AU1484" s="267">
        <v>0.15858352174708698</v>
      </c>
      <c r="AV1484" s="266">
        <v>23566.730499999947</v>
      </c>
      <c r="AW1484" s="267">
        <v>0.21048090708153469</v>
      </c>
      <c r="AX1484" s="266">
        <v>4523.4399999999878</v>
      </c>
      <c r="AY1484" s="267">
        <v>5.0066802740378773E-2</v>
      </c>
      <c r="AZ1484" s="266">
        <v>19235.557144444436</v>
      </c>
      <c r="BA1484" s="267">
        <v>0.18309079781270551</v>
      </c>
      <c r="BB1484" s="266">
        <v>-2574.7394999999669</v>
      </c>
      <c r="BC1484" s="267">
        <v>-2.999999999999961E-2</v>
      </c>
      <c r="BE1484" s="149">
        <v>7366.6157916666662</v>
      </c>
      <c r="BF1484" s="149">
        <v>7366.6157916666662</v>
      </c>
      <c r="BG1484" s="149">
        <v>7366.6157916666662</v>
      </c>
      <c r="BH1484" s="149">
        <v>7366.6157916666662</v>
      </c>
      <c r="BI1484" s="149">
        <v>7366.6157916666662</v>
      </c>
      <c r="BJ1484" s="149">
        <v>7366.6157916666662</v>
      </c>
      <c r="BK1484" s="149">
        <v>7366.6157916666662</v>
      </c>
      <c r="BL1484" s="149">
        <v>7366.6157916666662</v>
      </c>
      <c r="BM1484" s="149">
        <v>7366.6157916666662</v>
      </c>
      <c r="BN1484" s="149">
        <v>7366.6157916666662</v>
      </c>
      <c r="BO1484" s="149">
        <v>7366.6157916666662</v>
      </c>
      <c r="BP1484" s="149">
        <v>7366.6157916666662</v>
      </c>
      <c r="BQ1484" s="268">
        <v>88399.389500000005</v>
      </c>
    </row>
    <row r="1485" spans="2:96" x14ac:dyDescent="0.25">
      <c r="K1485" s="145" t="s">
        <v>316</v>
      </c>
      <c r="N1485" s="37" t="s">
        <v>2843</v>
      </c>
      <c r="V1485" s="37" t="s">
        <v>441</v>
      </c>
      <c r="W1485" s="37" t="s">
        <v>460</v>
      </c>
      <c r="X1485" s="37">
        <v>305</v>
      </c>
      <c r="AB1485" s="206" t="s">
        <v>362</v>
      </c>
      <c r="AC1485" s="173">
        <v>6640094</v>
      </c>
      <c r="AD1485" s="174" t="s">
        <v>2844</v>
      </c>
      <c r="AE1485" s="149">
        <v>7911603.7899999991</v>
      </c>
      <c r="AF1485" s="17">
        <v>11208683.969999999</v>
      </c>
      <c r="AG1485" s="17">
        <v>10657239.539999999</v>
      </c>
      <c r="AH1485" s="151">
        <v>8151051.5979999993</v>
      </c>
      <c r="AI1485" s="150">
        <v>3278931.3</v>
      </c>
      <c r="AJ1485" s="266">
        <v>9836793.8999999985</v>
      </c>
      <c r="AK1485" s="138">
        <v>8967759.1199999992</v>
      </c>
      <c r="AL1485" s="266">
        <v>10761310.943999998</v>
      </c>
      <c r="AM1485" s="175">
        <v>6794532.6150000002</v>
      </c>
      <c r="AN1485" s="150">
        <v>10324278.102999998</v>
      </c>
      <c r="AO1485" s="151">
        <v>10014803.057142856</v>
      </c>
      <c r="AP1485" s="151">
        <v>11139182.52805825</v>
      </c>
      <c r="AQ1485" s="151">
        <v>11473358.003900005</v>
      </c>
      <c r="AR1485" s="266">
        <v>-1636564.103900006</v>
      </c>
      <c r="AS1485" s="267">
        <v>-0.16637169798789891</v>
      </c>
      <c r="AT1485" s="266">
        <v>-3322306.4059000053</v>
      </c>
      <c r="AU1485" s="267">
        <v>-0.40759236596112214</v>
      </c>
      <c r="AV1485" s="266">
        <v>-816118.46390000544</v>
      </c>
      <c r="AW1485" s="267">
        <v>-7.6578785795032009E-2</v>
      </c>
      <c r="AX1485" s="266">
        <v>-1302388.628058251</v>
      </c>
      <c r="AY1485" s="267">
        <v>-0.13239970678436713</v>
      </c>
      <c r="AZ1485" s="266">
        <v>-2988130.9300582502</v>
      </c>
      <c r="BA1485" s="267">
        <v>-0.36659453005934101</v>
      </c>
      <c r="BB1485" s="266">
        <v>-334175.47584175505</v>
      </c>
      <c r="BC1485" s="267">
        <v>-3.0000000000000679E-2</v>
      </c>
      <c r="BE1485" s="149">
        <v>966779.83365833375</v>
      </c>
      <c r="BF1485" s="149">
        <v>954779.83365833375</v>
      </c>
      <c r="BG1485" s="149">
        <v>954779.83365833375</v>
      </c>
      <c r="BH1485" s="149">
        <v>954779.83365833375</v>
      </c>
      <c r="BI1485" s="149">
        <v>954779.83365833375</v>
      </c>
      <c r="BJ1485" s="149">
        <v>958779.83365833375</v>
      </c>
      <c r="BK1485" s="149">
        <v>954779.83365833375</v>
      </c>
      <c r="BL1485" s="149">
        <v>954779.83365833375</v>
      </c>
      <c r="BM1485" s="149">
        <v>954779.83365833375</v>
      </c>
      <c r="BN1485" s="149">
        <v>954779.83365833375</v>
      </c>
      <c r="BO1485" s="149">
        <v>954779.83365833375</v>
      </c>
      <c r="BP1485" s="149">
        <v>954779.83365833375</v>
      </c>
      <c r="BQ1485" s="268">
        <v>11473358.003900005</v>
      </c>
    </row>
    <row r="1486" spans="2:96" x14ac:dyDescent="0.25">
      <c r="K1486" s="145" t="s">
        <v>316</v>
      </c>
      <c r="N1486" s="37" t="s">
        <v>2845</v>
      </c>
      <c r="V1486" s="37" t="s">
        <v>441</v>
      </c>
      <c r="W1486" s="37" t="s">
        <v>460</v>
      </c>
      <c r="X1486" s="37">
        <v>305</v>
      </c>
      <c r="AB1486" s="206" t="s">
        <v>362</v>
      </c>
      <c r="AC1486" s="173">
        <v>6640100</v>
      </c>
      <c r="AD1486" s="174" t="s">
        <v>2846</v>
      </c>
      <c r="AE1486" s="149">
        <v>6501989.0599999996</v>
      </c>
      <c r="AF1486" s="17">
        <v>6043778.1900000004</v>
      </c>
      <c r="AG1486" s="17">
        <v>7281141.7699999996</v>
      </c>
      <c r="AH1486" s="151">
        <v>7589861.7923666658</v>
      </c>
      <c r="AI1486" s="150">
        <v>2393527.3000000003</v>
      </c>
      <c r="AJ1486" s="266">
        <v>7180581.9000000004</v>
      </c>
      <c r="AK1486" s="138">
        <v>5355863.540000001</v>
      </c>
      <c r="AL1486" s="266">
        <v>6427036.2480000006</v>
      </c>
      <c r="AM1486" s="175">
        <v>6324884.826972221</v>
      </c>
      <c r="AN1486" s="150">
        <v>6620840.5053944457</v>
      </c>
      <c r="AO1486" s="151">
        <v>6223044.3600000003</v>
      </c>
      <c r="AP1486" s="151">
        <v>6894242.2599999998</v>
      </c>
      <c r="AQ1486" s="151">
        <v>7101069.5278000003</v>
      </c>
      <c r="AR1486" s="266">
        <v>79512.3722000001</v>
      </c>
      <c r="AS1486" s="267">
        <v>1.1073249119267074E-2</v>
      </c>
      <c r="AT1486" s="266">
        <v>488792.26456666552</v>
      </c>
      <c r="AU1486" s="267">
        <v>6.4400680531265728E-2</v>
      </c>
      <c r="AV1486" s="266">
        <v>180072.24219999928</v>
      </c>
      <c r="AW1486" s="267">
        <v>2.4731319329880222E-2</v>
      </c>
      <c r="AX1486" s="266">
        <v>286339.6400000006</v>
      </c>
      <c r="AY1486" s="267">
        <v>3.9876940892492371E-2</v>
      </c>
      <c r="AZ1486" s="266">
        <v>695619.53236666601</v>
      </c>
      <c r="BA1486" s="267">
        <v>9.1651146146859985E-2</v>
      </c>
      <c r="BB1486" s="266">
        <v>-206827.2678000005</v>
      </c>
      <c r="BC1486" s="267">
        <v>-3.0000000000000072E-2</v>
      </c>
      <c r="BE1486" s="149">
        <v>591755.79398333328</v>
      </c>
      <c r="BF1486" s="149">
        <v>591755.79398333328</v>
      </c>
      <c r="BG1486" s="149">
        <v>591755.79398333328</v>
      </c>
      <c r="BH1486" s="149">
        <v>591755.79398333328</v>
      </c>
      <c r="BI1486" s="149">
        <v>591755.79398333328</v>
      </c>
      <c r="BJ1486" s="149">
        <v>591755.79398333328</v>
      </c>
      <c r="BK1486" s="149">
        <v>591755.79398333328</v>
      </c>
      <c r="BL1486" s="149">
        <v>591755.79398333328</v>
      </c>
      <c r="BM1486" s="149">
        <v>591755.79398333328</v>
      </c>
      <c r="BN1486" s="149">
        <v>591755.79398333328</v>
      </c>
      <c r="BO1486" s="149">
        <v>591755.79398333328</v>
      </c>
      <c r="BP1486" s="149">
        <v>591755.79398333328</v>
      </c>
      <c r="BQ1486" s="268">
        <v>7101069.5277999975</v>
      </c>
    </row>
    <row r="1487" spans="2:96" x14ac:dyDescent="0.25">
      <c r="K1487" s="145" t="s">
        <v>316</v>
      </c>
      <c r="N1487" s="37" t="s">
        <v>2847</v>
      </c>
      <c r="V1487" s="37" t="s">
        <v>441</v>
      </c>
      <c r="W1487" s="37" t="s">
        <v>460</v>
      </c>
      <c r="X1487" s="37">
        <v>305</v>
      </c>
      <c r="AB1487" s="206" t="s">
        <v>362</v>
      </c>
      <c r="AC1487" s="173">
        <v>6640109</v>
      </c>
      <c r="AD1487" s="174" t="s">
        <v>2848</v>
      </c>
      <c r="AE1487" s="149">
        <v>-1.1641500000000001E-10</v>
      </c>
      <c r="AF1487" s="17">
        <v>0</v>
      </c>
      <c r="AG1487" s="17">
        <v>0</v>
      </c>
      <c r="AH1487" s="151">
        <v>0</v>
      </c>
      <c r="AI1487" s="150">
        <v>0</v>
      </c>
      <c r="AJ1487" s="266">
        <v>0</v>
      </c>
      <c r="AK1487" s="138">
        <v>0</v>
      </c>
      <c r="AL1487" s="266">
        <v>0</v>
      </c>
      <c r="AM1487" s="175">
        <v>0</v>
      </c>
      <c r="AN1487" s="150">
        <v>0</v>
      </c>
      <c r="AO1487" s="151">
        <v>0</v>
      </c>
      <c r="AP1487" s="151">
        <v>0</v>
      </c>
      <c r="AQ1487" s="151">
        <v>0</v>
      </c>
      <c r="AR1487" s="266">
        <v>0</v>
      </c>
      <c r="AS1487" s="267">
        <v>0</v>
      </c>
      <c r="AT1487" s="266">
        <v>0</v>
      </c>
      <c r="AU1487" s="267">
        <v>0</v>
      </c>
      <c r="AV1487" s="266">
        <v>0</v>
      </c>
      <c r="AW1487" s="267">
        <v>0</v>
      </c>
      <c r="AX1487" s="266">
        <v>0</v>
      </c>
      <c r="AY1487" s="267">
        <v>0</v>
      </c>
      <c r="AZ1487" s="266">
        <v>0</v>
      </c>
      <c r="BA1487" s="267">
        <v>0</v>
      </c>
      <c r="BB1487" s="266">
        <v>0</v>
      </c>
      <c r="BC1487" s="267">
        <v>0</v>
      </c>
      <c r="BE1487" s="149">
        <v>0</v>
      </c>
      <c r="BF1487" s="149">
        <v>0</v>
      </c>
      <c r="BG1487" s="149">
        <v>0</v>
      </c>
      <c r="BH1487" s="149">
        <v>0</v>
      </c>
      <c r="BI1487" s="149">
        <v>0</v>
      </c>
      <c r="BJ1487" s="149">
        <v>0</v>
      </c>
      <c r="BK1487" s="149">
        <v>0</v>
      </c>
      <c r="BL1487" s="149">
        <v>0</v>
      </c>
      <c r="BM1487" s="149">
        <v>0</v>
      </c>
      <c r="BN1487" s="149">
        <v>0</v>
      </c>
      <c r="BO1487" s="149">
        <v>0</v>
      </c>
      <c r="BP1487" s="149">
        <v>0</v>
      </c>
      <c r="BQ1487" s="268">
        <v>0</v>
      </c>
    </row>
    <row r="1488" spans="2:96" x14ac:dyDescent="0.25">
      <c r="K1488" s="145" t="s">
        <v>316</v>
      </c>
      <c r="N1488" s="37" t="s">
        <v>2849</v>
      </c>
      <c r="V1488" s="37" t="s">
        <v>441</v>
      </c>
      <c r="W1488" s="37" t="s">
        <v>460</v>
      </c>
      <c r="X1488" s="37">
        <v>305</v>
      </c>
      <c r="AB1488" s="206" t="s">
        <v>362</v>
      </c>
      <c r="AC1488" s="173">
        <v>6640110</v>
      </c>
      <c r="AD1488" s="174" t="s">
        <v>2850</v>
      </c>
      <c r="AE1488" s="149">
        <v>0</v>
      </c>
      <c r="AF1488" s="17">
        <v>586.19000000000005</v>
      </c>
      <c r="AG1488" s="17">
        <v>3570</v>
      </c>
      <c r="AH1488" s="151">
        <v>139050</v>
      </c>
      <c r="AI1488" s="150">
        <v>0</v>
      </c>
      <c r="AJ1488" s="266">
        <v>0</v>
      </c>
      <c r="AK1488" s="138">
        <v>0</v>
      </c>
      <c r="AL1488" s="266">
        <v>0</v>
      </c>
      <c r="AM1488" s="175">
        <v>115875</v>
      </c>
      <c r="AN1488" s="150">
        <v>23175</v>
      </c>
      <c r="AO1488" s="151">
        <v>0</v>
      </c>
      <c r="AP1488" s="151">
        <v>0</v>
      </c>
      <c r="AQ1488" s="151">
        <v>0</v>
      </c>
      <c r="AR1488" s="266">
        <v>0</v>
      </c>
      <c r="AS1488" s="267">
        <v>0</v>
      </c>
      <c r="AT1488" s="266">
        <v>139050</v>
      </c>
      <c r="AU1488" s="267">
        <v>1</v>
      </c>
      <c r="AV1488" s="266">
        <v>3570</v>
      </c>
      <c r="AW1488" s="267">
        <v>1</v>
      </c>
      <c r="AX1488" s="266">
        <v>0</v>
      </c>
      <c r="AY1488" s="267">
        <v>0</v>
      </c>
      <c r="AZ1488" s="266">
        <v>139050</v>
      </c>
      <c r="BA1488" s="267">
        <v>1</v>
      </c>
      <c r="BB1488" s="266">
        <v>0</v>
      </c>
      <c r="BC1488" s="267">
        <v>0</v>
      </c>
      <c r="BE1488" s="149">
        <v>0</v>
      </c>
      <c r="BF1488" s="149">
        <v>0</v>
      </c>
      <c r="BG1488" s="149">
        <v>0</v>
      </c>
      <c r="BH1488" s="149">
        <v>0</v>
      </c>
      <c r="BI1488" s="149">
        <v>0</v>
      </c>
      <c r="BJ1488" s="149">
        <v>0</v>
      </c>
      <c r="BK1488" s="149">
        <v>0</v>
      </c>
      <c r="BL1488" s="149">
        <v>0</v>
      </c>
      <c r="BM1488" s="149">
        <v>0</v>
      </c>
      <c r="BN1488" s="149">
        <v>0</v>
      </c>
      <c r="BO1488" s="149">
        <v>0</v>
      </c>
      <c r="BP1488" s="149">
        <v>0</v>
      </c>
      <c r="BQ1488" s="268">
        <v>0</v>
      </c>
    </row>
    <row r="1489" spans="11:69" x14ac:dyDescent="0.25">
      <c r="K1489" s="145" t="s">
        <v>316</v>
      </c>
      <c r="N1489" s="37" t="s">
        <v>2851</v>
      </c>
      <c r="V1489" s="37" t="s">
        <v>441</v>
      </c>
      <c r="W1489" s="37" t="s">
        <v>460</v>
      </c>
      <c r="X1489" s="37">
        <v>305</v>
      </c>
      <c r="AB1489" s="206" t="s">
        <v>362</v>
      </c>
      <c r="AC1489" s="173">
        <v>6640111</v>
      </c>
      <c r="AD1489" s="174" t="s">
        <v>2852</v>
      </c>
      <c r="AE1489" s="149">
        <v>1190098.54</v>
      </c>
      <c r="AF1489" s="17">
        <v>1374244.04</v>
      </c>
      <c r="AG1489" s="17">
        <v>1283093.3900000001</v>
      </c>
      <c r="AH1489" s="151">
        <v>1283952</v>
      </c>
      <c r="AI1489" s="150">
        <v>562234.9</v>
      </c>
      <c r="AJ1489" s="266">
        <v>1686704.7000000002</v>
      </c>
      <c r="AK1489" s="138">
        <v>892248.58</v>
      </c>
      <c r="AL1489" s="266">
        <v>1070698.2959999999</v>
      </c>
      <c r="AM1489" s="175">
        <v>1069960</v>
      </c>
      <c r="AN1489" s="150">
        <v>1106240.58</v>
      </c>
      <c r="AO1489" s="151">
        <v>1475609.8285714271</v>
      </c>
      <c r="AP1489" s="151">
        <v>1202439.3203883495</v>
      </c>
      <c r="AQ1489" s="151">
        <v>1238512.5</v>
      </c>
      <c r="AR1489" s="266">
        <v>448192.20000000019</v>
      </c>
      <c r="AS1489" s="267">
        <v>0.265720608948324</v>
      </c>
      <c r="AT1489" s="266">
        <v>45439.5</v>
      </c>
      <c r="AU1489" s="267">
        <v>3.5390341695016633E-2</v>
      </c>
      <c r="AV1489" s="266">
        <v>44580.89000000013</v>
      </c>
      <c r="AW1489" s="267">
        <v>3.4744852048532587E-2</v>
      </c>
      <c r="AX1489" s="266">
        <v>484265.37961165071</v>
      </c>
      <c r="AY1489" s="267">
        <v>0.28710738732846991</v>
      </c>
      <c r="AZ1489" s="266">
        <v>81512.679611650528</v>
      </c>
      <c r="BA1489" s="267">
        <v>6.3485768635938522E-2</v>
      </c>
      <c r="BB1489" s="266">
        <v>-36073.179611650528</v>
      </c>
      <c r="BC1489" s="267">
        <v>-3.0000000000000037E-2</v>
      </c>
      <c r="BE1489" s="149">
        <v>103209.375</v>
      </c>
      <c r="BF1489" s="149">
        <v>103209.375</v>
      </c>
      <c r="BG1489" s="149">
        <v>103209.375</v>
      </c>
      <c r="BH1489" s="149">
        <v>103209.375</v>
      </c>
      <c r="BI1489" s="149">
        <v>103209.375</v>
      </c>
      <c r="BJ1489" s="149">
        <v>103209.375</v>
      </c>
      <c r="BK1489" s="149">
        <v>103209.375</v>
      </c>
      <c r="BL1489" s="149">
        <v>103209.375</v>
      </c>
      <c r="BM1489" s="149">
        <v>103209.375</v>
      </c>
      <c r="BN1489" s="149">
        <v>103209.375</v>
      </c>
      <c r="BO1489" s="149">
        <v>103209.375</v>
      </c>
      <c r="BP1489" s="149">
        <v>103209.375</v>
      </c>
      <c r="BQ1489" s="268">
        <v>1238512.5</v>
      </c>
    </row>
    <row r="1490" spans="11:69" x14ac:dyDescent="0.25">
      <c r="K1490" s="145" t="s">
        <v>316</v>
      </c>
      <c r="N1490" s="37" t="s">
        <v>2853</v>
      </c>
      <c r="V1490" s="37" t="s">
        <v>441</v>
      </c>
      <c r="W1490" s="37" t="s">
        <v>460</v>
      </c>
      <c r="X1490" s="37">
        <v>305</v>
      </c>
      <c r="AB1490" s="206" t="s">
        <v>362</v>
      </c>
      <c r="AC1490" s="173">
        <v>6640116</v>
      </c>
      <c r="AD1490" s="174" t="s">
        <v>2854</v>
      </c>
      <c r="AE1490" s="149">
        <v>2409104.5999999992</v>
      </c>
      <c r="AF1490" s="17">
        <v>2398401.4800000004</v>
      </c>
      <c r="AG1490" s="17">
        <v>2602591.7200000002</v>
      </c>
      <c r="AH1490" s="151">
        <v>2602805.1957959244</v>
      </c>
      <c r="AI1490" s="150">
        <v>783624.59999999986</v>
      </c>
      <c r="AJ1490" s="266">
        <v>2350873.7999999998</v>
      </c>
      <c r="AK1490" s="138">
        <v>2234556.3199999998</v>
      </c>
      <c r="AL1490" s="266">
        <v>2681467.5839999998</v>
      </c>
      <c r="AM1490" s="175">
        <v>2169004.3298299373</v>
      </c>
      <c r="AN1490" s="150">
        <v>2668357.1859659869</v>
      </c>
      <c r="AO1490" s="151">
        <v>2653756.6971428529</v>
      </c>
      <c r="AP1490" s="151">
        <v>2789700.7373584891</v>
      </c>
      <c r="AQ1490" s="151">
        <v>2957082.7816000041</v>
      </c>
      <c r="AR1490" s="266">
        <v>-606208.98160000425</v>
      </c>
      <c r="AS1490" s="267">
        <v>-0.25786538673407494</v>
      </c>
      <c r="AT1490" s="266">
        <v>-354277.58580407966</v>
      </c>
      <c r="AU1490" s="267">
        <v>-0.13611375387459351</v>
      </c>
      <c r="AV1490" s="266">
        <v>-354491.06160000386</v>
      </c>
      <c r="AW1490" s="267">
        <v>-0.13620694282390317</v>
      </c>
      <c r="AX1490" s="266">
        <v>-438826.93735848926</v>
      </c>
      <c r="AY1490" s="267">
        <v>-0.18666545918308727</v>
      </c>
      <c r="AZ1490" s="266">
        <v>-186895.54156256467</v>
      </c>
      <c r="BA1490" s="267">
        <v>-7.1805428183576755E-2</v>
      </c>
      <c r="BB1490" s="266">
        <v>-167382.04424151499</v>
      </c>
      <c r="BC1490" s="267">
        <v>-6.0000000000002024E-2</v>
      </c>
      <c r="BE1490" s="149">
        <v>246423.56513333367</v>
      </c>
      <c r="BF1490" s="149">
        <v>246423.56513333367</v>
      </c>
      <c r="BG1490" s="149">
        <v>246423.56513333367</v>
      </c>
      <c r="BH1490" s="149">
        <v>246423.56513333367</v>
      </c>
      <c r="BI1490" s="149">
        <v>246423.56513333367</v>
      </c>
      <c r="BJ1490" s="149">
        <v>246423.56513333367</v>
      </c>
      <c r="BK1490" s="149">
        <v>246423.56513333367</v>
      </c>
      <c r="BL1490" s="149">
        <v>246423.56513333367</v>
      </c>
      <c r="BM1490" s="149">
        <v>246423.56513333367</v>
      </c>
      <c r="BN1490" s="149">
        <v>246423.56513333367</v>
      </c>
      <c r="BO1490" s="149">
        <v>246423.56513333367</v>
      </c>
      <c r="BP1490" s="149">
        <v>246423.56513333367</v>
      </c>
      <c r="BQ1490" s="268">
        <v>2957082.7816000041</v>
      </c>
    </row>
    <row r="1491" spans="11:69" x14ac:dyDescent="0.25">
      <c r="K1491" s="145" t="s">
        <v>316</v>
      </c>
      <c r="N1491" s="37" t="s">
        <v>2855</v>
      </c>
      <c r="V1491" s="37" t="s">
        <v>441</v>
      </c>
      <c r="W1491" s="37" t="s">
        <v>460</v>
      </c>
      <c r="X1491" s="37">
        <v>305</v>
      </c>
      <c r="AB1491" s="206" t="s">
        <v>362</v>
      </c>
      <c r="AC1491" s="173">
        <v>6640117</v>
      </c>
      <c r="AD1491" s="174" t="s">
        <v>2856</v>
      </c>
      <c r="AE1491" s="149">
        <v>3302132.0700000003</v>
      </c>
      <c r="AF1491" s="17">
        <v>3473084.0641999999</v>
      </c>
      <c r="AG1491" s="17">
        <v>3478675.4699999997</v>
      </c>
      <c r="AH1491" s="151">
        <v>3757056.121665658</v>
      </c>
      <c r="AI1491" s="150">
        <v>1176670.54</v>
      </c>
      <c r="AJ1491" s="266">
        <v>3530011.62</v>
      </c>
      <c r="AK1491" s="138">
        <v>3153667.7199999997</v>
      </c>
      <c r="AL1491" s="266">
        <v>3784401.264</v>
      </c>
      <c r="AM1491" s="175">
        <v>3130880.1013880488</v>
      </c>
      <c r="AN1491" s="150">
        <v>3779843.7402776089</v>
      </c>
      <c r="AO1491" s="151">
        <v>3887845.3371428614</v>
      </c>
      <c r="AP1491" s="151">
        <v>3522384.67</v>
      </c>
      <c r="AQ1491" s="151">
        <v>3628056.210100004</v>
      </c>
      <c r="AR1491" s="266">
        <v>-98044.590100003872</v>
      </c>
      <c r="AS1491" s="267">
        <v>-2.7774579988494166E-2</v>
      </c>
      <c r="AT1491" s="266">
        <v>128999.91156565398</v>
      </c>
      <c r="AU1491" s="267">
        <v>3.4335369871574609E-2</v>
      </c>
      <c r="AV1491" s="266">
        <v>-149380.74010000424</v>
      </c>
      <c r="AW1491" s="267">
        <v>-4.2941844212907927E-2</v>
      </c>
      <c r="AX1491" s="266">
        <v>7626.9500000001863</v>
      </c>
      <c r="AY1491" s="267">
        <v>2.1606019529194029E-3</v>
      </c>
      <c r="AZ1491" s="266">
        <v>234671.45166565804</v>
      </c>
      <c r="BA1491" s="267">
        <v>6.2461524147160864E-2</v>
      </c>
      <c r="BB1491" s="266">
        <v>-105671.54010000406</v>
      </c>
      <c r="BC1491" s="267">
        <v>-3.0000000000001154E-2</v>
      </c>
      <c r="BE1491" s="149">
        <v>302338.01750833367</v>
      </c>
      <c r="BF1491" s="149">
        <v>302338.01750833367</v>
      </c>
      <c r="BG1491" s="149">
        <v>302338.01750833367</v>
      </c>
      <c r="BH1491" s="149">
        <v>302338.01750833367</v>
      </c>
      <c r="BI1491" s="149">
        <v>302338.01750833367</v>
      </c>
      <c r="BJ1491" s="149">
        <v>302338.01750833367</v>
      </c>
      <c r="BK1491" s="149">
        <v>302338.01750833367</v>
      </c>
      <c r="BL1491" s="149">
        <v>302338.01750833367</v>
      </c>
      <c r="BM1491" s="149">
        <v>302338.01750833367</v>
      </c>
      <c r="BN1491" s="149">
        <v>302338.01750833367</v>
      </c>
      <c r="BO1491" s="149">
        <v>302338.01750833367</v>
      </c>
      <c r="BP1491" s="149">
        <v>302338.01750833367</v>
      </c>
      <c r="BQ1491" s="268">
        <v>3628056.2101000031</v>
      </c>
    </row>
    <row r="1492" spans="11:69" x14ac:dyDescent="0.25">
      <c r="K1492" s="145" t="s">
        <v>316</v>
      </c>
      <c r="N1492" s="37" t="s">
        <v>2857</v>
      </c>
      <c r="V1492" s="37" t="s">
        <v>441</v>
      </c>
      <c r="W1492" s="37" t="s">
        <v>460</v>
      </c>
      <c r="X1492" s="37">
        <v>305</v>
      </c>
      <c r="AB1492" s="206" t="s">
        <v>362</v>
      </c>
      <c r="AC1492" s="173">
        <v>6640118</v>
      </c>
      <c r="AD1492" s="174" t="s">
        <v>2858</v>
      </c>
      <c r="AE1492" s="149">
        <v>0</v>
      </c>
      <c r="AF1492" s="17">
        <v>1802.52</v>
      </c>
      <c r="AG1492" s="17">
        <v>0</v>
      </c>
      <c r="AH1492" s="151">
        <v>4.5140279835362E-2</v>
      </c>
      <c r="AI1492" s="150">
        <v>0</v>
      </c>
      <c r="AJ1492" s="266">
        <v>0</v>
      </c>
      <c r="AK1492" s="138">
        <v>0</v>
      </c>
      <c r="AL1492" s="266">
        <v>0</v>
      </c>
      <c r="AM1492" s="175">
        <v>3.7616899862801999E-2</v>
      </c>
      <c r="AN1492" s="150">
        <v>7.5233799725600015E-3</v>
      </c>
      <c r="AO1492" s="151">
        <v>0</v>
      </c>
      <c r="AP1492" s="151">
        <v>0</v>
      </c>
      <c r="AQ1492" s="151">
        <v>0</v>
      </c>
      <c r="AR1492" s="266">
        <v>0</v>
      </c>
      <c r="AS1492" s="267">
        <v>0</v>
      </c>
      <c r="AT1492" s="266">
        <v>4.5140279835362E-2</v>
      </c>
      <c r="AU1492" s="267">
        <v>1</v>
      </c>
      <c r="AV1492" s="266">
        <v>0</v>
      </c>
      <c r="AW1492" s="267">
        <v>0</v>
      </c>
      <c r="AX1492" s="266">
        <v>0</v>
      </c>
      <c r="AY1492" s="267">
        <v>0</v>
      </c>
      <c r="AZ1492" s="266">
        <v>4.5140279835362E-2</v>
      </c>
      <c r="BA1492" s="267">
        <v>1</v>
      </c>
      <c r="BB1492" s="266">
        <v>0</v>
      </c>
      <c r="BC1492" s="267">
        <v>0</v>
      </c>
      <c r="BE1492" s="149">
        <v>0</v>
      </c>
      <c r="BF1492" s="149">
        <v>0</v>
      </c>
      <c r="BG1492" s="149">
        <v>0</v>
      </c>
      <c r="BH1492" s="149">
        <v>0</v>
      </c>
      <c r="BI1492" s="149">
        <v>0</v>
      </c>
      <c r="BJ1492" s="149">
        <v>0</v>
      </c>
      <c r="BK1492" s="149">
        <v>0</v>
      </c>
      <c r="BL1492" s="149">
        <v>0</v>
      </c>
      <c r="BM1492" s="149">
        <v>0</v>
      </c>
      <c r="BN1492" s="149">
        <v>0</v>
      </c>
      <c r="BO1492" s="149">
        <v>0</v>
      </c>
      <c r="BP1492" s="149">
        <v>0</v>
      </c>
      <c r="BQ1492" s="268">
        <v>0</v>
      </c>
    </row>
    <row r="1493" spans="11:69" x14ac:dyDescent="0.25">
      <c r="K1493" s="145" t="s">
        <v>316</v>
      </c>
      <c r="N1493" s="37" t="s">
        <v>2859</v>
      </c>
      <c r="V1493" s="37" t="s">
        <v>441</v>
      </c>
      <c r="W1493" s="37" t="s">
        <v>460</v>
      </c>
      <c r="X1493" s="37">
        <v>305</v>
      </c>
      <c r="AB1493" s="206" t="s">
        <v>362</v>
      </c>
      <c r="AC1493" s="173">
        <v>6640151</v>
      </c>
      <c r="AD1493" s="174" t="s">
        <v>2860</v>
      </c>
      <c r="AE1493" s="149">
        <v>0</v>
      </c>
      <c r="AF1493" s="17">
        <v>0</v>
      </c>
      <c r="AG1493" s="17">
        <v>150867</v>
      </c>
      <c r="AH1493" s="151">
        <v>0</v>
      </c>
      <c r="AI1493" s="150">
        <v>0</v>
      </c>
      <c r="AJ1493" s="266">
        <v>0</v>
      </c>
      <c r="AK1493" s="138">
        <v>0</v>
      </c>
      <c r="AL1493" s="266">
        <v>0</v>
      </c>
      <c r="AM1493" s="175">
        <v>0</v>
      </c>
      <c r="AN1493" s="150">
        <v>0</v>
      </c>
      <c r="AO1493" s="151">
        <v>0</v>
      </c>
      <c r="AP1493" s="151">
        <v>0</v>
      </c>
      <c r="AQ1493" s="151">
        <v>0</v>
      </c>
      <c r="AR1493" s="266">
        <v>0</v>
      </c>
      <c r="AS1493" s="267">
        <v>0</v>
      </c>
      <c r="AT1493" s="266">
        <v>0</v>
      </c>
      <c r="AU1493" s="267">
        <v>0</v>
      </c>
      <c r="AV1493" s="266">
        <v>150867</v>
      </c>
      <c r="AW1493" s="267">
        <v>1</v>
      </c>
      <c r="AX1493" s="266">
        <v>0</v>
      </c>
      <c r="AY1493" s="267">
        <v>0</v>
      </c>
      <c r="AZ1493" s="266">
        <v>0</v>
      </c>
      <c r="BA1493" s="267">
        <v>0</v>
      </c>
      <c r="BB1493" s="266">
        <v>0</v>
      </c>
      <c r="BC1493" s="267">
        <v>0</v>
      </c>
      <c r="BE1493" s="149">
        <v>0</v>
      </c>
      <c r="BF1493" s="149">
        <v>0</v>
      </c>
      <c r="BG1493" s="149">
        <v>0</v>
      </c>
      <c r="BH1493" s="149">
        <v>0</v>
      </c>
      <c r="BI1493" s="149">
        <v>0</v>
      </c>
      <c r="BJ1493" s="149">
        <v>0</v>
      </c>
      <c r="BK1493" s="149">
        <v>0</v>
      </c>
      <c r="BL1493" s="149">
        <v>0</v>
      </c>
      <c r="BM1493" s="149">
        <v>0</v>
      </c>
      <c r="BN1493" s="149">
        <v>0</v>
      </c>
      <c r="BO1493" s="149">
        <v>0</v>
      </c>
      <c r="BP1493" s="149">
        <v>0</v>
      </c>
      <c r="BQ1493" s="268">
        <v>0</v>
      </c>
    </row>
    <row r="1494" spans="11:69" x14ac:dyDescent="0.25">
      <c r="K1494" s="145" t="s">
        <v>316</v>
      </c>
      <c r="N1494" s="37" t="s">
        <v>2861</v>
      </c>
      <c r="V1494" s="37" t="s">
        <v>441</v>
      </c>
      <c r="W1494" s="37" t="s">
        <v>460</v>
      </c>
      <c r="X1494" s="37">
        <v>305</v>
      </c>
      <c r="AB1494" s="206" t="s">
        <v>362</v>
      </c>
      <c r="AC1494" s="173">
        <v>6640160</v>
      </c>
      <c r="AD1494" s="174" t="s">
        <v>2862</v>
      </c>
      <c r="AE1494" s="149">
        <v>54176.97</v>
      </c>
      <c r="AF1494" s="17">
        <v>88128.849999999991</v>
      </c>
      <c r="AG1494" s="17">
        <v>121847.62999999999</v>
      </c>
      <c r="AH1494" s="151">
        <v>129098.85494351278</v>
      </c>
      <c r="AI1494" s="150">
        <v>27214.409999999996</v>
      </c>
      <c r="AJ1494" s="266">
        <v>81643.229999999981</v>
      </c>
      <c r="AK1494" s="138">
        <v>87899.24</v>
      </c>
      <c r="AL1494" s="266">
        <v>105479.08800000002</v>
      </c>
      <c r="AM1494" s="175">
        <v>107582.37911959398</v>
      </c>
      <c r="AN1494" s="150">
        <v>109415.7158239188</v>
      </c>
      <c r="AO1494" s="151">
        <v>88277.657142857104</v>
      </c>
      <c r="AP1494" s="151">
        <v>102336.17</v>
      </c>
      <c r="AQ1494" s="151">
        <v>105406.25509999995</v>
      </c>
      <c r="AR1494" s="266">
        <v>-23763.02509999997</v>
      </c>
      <c r="AS1494" s="267">
        <v>-0.29105934564323305</v>
      </c>
      <c r="AT1494" s="266">
        <v>23692.599843512828</v>
      </c>
      <c r="AU1494" s="267">
        <v>0.18352292786701732</v>
      </c>
      <c r="AV1494" s="266">
        <v>16441.374900000039</v>
      </c>
      <c r="AW1494" s="267">
        <v>0.13493389161529068</v>
      </c>
      <c r="AX1494" s="266">
        <v>-20692.940000000017</v>
      </c>
      <c r="AY1494" s="267">
        <v>-0.25345567538178021</v>
      </c>
      <c r="AZ1494" s="266">
        <v>26762.684943512781</v>
      </c>
      <c r="BA1494" s="267">
        <v>0.20730381346312327</v>
      </c>
      <c r="BB1494" s="266">
        <v>-3070.0850999999529</v>
      </c>
      <c r="BC1494" s="267">
        <v>-2.9999999999999541E-2</v>
      </c>
      <c r="BE1494" s="149">
        <v>8783.8545916666608</v>
      </c>
      <c r="BF1494" s="149">
        <v>8783.8545916666608</v>
      </c>
      <c r="BG1494" s="149">
        <v>8783.8545916666608</v>
      </c>
      <c r="BH1494" s="149">
        <v>8783.8545916666608</v>
      </c>
      <c r="BI1494" s="149">
        <v>8783.8545916666608</v>
      </c>
      <c r="BJ1494" s="149">
        <v>8783.8545916666608</v>
      </c>
      <c r="BK1494" s="149">
        <v>8783.8545916666608</v>
      </c>
      <c r="BL1494" s="149">
        <v>8783.8545916666608</v>
      </c>
      <c r="BM1494" s="149">
        <v>8783.8545916666608</v>
      </c>
      <c r="BN1494" s="149">
        <v>8783.8545916666608</v>
      </c>
      <c r="BO1494" s="149">
        <v>8783.8545916666608</v>
      </c>
      <c r="BP1494" s="149">
        <v>8783.8545916666608</v>
      </c>
      <c r="BQ1494" s="268">
        <v>105406.25509999994</v>
      </c>
    </row>
    <row r="1495" spans="11:69" x14ac:dyDescent="0.25">
      <c r="K1495" s="145" t="s">
        <v>316</v>
      </c>
      <c r="N1495" s="37" t="s">
        <v>2863</v>
      </c>
      <c r="V1495" s="37" t="s">
        <v>441</v>
      </c>
      <c r="W1495" s="37" t="s">
        <v>460</v>
      </c>
      <c r="X1495" s="37">
        <v>305</v>
      </c>
      <c r="AB1495" s="206" t="s">
        <v>362</v>
      </c>
      <c r="AC1495" s="173">
        <v>6640225</v>
      </c>
      <c r="AD1495" s="174" t="s">
        <v>2864</v>
      </c>
      <c r="AE1495" s="149">
        <v>270447.95999999996</v>
      </c>
      <c r="AF1495" s="17">
        <v>270634.64</v>
      </c>
      <c r="AG1495" s="17">
        <v>228723.34</v>
      </c>
      <c r="AH1495" s="151">
        <v>61800</v>
      </c>
      <c r="AI1495" s="150">
        <v>211167.99000000002</v>
      </c>
      <c r="AJ1495" s="266">
        <v>633503.97000000009</v>
      </c>
      <c r="AK1495" s="138">
        <v>331801.84000000003</v>
      </c>
      <c r="AL1495" s="266">
        <v>398162.20799999998</v>
      </c>
      <c r="AM1495" s="175">
        <v>51500</v>
      </c>
      <c r="AN1495" s="150">
        <v>342101.84</v>
      </c>
      <c r="AO1495" s="151">
        <v>459889.02857142879</v>
      </c>
      <c r="AP1495" s="151">
        <v>243917.6</v>
      </c>
      <c r="AQ1495" s="151">
        <v>251235.12800000003</v>
      </c>
      <c r="AR1495" s="266">
        <v>382268.84200000006</v>
      </c>
      <c r="AS1495" s="267">
        <v>0.60341980493034642</v>
      </c>
      <c r="AT1495" s="266">
        <v>-189435.12800000003</v>
      </c>
      <c r="AU1495" s="267">
        <v>-3.0652933333333339</v>
      </c>
      <c r="AV1495" s="266">
        <v>-22511.78800000003</v>
      </c>
      <c r="AW1495" s="267">
        <v>-9.842365890599547E-2</v>
      </c>
      <c r="AX1495" s="266">
        <v>389586.37000000011</v>
      </c>
      <c r="AY1495" s="267">
        <v>0.61497068439839464</v>
      </c>
      <c r="AZ1495" s="266">
        <v>-182117.6</v>
      </c>
      <c r="BA1495" s="267">
        <v>-2.9468867313915856</v>
      </c>
      <c r="BB1495" s="266">
        <v>-7317.5280000000203</v>
      </c>
      <c r="BC1495" s="267">
        <v>-3.0000000000000082E-2</v>
      </c>
      <c r="BE1495" s="149">
        <v>20936.260666666672</v>
      </c>
      <c r="BF1495" s="149">
        <v>20936.260666666672</v>
      </c>
      <c r="BG1495" s="149">
        <v>20936.260666666672</v>
      </c>
      <c r="BH1495" s="149">
        <v>20936.260666666672</v>
      </c>
      <c r="BI1495" s="149">
        <v>20936.260666666672</v>
      </c>
      <c r="BJ1495" s="149">
        <v>20936.260666666672</v>
      </c>
      <c r="BK1495" s="149">
        <v>20936.260666666672</v>
      </c>
      <c r="BL1495" s="149">
        <v>20936.260666666672</v>
      </c>
      <c r="BM1495" s="149">
        <v>20936.260666666672</v>
      </c>
      <c r="BN1495" s="149">
        <v>20936.260666666672</v>
      </c>
      <c r="BO1495" s="149">
        <v>20936.260666666672</v>
      </c>
      <c r="BP1495" s="149">
        <v>20936.260666666672</v>
      </c>
      <c r="BQ1495" s="268">
        <v>251235.12800000006</v>
      </c>
    </row>
    <row r="1496" spans="11:69" x14ac:dyDescent="0.25">
      <c r="K1496" s="145" t="s">
        <v>316</v>
      </c>
      <c r="N1496" s="37" t="s">
        <v>2865</v>
      </c>
      <c r="V1496" s="37" t="s">
        <v>441</v>
      </c>
      <c r="W1496" s="37" t="s">
        <v>460</v>
      </c>
      <c r="X1496" s="37">
        <v>305</v>
      </c>
      <c r="AB1496" s="206" t="s">
        <v>362</v>
      </c>
      <c r="AC1496" s="173">
        <v>6640250</v>
      </c>
      <c r="AD1496" s="174" t="s">
        <v>2866</v>
      </c>
      <c r="AE1496" s="149">
        <v>1001699.8</v>
      </c>
      <c r="AF1496" s="17">
        <v>5342710.51</v>
      </c>
      <c r="AG1496" s="17">
        <v>7486379.75</v>
      </c>
      <c r="AH1496" s="151">
        <v>8571141.1964666676</v>
      </c>
      <c r="AI1496" s="150">
        <v>2632340.4</v>
      </c>
      <c r="AJ1496" s="266">
        <v>7897021.1999999993</v>
      </c>
      <c r="AK1496" s="138">
        <v>5442053.9299999997</v>
      </c>
      <c r="AL1496" s="266">
        <v>6530464.7159999991</v>
      </c>
      <c r="AM1496" s="175">
        <v>7809284.3303888896</v>
      </c>
      <c r="AN1496" s="150">
        <v>6203910.7960777776</v>
      </c>
      <c r="AO1496" s="151">
        <v>6953924.0742857149</v>
      </c>
      <c r="AP1496" s="151">
        <v>8527562.4972815514</v>
      </c>
      <c r="AQ1496" s="151">
        <v>8783389.3721999992</v>
      </c>
      <c r="AR1496" s="266">
        <v>-886368.17219999991</v>
      </c>
      <c r="AS1496" s="267">
        <v>-0.11224082470489</v>
      </c>
      <c r="AT1496" s="266">
        <v>-212248.17573333159</v>
      </c>
      <c r="AU1496" s="267">
        <v>-2.4763117403879417E-2</v>
      </c>
      <c r="AV1496" s="266">
        <v>-1297009.6221999992</v>
      </c>
      <c r="AW1496" s="267">
        <v>-0.17324924269303854</v>
      </c>
      <c r="AX1496" s="266">
        <v>-630541.29728155211</v>
      </c>
      <c r="AY1496" s="267">
        <v>-7.9845460878533822E-2</v>
      </c>
      <c r="AZ1496" s="266">
        <v>43578.699185116217</v>
      </c>
      <c r="BA1496" s="267">
        <v>5.0843520350686696E-3</v>
      </c>
      <c r="BB1496" s="266">
        <v>-255826.87491844781</v>
      </c>
      <c r="BC1496" s="267">
        <v>-3.0000000000000148E-2</v>
      </c>
      <c r="BE1496" s="149">
        <v>731949.11435000005</v>
      </c>
      <c r="BF1496" s="149">
        <v>731949.11435000005</v>
      </c>
      <c r="BG1496" s="149">
        <v>731949.11435000005</v>
      </c>
      <c r="BH1496" s="149">
        <v>731949.11435000005</v>
      </c>
      <c r="BI1496" s="149">
        <v>731949.11435000005</v>
      </c>
      <c r="BJ1496" s="149">
        <v>731949.11435000005</v>
      </c>
      <c r="BK1496" s="149">
        <v>731949.11435000005</v>
      </c>
      <c r="BL1496" s="149">
        <v>731949.11435000005</v>
      </c>
      <c r="BM1496" s="149">
        <v>731949.11435000005</v>
      </c>
      <c r="BN1496" s="149">
        <v>731949.11435000005</v>
      </c>
      <c r="BO1496" s="149">
        <v>731949.11435000005</v>
      </c>
      <c r="BP1496" s="149">
        <v>731949.11435000005</v>
      </c>
      <c r="BQ1496" s="268">
        <v>8783389.3722000029</v>
      </c>
    </row>
    <row r="1497" spans="11:69" x14ac:dyDescent="0.25">
      <c r="K1497" s="145" t="s">
        <v>316</v>
      </c>
      <c r="N1497" s="37" t="s">
        <v>2867</v>
      </c>
      <c r="V1497" s="37" t="s">
        <v>441</v>
      </c>
      <c r="W1497" s="37" t="s">
        <v>460</v>
      </c>
      <c r="X1497" s="37">
        <v>305</v>
      </c>
      <c r="AB1497" s="206" t="s">
        <v>362</v>
      </c>
      <c r="AC1497" s="173">
        <v>6640251</v>
      </c>
      <c r="AD1497" s="174" t="s">
        <v>2868</v>
      </c>
      <c r="AE1497" s="149">
        <v>662904.13</v>
      </c>
      <c r="AF1497" s="17">
        <v>504941.06</v>
      </c>
      <c r="AG1497" s="17">
        <v>227732.51</v>
      </c>
      <c r="AH1497" s="151">
        <v>321654.97410352511</v>
      </c>
      <c r="AI1497" s="150">
        <v>224077.06</v>
      </c>
      <c r="AJ1497" s="266">
        <v>672231.17999999993</v>
      </c>
      <c r="AK1497" s="138">
        <v>335584.06</v>
      </c>
      <c r="AL1497" s="266">
        <v>402700.87200000003</v>
      </c>
      <c r="AM1497" s="175">
        <v>268045.81175293756</v>
      </c>
      <c r="AN1497" s="150">
        <v>389193.22235058754</v>
      </c>
      <c r="AO1497" s="151">
        <v>457823.6057142861</v>
      </c>
      <c r="AP1497" s="151">
        <v>149675.13999999998</v>
      </c>
      <c r="AQ1497" s="151">
        <v>154165.39420000001</v>
      </c>
      <c r="AR1497" s="266">
        <v>518065.78579999995</v>
      </c>
      <c r="AS1497" s="267">
        <v>0.77066610596670038</v>
      </c>
      <c r="AT1497" s="266">
        <v>167489.5799035251</v>
      </c>
      <c r="AU1497" s="267">
        <v>0.52071192236442254</v>
      </c>
      <c r="AV1497" s="266">
        <v>73567.1158</v>
      </c>
      <c r="AW1497" s="267">
        <v>0.32304178178161735</v>
      </c>
      <c r="AX1497" s="266">
        <v>522556.03999999992</v>
      </c>
      <c r="AY1497" s="267">
        <v>0.77734573394825268</v>
      </c>
      <c r="AZ1497" s="266">
        <v>171979.83410352512</v>
      </c>
      <c r="BA1497" s="267">
        <v>0.53467176928584714</v>
      </c>
      <c r="BB1497" s="266">
        <v>-4490.2542000000249</v>
      </c>
      <c r="BC1497" s="267">
        <v>-3.0000000000000169E-2</v>
      </c>
      <c r="BE1497" s="149">
        <v>12847.116183333332</v>
      </c>
      <c r="BF1497" s="149">
        <v>12847.116183333332</v>
      </c>
      <c r="BG1497" s="149">
        <v>12847.116183333332</v>
      </c>
      <c r="BH1497" s="149">
        <v>12847.116183333332</v>
      </c>
      <c r="BI1497" s="149">
        <v>12847.116183333332</v>
      </c>
      <c r="BJ1497" s="149">
        <v>12847.116183333332</v>
      </c>
      <c r="BK1497" s="149">
        <v>12847.116183333332</v>
      </c>
      <c r="BL1497" s="149">
        <v>12847.116183333332</v>
      </c>
      <c r="BM1497" s="149">
        <v>12847.116183333332</v>
      </c>
      <c r="BN1497" s="149">
        <v>12847.116183333332</v>
      </c>
      <c r="BO1497" s="149">
        <v>12847.116183333332</v>
      </c>
      <c r="BP1497" s="149">
        <v>12847.116183333332</v>
      </c>
      <c r="BQ1497" s="268">
        <v>154165.39419999998</v>
      </c>
    </row>
    <row r="1498" spans="11:69" x14ac:dyDescent="0.25">
      <c r="K1498" s="145" t="s">
        <v>316</v>
      </c>
      <c r="N1498" s="37" t="s">
        <v>2869</v>
      </c>
      <c r="V1498" s="37" t="s">
        <v>441</v>
      </c>
      <c r="W1498" s="37" t="s">
        <v>460</v>
      </c>
      <c r="X1498" s="37">
        <v>305</v>
      </c>
      <c r="AB1498" s="206" t="s">
        <v>362</v>
      </c>
      <c r="AC1498" s="173">
        <v>6640252</v>
      </c>
      <c r="AD1498" s="174" t="s">
        <v>2870</v>
      </c>
      <c r="AE1498" s="149">
        <v>278880.75</v>
      </c>
      <c r="AF1498" s="17">
        <v>1167539.6500000001</v>
      </c>
      <c r="AG1498" s="17">
        <v>247063.67999999999</v>
      </c>
      <c r="AH1498" s="151">
        <v>1030483.4656115557</v>
      </c>
      <c r="AI1498" s="150">
        <v>231912.90999999997</v>
      </c>
      <c r="AJ1498" s="266">
        <v>695738.73</v>
      </c>
      <c r="AK1498" s="138">
        <v>941232.37000000011</v>
      </c>
      <c r="AL1498" s="266">
        <v>1129478.844</v>
      </c>
      <c r="AM1498" s="175">
        <v>858736.22134296305</v>
      </c>
      <c r="AN1498" s="150">
        <v>1112979.6142685928</v>
      </c>
      <c r="AO1498" s="151">
        <v>761407.61142857198</v>
      </c>
      <c r="AP1498" s="151">
        <v>1406294.5847572798</v>
      </c>
      <c r="AQ1498" s="151">
        <v>1448483.4223000039</v>
      </c>
      <c r="AR1498" s="266">
        <v>-752744.69230000395</v>
      </c>
      <c r="AS1498" s="267">
        <v>-1.081935875986096</v>
      </c>
      <c r="AT1498" s="266">
        <v>-417999.9566884482</v>
      </c>
      <c r="AU1498" s="267">
        <v>-0.40563480214636916</v>
      </c>
      <c r="AV1498" s="266">
        <v>-1201419.742300004</v>
      </c>
      <c r="AW1498" s="267">
        <v>-4.8627938444857781</v>
      </c>
      <c r="AX1498" s="266">
        <v>-710555.85475727986</v>
      </c>
      <c r="AY1498" s="267">
        <v>-1.0212969669767844</v>
      </c>
      <c r="AZ1498" s="266">
        <v>-375811.11914572411</v>
      </c>
      <c r="BA1498" s="267">
        <v>-0.36469398266637243</v>
      </c>
      <c r="BB1498" s="266">
        <v>-42188.837542724097</v>
      </c>
      <c r="BC1498" s="267">
        <v>-3.0000000000004055E-2</v>
      </c>
      <c r="BE1498" s="149">
        <v>120706.95185833366</v>
      </c>
      <c r="BF1498" s="149">
        <v>120706.95185833366</v>
      </c>
      <c r="BG1498" s="149">
        <v>120706.95185833366</v>
      </c>
      <c r="BH1498" s="149">
        <v>120706.95185833366</v>
      </c>
      <c r="BI1498" s="149">
        <v>120706.95185833366</v>
      </c>
      <c r="BJ1498" s="149">
        <v>120706.95185833366</v>
      </c>
      <c r="BK1498" s="149">
        <v>120706.95185833366</v>
      </c>
      <c r="BL1498" s="149">
        <v>120706.95185833366</v>
      </c>
      <c r="BM1498" s="149">
        <v>120706.95185833366</v>
      </c>
      <c r="BN1498" s="149">
        <v>120706.95185833366</v>
      </c>
      <c r="BO1498" s="149">
        <v>120706.95185833366</v>
      </c>
      <c r="BP1498" s="149">
        <v>120706.95185833366</v>
      </c>
      <c r="BQ1498" s="268">
        <v>1448483.4223000044</v>
      </c>
    </row>
    <row r="1499" spans="11:69" x14ac:dyDescent="0.25">
      <c r="K1499" s="145" t="s">
        <v>316</v>
      </c>
      <c r="N1499" s="37" t="s">
        <v>2871</v>
      </c>
      <c r="V1499" s="37" t="s">
        <v>441</v>
      </c>
      <c r="W1499" s="37" t="s">
        <v>460</v>
      </c>
      <c r="X1499" s="37">
        <v>305</v>
      </c>
      <c r="AB1499" s="206" t="s">
        <v>362</v>
      </c>
      <c r="AC1499" s="173">
        <v>6640260</v>
      </c>
      <c r="AD1499" s="174" t="s">
        <v>2872</v>
      </c>
      <c r="AE1499" s="149">
        <v>19950</v>
      </c>
      <c r="AF1499" s="17">
        <v>27633.439999999999</v>
      </c>
      <c r="AG1499" s="17">
        <v>39287.9</v>
      </c>
      <c r="AH1499" s="151">
        <v>42056.694531459238</v>
      </c>
      <c r="AI1499" s="150">
        <v>17414.18</v>
      </c>
      <c r="AJ1499" s="266">
        <v>52242.54</v>
      </c>
      <c r="AK1499" s="138">
        <v>35871.800000000003</v>
      </c>
      <c r="AL1499" s="266">
        <v>43046.16</v>
      </c>
      <c r="AM1499" s="175">
        <v>35047.245442882697</v>
      </c>
      <c r="AN1499" s="150">
        <v>42881.249088576544</v>
      </c>
      <c r="AO1499" s="151">
        <v>49414.628571428577</v>
      </c>
      <c r="AP1499" s="151">
        <v>48285.04</v>
      </c>
      <c r="AQ1499" s="151">
        <v>49733.591199999915</v>
      </c>
      <c r="AR1499" s="266">
        <v>2508.9488000000856</v>
      </c>
      <c r="AS1499" s="267">
        <v>4.8025015629027334E-2</v>
      </c>
      <c r="AT1499" s="266">
        <v>-7676.8966685406776</v>
      </c>
      <c r="AU1499" s="267">
        <v>-0.18253685302819525</v>
      </c>
      <c r="AV1499" s="266">
        <v>-10445.691199999914</v>
      </c>
      <c r="AW1499" s="267">
        <v>-0.26587552910692386</v>
      </c>
      <c r="AX1499" s="266">
        <v>3957.5</v>
      </c>
      <c r="AY1499" s="267">
        <v>7.5752442358277369E-2</v>
      </c>
      <c r="AZ1499" s="266">
        <v>-6228.3454685407632</v>
      </c>
      <c r="BA1499" s="267">
        <v>-0.14809403206621097</v>
      </c>
      <c r="BB1499" s="266">
        <v>-1448.5511999999144</v>
      </c>
      <c r="BC1499" s="267">
        <v>-2.9999999999998226E-2</v>
      </c>
      <c r="BE1499" s="149">
        <v>4144.4659333333266</v>
      </c>
      <c r="BF1499" s="149">
        <v>4144.4659333333266</v>
      </c>
      <c r="BG1499" s="149">
        <v>4144.4659333333266</v>
      </c>
      <c r="BH1499" s="149">
        <v>4144.4659333333266</v>
      </c>
      <c r="BI1499" s="149">
        <v>4144.4659333333266</v>
      </c>
      <c r="BJ1499" s="149">
        <v>4144.4659333333266</v>
      </c>
      <c r="BK1499" s="149">
        <v>4144.4659333333266</v>
      </c>
      <c r="BL1499" s="149">
        <v>4144.4659333333266</v>
      </c>
      <c r="BM1499" s="149">
        <v>4144.4659333333266</v>
      </c>
      <c r="BN1499" s="149">
        <v>4144.4659333333266</v>
      </c>
      <c r="BO1499" s="149">
        <v>4144.4659333333266</v>
      </c>
      <c r="BP1499" s="149">
        <v>4144.4659333333266</v>
      </c>
      <c r="BQ1499" s="268">
        <v>49733.591199999915</v>
      </c>
    </row>
    <row r="1500" spans="11:69" x14ac:dyDescent="0.25">
      <c r="K1500" s="145" t="s">
        <v>316</v>
      </c>
      <c r="N1500" s="37" t="s">
        <v>2873</v>
      </c>
      <c r="V1500" s="37" t="s">
        <v>441</v>
      </c>
      <c r="W1500" s="37" t="s">
        <v>460</v>
      </c>
      <c r="X1500" s="37">
        <v>305</v>
      </c>
      <c r="AB1500" s="206" t="s">
        <v>362</v>
      </c>
      <c r="AC1500" s="173">
        <v>6640280</v>
      </c>
      <c r="AD1500" s="174" t="s">
        <v>2874</v>
      </c>
      <c r="AE1500" s="149">
        <v>7828720.8700000001</v>
      </c>
      <c r="AF1500" s="17">
        <v>5821744.8600000003</v>
      </c>
      <c r="AG1500" s="17">
        <v>5721140.7700000005</v>
      </c>
      <c r="AH1500" s="151">
        <v>5169229.8755307682</v>
      </c>
      <c r="AI1500" s="150">
        <v>1855092.5499999998</v>
      </c>
      <c r="AJ1500" s="266">
        <v>5565277.6499999994</v>
      </c>
      <c r="AK1500" s="138">
        <v>5284523.46</v>
      </c>
      <c r="AL1500" s="266">
        <v>6341428.1520000007</v>
      </c>
      <c r="AM1500" s="175">
        <v>4307691.5629423065</v>
      </c>
      <c r="AN1500" s="150">
        <v>6146061.7725884616</v>
      </c>
      <c r="AO1500" s="151">
        <v>6051334.971428575</v>
      </c>
      <c r="AP1500" s="151">
        <v>5380543.4834951451</v>
      </c>
      <c r="AQ1500" s="151">
        <v>5541959.7880000006</v>
      </c>
      <c r="AR1500" s="266">
        <v>23317.8619999988</v>
      </c>
      <c r="AS1500" s="267">
        <v>4.1898829611850185E-3</v>
      </c>
      <c r="AT1500" s="266">
        <v>-372729.91246923245</v>
      </c>
      <c r="AU1500" s="267">
        <v>-7.2105501485549853E-2</v>
      </c>
      <c r="AV1500" s="266">
        <v>179180.98199999984</v>
      </c>
      <c r="AW1500" s="267">
        <v>3.1319100368858752E-2</v>
      </c>
      <c r="AX1500" s="266">
        <v>184734.16650485434</v>
      </c>
      <c r="AY1500" s="267">
        <v>3.3194061127364304E-2</v>
      </c>
      <c r="AZ1500" s="266">
        <v>-211313.60796437692</v>
      </c>
      <c r="BA1500" s="267">
        <v>-4.0879127655873412E-2</v>
      </c>
      <c r="BB1500" s="266">
        <v>-161416.30450485554</v>
      </c>
      <c r="BC1500" s="267">
        <v>-3.0000000000000221E-2</v>
      </c>
      <c r="BE1500" s="149">
        <v>461829.98233333335</v>
      </c>
      <c r="BF1500" s="149">
        <v>461829.98233333335</v>
      </c>
      <c r="BG1500" s="149">
        <v>461829.98233333335</v>
      </c>
      <c r="BH1500" s="149">
        <v>461829.98233333335</v>
      </c>
      <c r="BI1500" s="149">
        <v>461829.98233333335</v>
      </c>
      <c r="BJ1500" s="149">
        <v>461829.98233333335</v>
      </c>
      <c r="BK1500" s="149">
        <v>461829.98233333335</v>
      </c>
      <c r="BL1500" s="149">
        <v>461829.98233333335</v>
      </c>
      <c r="BM1500" s="149">
        <v>461829.98233333335</v>
      </c>
      <c r="BN1500" s="149">
        <v>461829.98233333335</v>
      </c>
      <c r="BO1500" s="149">
        <v>461829.98233333335</v>
      </c>
      <c r="BP1500" s="149">
        <v>461829.98233333335</v>
      </c>
      <c r="BQ1500" s="268">
        <v>5541959.7879999997</v>
      </c>
    </row>
    <row r="1501" spans="11:69" x14ac:dyDescent="0.25">
      <c r="K1501" s="145" t="s">
        <v>316</v>
      </c>
      <c r="N1501" s="37" t="s">
        <v>2875</v>
      </c>
      <c r="V1501" s="37" t="s">
        <v>441</v>
      </c>
      <c r="W1501" s="37" t="s">
        <v>460</v>
      </c>
      <c r="X1501" s="37">
        <v>305</v>
      </c>
      <c r="AB1501" s="206" t="s">
        <v>362</v>
      </c>
      <c r="AC1501" s="173">
        <v>6640281</v>
      </c>
      <c r="AD1501" s="174" t="s">
        <v>2876</v>
      </c>
      <c r="AE1501" s="149">
        <v>1868856.27</v>
      </c>
      <c r="AF1501" s="17">
        <v>2237602.12</v>
      </c>
      <c r="AG1501" s="17">
        <v>3009735.7199999997</v>
      </c>
      <c r="AH1501" s="151">
        <v>2883999.9999999958</v>
      </c>
      <c r="AI1501" s="150">
        <v>1137458.19</v>
      </c>
      <c r="AJ1501" s="266">
        <v>3412374.57</v>
      </c>
      <c r="AK1501" s="138">
        <v>2794909.62</v>
      </c>
      <c r="AL1501" s="266">
        <v>3353891.5439999998</v>
      </c>
      <c r="AM1501" s="175">
        <v>2403333.3333333298</v>
      </c>
      <c r="AN1501" s="150">
        <v>3275576.2866666662</v>
      </c>
      <c r="AO1501" s="151">
        <v>3257467.9542857097</v>
      </c>
      <c r="AP1501" s="151">
        <v>3412374.57</v>
      </c>
      <c r="AQ1501" s="151">
        <v>3514745.8070999994</v>
      </c>
      <c r="AR1501" s="266">
        <v>-102371.23709999956</v>
      </c>
      <c r="AS1501" s="267">
        <v>-2.9999999999999874E-2</v>
      </c>
      <c r="AT1501" s="266">
        <v>-630745.80710000359</v>
      </c>
      <c r="AU1501" s="267">
        <v>-0.21870520357143014</v>
      </c>
      <c r="AV1501" s="266">
        <v>-505010.08709999966</v>
      </c>
      <c r="AW1501" s="267">
        <v>-0.16779216983875239</v>
      </c>
      <c r="AX1501" s="266">
        <v>0</v>
      </c>
      <c r="AY1501" s="267">
        <v>0</v>
      </c>
      <c r="AZ1501" s="266">
        <v>-528374.57000000402</v>
      </c>
      <c r="BA1501" s="267">
        <v>-0.18320893550624298</v>
      </c>
      <c r="BB1501" s="266">
        <v>-102371.23709999956</v>
      </c>
      <c r="BC1501" s="267">
        <v>-2.9999999999999874E-2</v>
      </c>
      <c r="BE1501" s="149">
        <v>292895.48392500001</v>
      </c>
      <c r="BF1501" s="149">
        <v>292895.48392500001</v>
      </c>
      <c r="BG1501" s="149">
        <v>292895.48392500001</v>
      </c>
      <c r="BH1501" s="149">
        <v>292895.48392500001</v>
      </c>
      <c r="BI1501" s="149">
        <v>292895.48392500001</v>
      </c>
      <c r="BJ1501" s="149">
        <v>292895.48392500001</v>
      </c>
      <c r="BK1501" s="149">
        <v>292895.48392500001</v>
      </c>
      <c r="BL1501" s="149">
        <v>292895.48392500001</v>
      </c>
      <c r="BM1501" s="149">
        <v>292895.48392500001</v>
      </c>
      <c r="BN1501" s="149">
        <v>292895.48392500001</v>
      </c>
      <c r="BO1501" s="149">
        <v>292895.48392500001</v>
      </c>
      <c r="BP1501" s="149">
        <v>292895.48392500001</v>
      </c>
      <c r="BQ1501" s="268">
        <v>3514745.8070999994</v>
      </c>
    </row>
    <row r="1502" spans="11:69" x14ac:dyDescent="0.25">
      <c r="K1502" s="145" t="s">
        <v>316</v>
      </c>
      <c r="N1502" s="37" t="s">
        <v>2877</v>
      </c>
      <c r="V1502" s="37" t="s">
        <v>441</v>
      </c>
      <c r="W1502" s="37" t="s">
        <v>460</v>
      </c>
      <c r="X1502" s="37">
        <v>305</v>
      </c>
      <c r="AB1502" s="206" t="s">
        <v>362</v>
      </c>
      <c r="AC1502" s="173">
        <v>6640282</v>
      </c>
      <c r="AD1502" s="174" t="s">
        <v>2878</v>
      </c>
      <c r="AE1502" s="149">
        <v>182268.62999999995</v>
      </c>
      <c r="AF1502" s="17">
        <v>230503.57000000004</v>
      </c>
      <c r="AG1502" s="17">
        <v>419110.02999999997</v>
      </c>
      <c r="AH1502" s="151">
        <v>411999.99999999971</v>
      </c>
      <c r="AI1502" s="150">
        <v>216255.59999999998</v>
      </c>
      <c r="AJ1502" s="266">
        <v>648766.79999999993</v>
      </c>
      <c r="AK1502" s="138">
        <v>465056.4</v>
      </c>
      <c r="AL1502" s="266">
        <v>558067.67999999993</v>
      </c>
      <c r="AM1502" s="175">
        <v>343333.33333333314</v>
      </c>
      <c r="AN1502" s="150">
        <v>533723.06666666665</v>
      </c>
      <c r="AO1502" s="151">
        <v>594645.89142857108</v>
      </c>
      <c r="AP1502" s="151">
        <v>648766.80000000005</v>
      </c>
      <c r="AQ1502" s="151">
        <v>668229.804</v>
      </c>
      <c r="AR1502" s="266">
        <v>-19463.004000000074</v>
      </c>
      <c r="AS1502" s="267">
        <v>-3.0000000000000117E-2</v>
      </c>
      <c r="AT1502" s="266">
        <v>-256229.80400000029</v>
      </c>
      <c r="AU1502" s="267">
        <v>-0.62191700000000116</v>
      </c>
      <c r="AV1502" s="266">
        <v>-249119.77400000003</v>
      </c>
      <c r="AW1502" s="267">
        <v>-0.59440184239923832</v>
      </c>
      <c r="AX1502" s="266">
        <v>-1.1641532182693481E-10</v>
      </c>
      <c r="AY1502" s="267">
        <v>-1.7944093598336848E-16</v>
      </c>
      <c r="AZ1502" s="266">
        <v>-236766.80000000034</v>
      </c>
      <c r="BA1502" s="267">
        <v>-0.57467669902912744</v>
      </c>
      <c r="BB1502" s="266">
        <v>-19463.003999999957</v>
      </c>
      <c r="BC1502" s="267">
        <v>-2.9999999999999933E-2</v>
      </c>
      <c r="BE1502" s="149">
        <v>55685.817000000003</v>
      </c>
      <c r="BF1502" s="149">
        <v>55685.817000000003</v>
      </c>
      <c r="BG1502" s="149">
        <v>55685.817000000003</v>
      </c>
      <c r="BH1502" s="149">
        <v>55685.817000000003</v>
      </c>
      <c r="BI1502" s="149">
        <v>55685.817000000003</v>
      </c>
      <c r="BJ1502" s="149">
        <v>55685.817000000003</v>
      </c>
      <c r="BK1502" s="149">
        <v>55685.817000000003</v>
      </c>
      <c r="BL1502" s="149">
        <v>55685.817000000003</v>
      </c>
      <c r="BM1502" s="149">
        <v>55685.817000000003</v>
      </c>
      <c r="BN1502" s="149">
        <v>55685.817000000003</v>
      </c>
      <c r="BO1502" s="149">
        <v>55685.817000000003</v>
      </c>
      <c r="BP1502" s="149">
        <v>55685.817000000003</v>
      </c>
      <c r="BQ1502" s="268">
        <v>668229.804</v>
      </c>
    </row>
    <row r="1503" spans="11:69" x14ac:dyDescent="0.25">
      <c r="K1503" s="145" t="s">
        <v>316</v>
      </c>
      <c r="N1503" s="37" t="s">
        <v>2879</v>
      </c>
      <c r="V1503" s="37" t="s">
        <v>441</v>
      </c>
      <c r="W1503" s="37" t="s">
        <v>460</v>
      </c>
      <c r="X1503" s="37">
        <v>305</v>
      </c>
      <c r="AB1503" s="206" t="s">
        <v>362</v>
      </c>
      <c r="AC1503" s="173">
        <v>6640286</v>
      </c>
      <c r="AD1503" s="174" t="s">
        <v>2880</v>
      </c>
      <c r="AE1503" s="149">
        <v>41844.379999999997</v>
      </c>
      <c r="AF1503" s="17">
        <v>33084.769999999997</v>
      </c>
      <c r="AG1503" s="17">
        <v>55052.98</v>
      </c>
      <c r="AH1503" s="151">
        <v>46350</v>
      </c>
      <c r="AI1503" s="150">
        <v>30618.5</v>
      </c>
      <c r="AJ1503" s="266">
        <v>91855.5</v>
      </c>
      <c r="AK1503" s="138">
        <v>84732.47</v>
      </c>
      <c r="AL1503" s="266">
        <v>101678.96399999999</v>
      </c>
      <c r="AM1503" s="175">
        <v>38625</v>
      </c>
      <c r="AN1503" s="150">
        <v>92457.47</v>
      </c>
      <c r="AO1503" s="151">
        <v>85676.142857142899</v>
      </c>
      <c r="AP1503" s="151">
        <v>91855.5</v>
      </c>
      <c r="AQ1503" s="151">
        <v>94611.164999999994</v>
      </c>
      <c r="AR1503" s="266">
        <v>-2755.6649999999936</v>
      </c>
      <c r="AS1503" s="267">
        <v>-2.999999999999993E-2</v>
      </c>
      <c r="AT1503" s="266">
        <v>-48261.164999999994</v>
      </c>
      <c r="AU1503" s="267">
        <v>-1.0412333333333332</v>
      </c>
      <c r="AV1503" s="266">
        <v>-39558.18499999999</v>
      </c>
      <c r="AW1503" s="267">
        <v>-0.71854756999530245</v>
      </c>
      <c r="AX1503" s="266">
        <v>0</v>
      </c>
      <c r="AY1503" s="267">
        <v>0</v>
      </c>
      <c r="AZ1503" s="266">
        <v>-45505.5</v>
      </c>
      <c r="BA1503" s="267">
        <v>-0.98177993527508089</v>
      </c>
      <c r="BB1503" s="266">
        <v>-2755.6649999999936</v>
      </c>
      <c r="BC1503" s="267">
        <v>-2.999999999999993E-2</v>
      </c>
      <c r="BE1503" s="149">
        <v>7884.2637500000001</v>
      </c>
      <c r="BF1503" s="149">
        <v>7884.2637500000001</v>
      </c>
      <c r="BG1503" s="149">
        <v>7884.2637500000001</v>
      </c>
      <c r="BH1503" s="149">
        <v>7884.2637500000001</v>
      </c>
      <c r="BI1503" s="149">
        <v>7884.2637500000001</v>
      </c>
      <c r="BJ1503" s="149">
        <v>7884.2637500000001</v>
      </c>
      <c r="BK1503" s="149">
        <v>7884.2637500000001</v>
      </c>
      <c r="BL1503" s="149">
        <v>7884.2637500000001</v>
      </c>
      <c r="BM1503" s="149">
        <v>7884.2637500000001</v>
      </c>
      <c r="BN1503" s="149">
        <v>7884.2637500000001</v>
      </c>
      <c r="BO1503" s="149">
        <v>7884.2637500000001</v>
      </c>
      <c r="BP1503" s="149">
        <v>7884.2637500000001</v>
      </c>
      <c r="BQ1503" s="268">
        <v>94611.164999999994</v>
      </c>
    </row>
    <row r="1504" spans="11:69" x14ac:dyDescent="0.25">
      <c r="K1504" s="145" t="s">
        <v>316</v>
      </c>
      <c r="N1504" s="37" t="s">
        <v>2881</v>
      </c>
      <c r="V1504" s="37" t="s">
        <v>441</v>
      </c>
      <c r="W1504" s="37" t="s">
        <v>460</v>
      </c>
      <c r="X1504" s="37">
        <v>305</v>
      </c>
      <c r="AB1504" s="206" t="s">
        <v>362</v>
      </c>
      <c r="AC1504" s="173">
        <v>6640291</v>
      </c>
      <c r="AD1504" s="174" t="s">
        <v>2882</v>
      </c>
      <c r="AE1504" s="149">
        <v>711623.17999999993</v>
      </c>
      <c r="AF1504" s="17">
        <v>916537.44</v>
      </c>
      <c r="AG1504" s="17">
        <v>1115643.6100000001</v>
      </c>
      <c r="AH1504" s="151">
        <v>1105281.3093508231</v>
      </c>
      <c r="AI1504" s="150">
        <v>253284.78000000003</v>
      </c>
      <c r="AJ1504" s="266">
        <v>759854.34000000008</v>
      </c>
      <c r="AK1504" s="138">
        <v>898701.74999999988</v>
      </c>
      <c r="AL1504" s="266">
        <v>1078442.0999999999</v>
      </c>
      <c r="AM1504" s="175">
        <v>921067.75779235235</v>
      </c>
      <c r="AN1504" s="150">
        <v>1082915.3015584706</v>
      </c>
      <c r="AO1504" s="151">
        <v>954687.01714285754</v>
      </c>
      <c r="AP1504" s="151">
        <v>1121751.3796000001</v>
      </c>
      <c r="AQ1504" s="151">
        <v>1155403.9209879991</v>
      </c>
      <c r="AR1504" s="266">
        <v>-395549.58098799898</v>
      </c>
      <c r="AS1504" s="267">
        <v>-0.52055974436889962</v>
      </c>
      <c r="AT1504" s="266">
        <v>-50122.611637176014</v>
      </c>
      <c r="AU1504" s="267">
        <v>-4.5348284833130019E-2</v>
      </c>
      <c r="AV1504" s="266">
        <v>-39760.310987998964</v>
      </c>
      <c r="AW1504" s="267">
        <v>-3.5638899942248545E-2</v>
      </c>
      <c r="AX1504" s="266">
        <v>-361897.03960000002</v>
      </c>
      <c r="AY1504" s="267">
        <v>-0.47627159647466116</v>
      </c>
      <c r="AZ1504" s="266">
        <v>-16470.07024917705</v>
      </c>
      <c r="BA1504" s="267">
        <v>-1.4901247410806753E-2</v>
      </c>
      <c r="BB1504" s="266">
        <v>-33652.541387998965</v>
      </c>
      <c r="BC1504" s="267">
        <v>-2.9999999999999076E-2</v>
      </c>
      <c r="BE1504" s="149">
        <v>96283.660082333299</v>
      </c>
      <c r="BF1504" s="149">
        <v>96283.660082333299</v>
      </c>
      <c r="BG1504" s="149">
        <v>96283.660082333299</v>
      </c>
      <c r="BH1504" s="149">
        <v>96283.660082333299</v>
      </c>
      <c r="BI1504" s="149">
        <v>96283.660082333299</v>
      </c>
      <c r="BJ1504" s="149">
        <v>96283.660082333299</v>
      </c>
      <c r="BK1504" s="149">
        <v>96283.660082333299</v>
      </c>
      <c r="BL1504" s="149">
        <v>96283.660082333299</v>
      </c>
      <c r="BM1504" s="149">
        <v>96283.660082333299</v>
      </c>
      <c r="BN1504" s="149">
        <v>96283.660082333299</v>
      </c>
      <c r="BO1504" s="149">
        <v>96283.660082333299</v>
      </c>
      <c r="BP1504" s="149">
        <v>96283.660082333299</v>
      </c>
      <c r="BQ1504" s="268">
        <v>1155403.9209879993</v>
      </c>
    </row>
    <row r="1505" spans="11:69" x14ac:dyDescent="0.25">
      <c r="K1505" s="145" t="s">
        <v>316</v>
      </c>
      <c r="N1505" s="37" t="s">
        <v>2883</v>
      </c>
      <c r="V1505" s="37" t="s">
        <v>441</v>
      </c>
      <c r="W1505" s="37" t="s">
        <v>460</v>
      </c>
      <c r="X1505" s="37">
        <v>305</v>
      </c>
      <c r="AB1505" s="206" t="s">
        <v>362</v>
      </c>
      <c r="AC1505" s="173">
        <v>6640292</v>
      </c>
      <c r="AD1505" s="174" t="s">
        <v>2884</v>
      </c>
      <c r="AE1505" s="149">
        <v>2.9103999999999997E-11</v>
      </c>
      <c r="AF1505" s="17">
        <v>0</v>
      </c>
      <c r="AG1505" s="17">
        <v>0</v>
      </c>
      <c r="AH1505" s="151">
        <v>0</v>
      </c>
      <c r="AI1505" s="150">
        <v>0</v>
      </c>
      <c r="AJ1505" s="266">
        <v>0</v>
      </c>
      <c r="AK1505" s="138">
        <v>0</v>
      </c>
      <c r="AL1505" s="266">
        <v>0</v>
      </c>
      <c r="AM1505" s="175">
        <v>0</v>
      </c>
      <c r="AN1505" s="150">
        <v>0</v>
      </c>
      <c r="AO1505" s="151">
        <v>0</v>
      </c>
      <c r="AP1505" s="151">
        <v>0</v>
      </c>
      <c r="AQ1505" s="151">
        <v>0</v>
      </c>
      <c r="AR1505" s="266">
        <v>0</v>
      </c>
      <c r="AS1505" s="267">
        <v>0</v>
      </c>
      <c r="AT1505" s="266">
        <v>0</v>
      </c>
      <c r="AU1505" s="267">
        <v>0</v>
      </c>
      <c r="AV1505" s="266">
        <v>0</v>
      </c>
      <c r="AW1505" s="267">
        <v>0</v>
      </c>
      <c r="AX1505" s="266">
        <v>0</v>
      </c>
      <c r="AY1505" s="267">
        <v>0</v>
      </c>
      <c r="AZ1505" s="266">
        <v>0</v>
      </c>
      <c r="BA1505" s="267">
        <v>0</v>
      </c>
      <c r="BB1505" s="266">
        <v>0</v>
      </c>
      <c r="BC1505" s="267">
        <v>0</v>
      </c>
      <c r="BE1505" s="149">
        <v>0</v>
      </c>
      <c r="BF1505" s="149">
        <v>0</v>
      </c>
      <c r="BG1505" s="149">
        <v>0</v>
      </c>
      <c r="BH1505" s="149">
        <v>0</v>
      </c>
      <c r="BI1505" s="149">
        <v>0</v>
      </c>
      <c r="BJ1505" s="149">
        <v>0</v>
      </c>
      <c r="BK1505" s="149">
        <v>0</v>
      </c>
      <c r="BL1505" s="149">
        <v>0</v>
      </c>
      <c r="BM1505" s="149">
        <v>0</v>
      </c>
      <c r="BN1505" s="149">
        <v>0</v>
      </c>
      <c r="BO1505" s="149">
        <v>0</v>
      </c>
      <c r="BP1505" s="149">
        <v>0</v>
      </c>
      <c r="BQ1505" s="268">
        <v>0</v>
      </c>
    </row>
    <row r="1506" spans="11:69" x14ac:dyDescent="0.25">
      <c r="K1506" s="145" t="s">
        <v>316</v>
      </c>
      <c r="N1506" s="37" t="s">
        <v>2885</v>
      </c>
      <c r="V1506" s="37" t="s">
        <v>441</v>
      </c>
      <c r="W1506" s="37" t="s">
        <v>460</v>
      </c>
      <c r="X1506" s="37">
        <v>305</v>
      </c>
      <c r="AB1506" s="206" t="s">
        <v>362</v>
      </c>
      <c r="AC1506" s="173">
        <v>6640293</v>
      </c>
      <c r="AD1506" s="174" t="s">
        <v>2886</v>
      </c>
      <c r="AE1506" s="149">
        <v>68760.600000000006</v>
      </c>
      <c r="AF1506" s="17">
        <v>102315.72</v>
      </c>
      <c r="AG1506" s="17">
        <v>57194.87000000001</v>
      </c>
      <c r="AH1506" s="151">
        <v>110904.36140228035</v>
      </c>
      <c r="AI1506" s="150">
        <v>24387.119999999999</v>
      </c>
      <c r="AJ1506" s="266">
        <v>73161.36</v>
      </c>
      <c r="AK1506" s="138">
        <v>60108.460000000014</v>
      </c>
      <c r="AL1506" s="266">
        <v>72130.152000000016</v>
      </c>
      <c r="AM1506" s="175">
        <v>92420.301168566948</v>
      </c>
      <c r="AN1506" s="150">
        <v>78592.520233713411</v>
      </c>
      <c r="AO1506" s="151">
        <v>73096.559999999983</v>
      </c>
      <c r="AP1506" s="151">
        <v>58810.21</v>
      </c>
      <c r="AQ1506" s="151">
        <v>60574.516300000054</v>
      </c>
      <c r="AR1506" s="266">
        <v>12586.843699999947</v>
      </c>
      <c r="AS1506" s="267">
        <v>0.17204223240245872</v>
      </c>
      <c r="AT1506" s="266">
        <v>50329.845102280298</v>
      </c>
      <c r="AU1506" s="267">
        <v>0.45381303734052647</v>
      </c>
      <c r="AV1506" s="266">
        <v>-3379.646300000044</v>
      </c>
      <c r="AW1506" s="267">
        <v>-5.9090025031966038E-2</v>
      </c>
      <c r="AX1506" s="266">
        <v>14351.150000000001</v>
      </c>
      <c r="AY1506" s="267">
        <v>0.19615750718685385</v>
      </c>
      <c r="AZ1506" s="266">
        <v>52094.151402280353</v>
      </c>
      <c r="BA1506" s="267">
        <v>0.46972139547623981</v>
      </c>
      <c r="BB1506" s="266">
        <v>-1764.3063000000548</v>
      </c>
      <c r="BC1506" s="267">
        <v>-3.0000000000000932E-2</v>
      </c>
      <c r="BE1506" s="149">
        <v>5047.8763583333366</v>
      </c>
      <c r="BF1506" s="149">
        <v>5047.8763583333366</v>
      </c>
      <c r="BG1506" s="149">
        <v>5047.8763583333366</v>
      </c>
      <c r="BH1506" s="149">
        <v>5047.8763583333366</v>
      </c>
      <c r="BI1506" s="149">
        <v>5047.8763583333366</v>
      </c>
      <c r="BJ1506" s="149">
        <v>5047.8763583333366</v>
      </c>
      <c r="BK1506" s="149">
        <v>5047.8763583333366</v>
      </c>
      <c r="BL1506" s="149">
        <v>5047.8763583333366</v>
      </c>
      <c r="BM1506" s="149">
        <v>5047.8763583333366</v>
      </c>
      <c r="BN1506" s="149">
        <v>5047.8763583333366</v>
      </c>
      <c r="BO1506" s="149">
        <v>5047.8763583333366</v>
      </c>
      <c r="BP1506" s="149">
        <v>5047.8763583333366</v>
      </c>
      <c r="BQ1506" s="268">
        <v>60574.516300000025</v>
      </c>
    </row>
    <row r="1507" spans="11:69" x14ac:dyDescent="0.25">
      <c r="K1507" s="145" t="s">
        <v>316</v>
      </c>
      <c r="N1507" s="37" t="s">
        <v>2887</v>
      </c>
      <c r="V1507" s="37" t="s">
        <v>441</v>
      </c>
      <c r="W1507" s="37" t="s">
        <v>460</v>
      </c>
      <c r="X1507" s="37">
        <v>305</v>
      </c>
      <c r="AB1507" s="206" t="s">
        <v>362</v>
      </c>
      <c r="AC1507" s="173">
        <v>6640295</v>
      </c>
      <c r="AD1507" s="174" t="s">
        <v>2888</v>
      </c>
      <c r="AE1507" s="149">
        <v>1036344.15</v>
      </c>
      <c r="AF1507" s="17">
        <v>1982103.23</v>
      </c>
      <c r="AG1507" s="17">
        <v>1494577.08</v>
      </c>
      <c r="AH1507" s="151">
        <v>1703262.5899999999</v>
      </c>
      <c r="AI1507" s="150">
        <v>451937.25</v>
      </c>
      <c r="AJ1507" s="266">
        <v>1355811.75</v>
      </c>
      <c r="AK1507" s="138">
        <v>1020181.7699999999</v>
      </c>
      <c r="AL1507" s="266">
        <v>1224218.1239999998</v>
      </c>
      <c r="AM1507" s="175">
        <v>1418741.7416666662</v>
      </c>
      <c r="AN1507" s="150">
        <v>1304702.6183333336</v>
      </c>
      <c r="AO1507" s="151">
        <v>1431768.4457142863</v>
      </c>
      <c r="AP1507" s="151">
        <v>1469628.4058252429</v>
      </c>
      <c r="AQ1507" s="151">
        <v>1513717.2580000008</v>
      </c>
      <c r="AR1507" s="266">
        <v>-157905.50800000085</v>
      </c>
      <c r="AS1507" s="267">
        <v>-0.11646565830396502</v>
      </c>
      <c r="AT1507" s="266">
        <v>189545.33199999901</v>
      </c>
      <c r="AU1507" s="267">
        <v>0.11128368174868387</v>
      </c>
      <c r="AV1507" s="266">
        <v>-19140.178000000771</v>
      </c>
      <c r="AW1507" s="267">
        <v>-1.2806417451551425E-2</v>
      </c>
      <c r="AX1507" s="266">
        <v>-113816.65582524287</v>
      </c>
      <c r="AY1507" s="267">
        <v>-8.3947241071810202E-2</v>
      </c>
      <c r="AZ1507" s="266">
        <v>233634.18417475699</v>
      </c>
      <c r="BA1507" s="267">
        <v>0.13716862305697503</v>
      </c>
      <c r="BB1507" s="266">
        <v>-44088.85217475798</v>
      </c>
      <c r="BC1507" s="267">
        <v>-3.0000000000000471E-2</v>
      </c>
      <c r="BE1507" s="149">
        <v>126143.10483333339</v>
      </c>
      <c r="BF1507" s="149">
        <v>126143.10483333339</v>
      </c>
      <c r="BG1507" s="149">
        <v>126143.10483333339</v>
      </c>
      <c r="BH1507" s="149">
        <v>126143.10483333339</v>
      </c>
      <c r="BI1507" s="149">
        <v>126143.10483333339</v>
      </c>
      <c r="BJ1507" s="149">
        <v>126143.10483333339</v>
      </c>
      <c r="BK1507" s="149">
        <v>126143.10483333339</v>
      </c>
      <c r="BL1507" s="149">
        <v>126143.10483333339</v>
      </c>
      <c r="BM1507" s="149">
        <v>126143.10483333339</v>
      </c>
      <c r="BN1507" s="149">
        <v>126143.10483333339</v>
      </c>
      <c r="BO1507" s="149">
        <v>126143.10483333339</v>
      </c>
      <c r="BP1507" s="149">
        <v>126143.10483333339</v>
      </c>
      <c r="BQ1507" s="268">
        <v>1513717.2580000004</v>
      </c>
    </row>
    <row r="1508" spans="11:69" x14ac:dyDescent="0.25">
      <c r="K1508" s="145" t="s">
        <v>316</v>
      </c>
      <c r="N1508" s="37" t="s">
        <v>2889</v>
      </c>
      <c r="V1508" s="37" t="s">
        <v>441</v>
      </c>
      <c r="W1508" s="37" t="s">
        <v>460</v>
      </c>
      <c r="X1508" s="37">
        <v>305</v>
      </c>
      <c r="AB1508" s="206" t="s">
        <v>362</v>
      </c>
      <c r="AC1508" s="173">
        <v>6640298</v>
      </c>
      <c r="AD1508" s="174" t="s">
        <v>2890</v>
      </c>
      <c r="AE1508" s="149">
        <v>2464566.1799999997</v>
      </c>
      <c r="AF1508" s="17">
        <v>2491073.2799999993</v>
      </c>
      <c r="AG1508" s="17">
        <v>2643180.7700000005</v>
      </c>
      <c r="AH1508" s="151">
        <v>2362119.9388931436</v>
      </c>
      <c r="AI1508" s="150">
        <v>912376.97000000009</v>
      </c>
      <c r="AJ1508" s="266">
        <v>2737130.91</v>
      </c>
      <c r="AK1508" s="138">
        <v>2328762.9499999997</v>
      </c>
      <c r="AL1508" s="266">
        <v>2794515.54</v>
      </c>
      <c r="AM1508" s="175">
        <v>1968433.2824109527</v>
      </c>
      <c r="AN1508" s="150">
        <v>2722449.6064821905</v>
      </c>
      <c r="AO1508" s="151">
        <v>2791377.3771428573</v>
      </c>
      <c r="AP1508" s="151">
        <v>2681269.5308737867</v>
      </c>
      <c r="AQ1508" s="151">
        <v>2761707.6168000042</v>
      </c>
      <c r="AR1508" s="266">
        <v>-24576.706800004002</v>
      </c>
      <c r="AS1508" s="267">
        <v>-8.9790030539693838E-3</v>
      </c>
      <c r="AT1508" s="266">
        <v>-399587.6779068606</v>
      </c>
      <c r="AU1508" s="267">
        <v>-0.16916485540277088</v>
      </c>
      <c r="AV1508" s="266">
        <v>-118526.84680000367</v>
      </c>
      <c r="AW1508" s="267">
        <v>-4.4842504964200253E-2</v>
      </c>
      <c r="AX1508" s="266">
        <v>55861.379126213491</v>
      </c>
      <c r="AY1508" s="267">
        <v>2.040873489906023E-2</v>
      </c>
      <c r="AZ1508" s="266">
        <v>-319149.5919806431</v>
      </c>
      <c r="BA1508" s="267">
        <v>-0.13511151009977596</v>
      </c>
      <c r="BB1508" s="266">
        <v>-80438.085926217493</v>
      </c>
      <c r="BC1508" s="267">
        <v>-3.0000000000001453E-2</v>
      </c>
      <c r="BE1508" s="149">
        <v>230142.30140000035</v>
      </c>
      <c r="BF1508" s="149">
        <v>230142.30140000035</v>
      </c>
      <c r="BG1508" s="149">
        <v>230142.30140000035</v>
      </c>
      <c r="BH1508" s="149">
        <v>230142.30140000035</v>
      </c>
      <c r="BI1508" s="149">
        <v>230142.30140000035</v>
      </c>
      <c r="BJ1508" s="149">
        <v>230142.30140000035</v>
      </c>
      <c r="BK1508" s="149">
        <v>230142.30140000035</v>
      </c>
      <c r="BL1508" s="149">
        <v>230142.30140000035</v>
      </c>
      <c r="BM1508" s="149">
        <v>230142.30140000035</v>
      </c>
      <c r="BN1508" s="149">
        <v>230142.30140000035</v>
      </c>
      <c r="BO1508" s="149">
        <v>230142.30140000035</v>
      </c>
      <c r="BP1508" s="149">
        <v>230142.30140000035</v>
      </c>
      <c r="BQ1508" s="268">
        <v>2761707.6168000032</v>
      </c>
    </row>
    <row r="1509" spans="11:69" x14ac:dyDescent="0.25">
      <c r="K1509" s="145" t="s">
        <v>316</v>
      </c>
      <c r="N1509" s="37" t="s">
        <v>2891</v>
      </c>
      <c r="V1509" s="37" t="s">
        <v>441</v>
      </c>
      <c r="W1509" s="37" t="s">
        <v>460</v>
      </c>
      <c r="X1509" s="37">
        <v>305</v>
      </c>
      <c r="AB1509" s="206" t="s">
        <v>362</v>
      </c>
      <c r="AC1509" s="173">
        <v>6640302</v>
      </c>
      <c r="AD1509" s="174" t="s">
        <v>2892</v>
      </c>
      <c r="AE1509" s="149">
        <v>-20371.160000000011</v>
      </c>
      <c r="AF1509" s="17">
        <v>-25088.82</v>
      </c>
      <c r="AG1509" s="17">
        <v>-21163.24</v>
      </c>
      <c r="AH1509" s="151">
        <v>-27191.993881037037</v>
      </c>
      <c r="AI1509" s="150">
        <v>-8131.85</v>
      </c>
      <c r="AJ1509" s="266">
        <v>-24395.550000000003</v>
      </c>
      <c r="AK1509" s="138">
        <v>-14833.37</v>
      </c>
      <c r="AL1509" s="266">
        <v>-17800.044000000002</v>
      </c>
      <c r="AM1509" s="175">
        <v>-22659.994900864196</v>
      </c>
      <c r="AN1509" s="150">
        <v>-19365.36898017284</v>
      </c>
      <c r="AO1509" s="151">
        <v>-19227.634285714303</v>
      </c>
      <c r="AP1509" s="151">
        <v>-23567.77</v>
      </c>
      <c r="AQ1509" s="151">
        <v>-24274.803099999961</v>
      </c>
      <c r="AR1509" s="266">
        <v>-120.74690000004193</v>
      </c>
      <c r="AS1509" s="267">
        <v>-4.9495461262419544E-3</v>
      </c>
      <c r="AT1509" s="266">
        <v>-2917.1907810370758</v>
      </c>
      <c r="AU1509" s="267">
        <v>-0.10728123850717126</v>
      </c>
      <c r="AV1509" s="266">
        <v>3111.5630999999594</v>
      </c>
      <c r="AW1509" s="267">
        <v>0.14702678323356722</v>
      </c>
      <c r="AX1509" s="266">
        <v>-827.78000000000247</v>
      </c>
      <c r="AY1509" s="267">
        <v>-3.3931598180815863E-2</v>
      </c>
      <c r="AZ1509" s="266">
        <v>-3624.2238810370363</v>
      </c>
      <c r="BA1509" s="267">
        <v>-0.1332827558322037</v>
      </c>
      <c r="BB1509" s="266">
        <v>707.03309999996054</v>
      </c>
      <c r="BC1509" s="267">
        <v>2.9999999999998327E-2</v>
      </c>
      <c r="BE1509" s="149">
        <v>-2022.9002583333299</v>
      </c>
      <c r="BF1509" s="149">
        <v>-2022.9002583333299</v>
      </c>
      <c r="BG1509" s="149">
        <v>-2022.9002583333299</v>
      </c>
      <c r="BH1509" s="149">
        <v>-2022.9002583333299</v>
      </c>
      <c r="BI1509" s="149">
        <v>-2022.9002583333299</v>
      </c>
      <c r="BJ1509" s="149">
        <v>-2022.9002583333299</v>
      </c>
      <c r="BK1509" s="149">
        <v>-2022.9002583333299</v>
      </c>
      <c r="BL1509" s="149">
        <v>-2022.9002583333299</v>
      </c>
      <c r="BM1509" s="149">
        <v>-2022.9002583333299</v>
      </c>
      <c r="BN1509" s="149">
        <v>-2022.9002583333299</v>
      </c>
      <c r="BO1509" s="149">
        <v>-2022.9002583333299</v>
      </c>
      <c r="BP1509" s="149">
        <v>-2022.9002583333299</v>
      </c>
      <c r="BQ1509" s="268">
        <v>-24274.803099999961</v>
      </c>
    </row>
    <row r="1510" spans="11:69" x14ac:dyDescent="0.25">
      <c r="K1510" s="145" t="s">
        <v>316</v>
      </c>
      <c r="N1510" s="37" t="s">
        <v>2893</v>
      </c>
      <c r="V1510" s="37" t="s">
        <v>441</v>
      </c>
      <c r="W1510" s="37" t="s">
        <v>460</v>
      </c>
      <c r="X1510" s="37">
        <v>305</v>
      </c>
      <c r="AB1510" s="206" t="s">
        <v>362</v>
      </c>
      <c r="AC1510" s="173">
        <v>6640320</v>
      </c>
      <c r="AD1510" s="174" t="s">
        <v>2894</v>
      </c>
      <c r="AE1510" s="149">
        <v>0</v>
      </c>
      <c r="AF1510" s="17">
        <v>0</v>
      </c>
      <c r="AG1510" s="17">
        <v>0</v>
      </c>
      <c r="AH1510" s="151">
        <v>0</v>
      </c>
      <c r="AI1510" s="150">
        <v>0</v>
      </c>
      <c r="AJ1510" s="266">
        <v>0</v>
      </c>
      <c r="AK1510" s="138">
        <v>0</v>
      </c>
      <c r="AL1510" s="266">
        <v>0</v>
      </c>
      <c r="AM1510" s="175">
        <v>0</v>
      </c>
      <c r="AN1510" s="150">
        <v>0</v>
      </c>
      <c r="AO1510" s="151">
        <v>0</v>
      </c>
      <c r="AP1510" s="151">
        <v>582524</v>
      </c>
      <c r="AQ1510" s="151">
        <v>599999.72000000032</v>
      </c>
      <c r="AR1510" s="266">
        <v>-599999.72000000032</v>
      </c>
      <c r="AS1510" s="267">
        <v>0</v>
      </c>
      <c r="AT1510" s="266">
        <v>-599999.72000000032</v>
      </c>
      <c r="AU1510" s="267">
        <v>0</v>
      </c>
      <c r="AV1510" s="266">
        <v>-599999.72000000032</v>
      </c>
      <c r="AW1510" s="267">
        <v>0</v>
      </c>
      <c r="AX1510" s="266">
        <v>-582524</v>
      </c>
      <c r="AY1510" s="267">
        <v>0</v>
      </c>
      <c r="AZ1510" s="266">
        <v>-582524</v>
      </c>
      <c r="BA1510" s="267">
        <v>0</v>
      </c>
      <c r="BB1510" s="266">
        <v>-17475.720000000321</v>
      </c>
      <c r="BC1510" s="267">
        <v>-3.0000000000000551E-2</v>
      </c>
      <c r="BE1510" s="149">
        <v>49999.976666666698</v>
      </c>
      <c r="BF1510" s="149">
        <v>49999.976666666698</v>
      </c>
      <c r="BG1510" s="149">
        <v>49999.976666666698</v>
      </c>
      <c r="BH1510" s="149">
        <v>49999.976666666698</v>
      </c>
      <c r="BI1510" s="149">
        <v>49999.976666666698</v>
      </c>
      <c r="BJ1510" s="149">
        <v>49999.976666666698</v>
      </c>
      <c r="BK1510" s="149">
        <v>49999.976666666698</v>
      </c>
      <c r="BL1510" s="149">
        <v>49999.976666666698</v>
      </c>
      <c r="BM1510" s="149">
        <v>49999.976666666698</v>
      </c>
      <c r="BN1510" s="149">
        <v>49999.976666666698</v>
      </c>
      <c r="BO1510" s="149">
        <v>49999.976666666698</v>
      </c>
      <c r="BP1510" s="149">
        <v>49999.976666666698</v>
      </c>
      <c r="BQ1510" s="268">
        <v>599999.72000000032</v>
      </c>
    </row>
    <row r="1511" spans="11:69" x14ac:dyDescent="0.25">
      <c r="K1511" s="145" t="s">
        <v>316</v>
      </c>
      <c r="N1511" s="37" t="s">
        <v>2895</v>
      </c>
      <c r="V1511" s="37" t="s">
        <v>441</v>
      </c>
      <c r="W1511" s="37" t="s">
        <v>460</v>
      </c>
      <c r="X1511" s="37">
        <v>305</v>
      </c>
      <c r="AB1511" s="206" t="s">
        <v>362</v>
      </c>
      <c r="AC1511" s="173">
        <v>6640620</v>
      </c>
      <c r="AD1511" s="174" t="s">
        <v>2896</v>
      </c>
      <c r="AE1511" s="149">
        <v>602033.75</v>
      </c>
      <c r="AF1511" s="17">
        <v>497278.61999999994</v>
      </c>
      <c r="AG1511" s="17">
        <v>550872.18999999983</v>
      </c>
      <c r="AH1511" s="151">
        <v>642719.92949890404</v>
      </c>
      <c r="AI1511" s="150">
        <v>197129.18</v>
      </c>
      <c r="AJ1511" s="266">
        <v>591387.54</v>
      </c>
      <c r="AK1511" s="138">
        <v>519311.39999999997</v>
      </c>
      <c r="AL1511" s="266">
        <v>623173.67999999993</v>
      </c>
      <c r="AM1511" s="175">
        <v>535599.94124908664</v>
      </c>
      <c r="AN1511" s="150">
        <v>626431.3882498173</v>
      </c>
      <c r="AO1511" s="151">
        <v>635453.17714285757</v>
      </c>
      <c r="AP1511" s="151">
        <v>644186.06220000098</v>
      </c>
      <c r="AQ1511" s="151">
        <v>663511.64406600082</v>
      </c>
      <c r="AR1511" s="266">
        <v>-72124.104066000786</v>
      </c>
      <c r="AS1511" s="267">
        <v>-0.1219574292451288</v>
      </c>
      <c r="AT1511" s="266">
        <v>-20791.714567096788</v>
      </c>
      <c r="AU1511" s="267">
        <v>-3.2349571894101724E-2</v>
      </c>
      <c r="AV1511" s="266">
        <v>-112639.454066001</v>
      </c>
      <c r="AW1511" s="267">
        <v>-0.20447475133206675</v>
      </c>
      <c r="AX1511" s="266">
        <v>-52798.522200000938</v>
      </c>
      <c r="AY1511" s="267">
        <v>-8.9279057519542834E-2</v>
      </c>
      <c r="AZ1511" s="266">
        <v>-1466.1327010969399</v>
      </c>
      <c r="BA1511" s="267">
        <v>-2.2811377612640838E-3</v>
      </c>
      <c r="BB1511" s="266">
        <v>-19325.581865999848</v>
      </c>
      <c r="BC1511" s="267">
        <v>-2.9999999999999718E-2</v>
      </c>
      <c r="BE1511" s="149">
        <v>55292.637005500073</v>
      </c>
      <c r="BF1511" s="149">
        <v>55292.637005500073</v>
      </c>
      <c r="BG1511" s="149">
        <v>55292.637005500073</v>
      </c>
      <c r="BH1511" s="149">
        <v>55292.637005500073</v>
      </c>
      <c r="BI1511" s="149">
        <v>55292.637005500073</v>
      </c>
      <c r="BJ1511" s="149">
        <v>55292.637005500073</v>
      </c>
      <c r="BK1511" s="149">
        <v>55292.637005500073</v>
      </c>
      <c r="BL1511" s="149">
        <v>55292.637005500073</v>
      </c>
      <c r="BM1511" s="149">
        <v>55292.637005500073</v>
      </c>
      <c r="BN1511" s="149">
        <v>55292.637005500073</v>
      </c>
      <c r="BO1511" s="149">
        <v>55292.637005500073</v>
      </c>
      <c r="BP1511" s="149">
        <v>55292.637005500073</v>
      </c>
      <c r="BQ1511" s="268">
        <v>663511.64406600082</v>
      </c>
    </row>
    <row r="1512" spans="11:69" x14ac:dyDescent="0.25">
      <c r="K1512" s="145" t="s">
        <v>316</v>
      </c>
      <c r="N1512" s="37" t="s">
        <v>2897</v>
      </c>
      <c r="V1512" s="37" t="s">
        <v>441</v>
      </c>
      <c r="W1512" s="37" t="s">
        <v>460</v>
      </c>
      <c r="X1512" s="37">
        <v>305</v>
      </c>
      <c r="AB1512" s="206" t="s">
        <v>362</v>
      </c>
      <c r="AC1512" s="173">
        <v>6640883</v>
      </c>
      <c r="AD1512" s="174" t="s">
        <v>2898</v>
      </c>
      <c r="AE1512" s="149">
        <v>-243368.83000000002</v>
      </c>
      <c r="AF1512" s="17">
        <v>-279875.62</v>
      </c>
      <c r="AG1512" s="17">
        <v>-139357.22</v>
      </c>
      <c r="AH1512" s="151">
        <v>0</v>
      </c>
      <c r="AI1512" s="150">
        <v>-137217.04999999999</v>
      </c>
      <c r="AJ1512" s="266">
        <v>-411651.14999999997</v>
      </c>
      <c r="AK1512" s="138">
        <v>-175532.79999999999</v>
      </c>
      <c r="AL1512" s="266">
        <v>-210639.35999999999</v>
      </c>
      <c r="AM1512" s="175">
        <v>0</v>
      </c>
      <c r="AN1512" s="150">
        <v>-175532.79999999999</v>
      </c>
      <c r="AO1512" s="151">
        <v>-235229.228571429</v>
      </c>
      <c r="AP1512" s="151">
        <v>0</v>
      </c>
      <c r="AQ1512" s="151">
        <v>0</v>
      </c>
      <c r="AR1512" s="266">
        <v>-411651.14999999997</v>
      </c>
      <c r="AS1512" s="267">
        <v>-1</v>
      </c>
      <c r="AT1512" s="266">
        <v>0</v>
      </c>
      <c r="AU1512" s="267">
        <v>0</v>
      </c>
      <c r="AV1512" s="266">
        <v>-139357.22</v>
      </c>
      <c r="AW1512" s="267">
        <v>-1</v>
      </c>
      <c r="AX1512" s="266">
        <v>-411651.14999999997</v>
      </c>
      <c r="AY1512" s="267">
        <v>-1</v>
      </c>
      <c r="AZ1512" s="266">
        <v>0</v>
      </c>
      <c r="BA1512" s="267">
        <v>0</v>
      </c>
      <c r="BB1512" s="266">
        <v>0</v>
      </c>
      <c r="BC1512" s="267">
        <v>0</v>
      </c>
      <c r="BE1512" s="149">
        <v>0</v>
      </c>
      <c r="BF1512" s="149">
        <v>0</v>
      </c>
      <c r="BG1512" s="149">
        <v>0</v>
      </c>
      <c r="BH1512" s="149">
        <v>0</v>
      </c>
      <c r="BI1512" s="149">
        <v>0</v>
      </c>
      <c r="BJ1512" s="149">
        <v>0</v>
      </c>
      <c r="BK1512" s="149">
        <v>0</v>
      </c>
      <c r="BL1512" s="149">
        <v>0</v>
      </c>
      <c r="BM1512" s="149">
        <v>0</v>
      </c>
      <c r="BN1512" s="149">
        <v>0</v>
      </c>
      <c r="BO1512" s="149">
        <v>0</v>
      </c>
      <c r="BP1512" s="149">
        <v>0</v>
      </c>
      <c r="BQ1512" s="268">
        <v>0</v>
      </c>
    </row>
    <row r="1513" spans="11:69" x14ac:dyDescent="0.25">
      <c r="K1513" s="145" t="s">
        <v>316</v>
      </c>
      <c r="N1513" s="37" t="s">
        <v>2899</v>
      </c>
      <c r="V1513" s="37" t="s">
        <v>441</v>
      </c>
      <c r="W1513" s="37" t="s">
        <v>460</v>
      </c>
      <c r="X1513" s="37">
        <v>305</v>
      </c>
      <c r="AB1513" s="206" t="s">
        <v>362</v>
      </c>
      <c r="AC1513" s="173">
        <v>6640900</v>
      </c>
      <c r="AD1513" s="174" t="s">
        <v>2900</v>
      </c>
      <c r="AE1513" s="149">
        <v>-5458243.5800000001</v>
      </c>
      <c r="AF1513" s="17">
        <v>-1002541.6300000002</v>
      </c>
      <c r="AG1513" s="17">
        <v>-630311.67000000004</v>
      </c>
      <c r="AH1513" s="151">
        <v>-1997594.9074000034</v>
      </c>
      <c r="AI1513" s="150">
        <v>-190167.75</v>
      </c>
      <c r="AJ1513" s="266">
        <v>-570503.25</v>
      </c>
      <c r="AK1513" s="138">
        <v>-567827.71</v>
      </c>
      <c r="AL1513" s="266">
        <v>-681393.25199999986</v>
      </c>
      <c r="AM1513" s="175">
        <v>-1664662.4228333365</v>
      </c>
      <c r="AN1513" s="150">
        <v>-900760.19456666685</v>
      </c>
      <c r="AO1513" s="151">
        <v>-770320.90285714297</v>
      </c>
      <c r="AP1513" s="151">
        <v>-617404.92000000004</v>
      </c>
      <c r="AQ1513" s="151">
        <v>-635927.06759999995</v>
      </c>
      <c r="AR1513" s="266">
        <v>65423.817599999951</v>
      </c>
      <c r="AS1513" s="267">
        <v>0.11467737931378998</v>
      </c>
      <c r="AT1513" s="266">
        <v>-1361667.8398000035</v>
      </c>
      <c r="AU1513" s="267">
        <v>-0.68165363996261918</v>
      </c>
      <c r="AV1513" s="266">
        <v>5615.3975999999093</v>
      </c>
      <c r="AW1513" s="267">
        <v>8.908922152750097E-3</v>
      </c>
      <c r="AX1513" s="266">
        <v>46901.670000000042</v>
      </c>
      <c r="AY1513" s="267">
        <v>8.2211047877466151E-2</v>
      </c>
      <c r="AZ1513" s="266">
        <v>-1380189.9874000032</v>
      </c>
      <c r="BA1513" s="267">
        <v>-0.69092586404137768</v>
      </c>
      <c r="BB1513" s="266">
        <v>18522.147599999909</v>
      </c>
      <c r="BC1513" s="267">
        <v>2.999999999999985E-2</v>
      </c>
      <c r="BE1513" s="149">
        <v>-52993.922299999991</v>
      </c>
      <c r="BF1513" s="149">
        <v>-52993.922299999991</v>
      </c>
      <c r="BG1513" s="149">
        <v>-52993.922299999991</v>
      </c>
      <c r="BH1513" s="149">
        <v>-52993.922299999991</v>
      </c>
      <c r="BI1513" s="149">
        <v>-52993.922299999991</v>
      </c>
      <c r="BJ1513" s="149">
        <v>-52993.922299999991</v>
      </c>
      <c r="BK1513" s="149">
        <v>-52993.922299999991</v>
      </c>
      <c r="BL1513" s="149">
        <v>-52993.922299999991</v>
      </c>
      <c r="BM1513" s="149">
        <v>-52993.922299999991</v>
      </c>
      <c r="BN1513" s="149">
        <v>-52993.922299999991</v>
      </c>
      <c r="BO1513" s="149">
        <v>-52993.922299999991</v>
      </c>
      <c r="BP1513" s="149">
        <v>-52993.922299999991</v>
      </c>
      <c r="BQ1513" s="268">
        <v>-635927.06759999983</v>
      </c>
    </row>
    <row r="1514" spans="11:69" x14ac:dyDescent="0.25">
      <c r="K1514" s="145" t="s">
        <v>316</v>
      </c>
      <c r="N1514" s="37" t="s">
        <v>2901</v>
      </c>
      <c r="V1514" s="37" t="s">
        <v>441</v>
      </c>
      <c r="W1514" s="37" t="s">
        <v>460</v>
      </c>
      <c r="X1514" s="37">
        <v>305</v>
      </c>
      <c r="AB1514" s="206" t="s">
        <v>362</v>
      </c>
      <c r="AC1514" s="173">
        <v>6640999</v>
      </c>
      <c r="AD1514" s="174" t="s">
        <v>2902</v>
      </c>
      <c r="AE1514" s="149">
        <v>-2882729.3899999992</v>
      </c>
      <c r="AF1514" s="17">
        <v>-2506725.71</v>
      </c>
      <c r="AG1514" s="17">
        <v>-3100432.34</v>
      </c>
      <c r="AH1514" s="151">
        <v>-2376576.6387999956</v>
      </c>
      <c r="AI1514" s="150">
        <v>-931197.69000000006</v>
      </c>
      <c r="AJ1514" s="266">
        <v>-2793593.0700000003</v>
      </c>
      <c r="AK1514" s="138">
        <v>-2294723.2200000002</v>
      </c>
      <c r="AL1514" s="266">
        <v>-2753667.8640000001</v>
      </c>
      <c r="AM1514" s="175">
        <v>-1980480.5323333296</v>
      </c>
      <c r="AN1514" s="150">
        <v>-2690819.3264666665</v>
      </c>
      <c r="AO1514" s="151">
        <v>-2465776.64571429</v>
      </c>
      <c r="AP1514" s="151">
        <v>-2793593.07</v>
      </c>
      <c r="AQ1514" s="151">
        <v>-2877400.8621</v>
      </c>
      <c r="AR1514" s="266">
        <v>83807.79209999973</v>
      </c>
      <c r="AS1514" s="267">
        <v>2.9999999999999898E-2</v>
      </c>
      <c r="AT1514" s="266">
        <v>500824.22330000438</v>
      </c>
      <c r="AU1514" s="267">
        <v>0.21073346220927486</v>
      </c>
      <c r="AV1514" s="266">
        <v>-223031.47789999982</v>
      </c>
      <c r="AW1514" s="267">
        <v>-7.1935605567835043E-2</v>
      </c>
      <c r="AX1514" s="266">
        <v>-4.6566128730773926E-10</v>
      </c>
      <c r="AY1514" s="267">
        <v>-1.6668901863639689E-16</v>
      </c>
      <c r="AZ1514" s="266">
        <v>417016.43120000418</v>
      </c>
      <c r="BA1514" s="267">
        <v>0.17546938078570368</v>
      </c>
      <c r="BB1514" s="266">
        <v>83807.792100000195</v>
      </c>
      <c r="BC1514" s="267">
        <v>3.0000000000000072E-2</v>
      </c>
      <c r="BE1514" s="149">
        <v>-239783.40517499999</v>
      </c>
      <c r="BF1514" s="149">
        <v>-239783.40517499999</v>
      </c>
      <c r="BG1514" s="149">
        <v>-239783.40517499999</v>
      </c>
      <c r="BH1514" s="149">
        <v>-239783.40517499999</v>
      </c>
      <c r="BI1514" s="149">
        <v>-239783.40517499999</v>
      </c>
      <c r="BJ1514" s="149">
        <v>-239783.40517499999</v>
      </c>
      <c r="BK1514" s="149">
        <v>-239783.40517499999</v>
      </c>
      <c r="BL1514" s="149">
        <v>-239783.40517499999</v>
      </c>
      <c r="BM1514" s="149">
        <v>-239783.40517499999</v>
      </c>
      <c r="BN1514" s="149">
        <v>-239783.40517499999</v>
      </c>
      <c r="BO1514" s="149">
        <v>-239783.40517499999</v>
      </c>
      <c r="BP1514" s="149">
        <v>-239783.40517499999</v>
      </c>
      <c r="BQ1514" s="268">
        <v>-2877400.8621</v>
      </c>
    </row>
    <row r="1515" spans="11:69" x14ac:dyDescent="0.25">
      <c r="K1515" s="145" t="s">
        <v>316</v>
      </c>
      <c r="N1515" s="37" t="s">
        <v>2903</v>
      </c>
      <c r="V1515" s="37" t="s">
        <v>441</v>
      </c>
      <c r="W1515" s="37" t="s">
        <v>460</v>
      </c>
      <c r="X1515" s="37">
        <v>305</v>
      </c>
      <c r="AB1515" s="206" t="s">
        <v>362</v>
      </c>
      <c r="AC1515" s="173">
        <v>6669850</v>
      </c>
      <c r="AD1515" s="174" t="s">
        <v>2904</v>
      </c>
      <c r="AE1515" s="149">
        <v>601160.33000000007</v>
      </c>
      <c r="AF1515" s="17">
        <v>766677.78419999999</v>
      </c>
      <c r="AG1515" s="17">
        <v>1514201.54</v>
      </c>
      <c r="AH1515" s="151">
        <v>972322.52</v>
      </c>
      <c r="AI1515" s="150">
        <v>506291.95</v>
      </c>
      <c r="AJ1515" s="266">
        <v>1518875.85</v>
      </c>
      <c r="AK1515" s="138">
        <v>424189.73999999987</v>
      </c>
      <c r="AL1515" s="266">
        <v>509027.68799999985</v>
      </c>
      <c r="AM1515" s="175">
        <v>810268.76666666672</v>
      </c>
      <c r="AN1515" s="150">
        <v>586243.49333333317</v>
      </c>
      <c r="AO1515" s="151">
        <v>929498.79428571498</v>
      </c>
      <c r="AP1515" s="151">
        <v>1350095.5922330106</v>
      </c>
      <c r="AQ1515" s="151">
        <v>1390598.4599999995</v>
      </c>
      <c r="AR1515" s="266">
        <v>128277.3900000006</v>
      </c>
      <c r="AS1515" s="267">
        <v>8.4455480676712713E-2</v>
      </c>
      <c r="AT1515" s="266">
        <v>-418275.93999999948</v>
      </c>
      <c r="AU1515" s="267">
        <v>-0.43018230206166519</v>
      </c>
      <c r="AV1515" s="266">
        <v>123603.08000000054</v>
      </c>
      <c r="AW1515" s="267">
        <v>8.1629212977818361E-2</v>
      </c>
      <c r="AX1515" s="266">
        <v>168780.25776698953</v>
      </c>
      <c r="AY1515" s="267">
        <v>0.11112182589972019</v>
      </c>
      <c r="AZ1515" s="266">
        <v>-377773.07223301055</v>
      </c>
      <c r="BA1515" s="267">
        <v>-0.388526506855987</v>
      </c>
      <c r="BB1515" s="266">
        <v>-40502.867766988929</v>
      </c>
      <c r="BC1515" s="267">
        <v>-2.9999999999998972E-2</v>
      </c>
      <c r="BE1515" s="149">
        <v>115883.20499999996</v>
      </c>
      <c r="BF1515" s="149">
        <v>115883.20499999996</v>
      </c>
      <c r="BG1515" s="149">
        <v>115883.20499999996</v>
      </c>
      <c r="BH1515" s="149">
        <v>115883.20499999996</v>
      </c>
      <c r="BI1515" s="149">
        <v>115883.20499999996</v>
      </c>
      <c r="BJ1515" s="149">
        <v>115883.20499999996</v>
      </c>
      <c r="BK1515" s="149">
        <v>115883.20499999996</v>
      </c>
      <c r="BL1515" s="149">
        <v>115883.20499999996</v>
      </c>
      <c r="BM1515" s="149">
        <v>115883.20499999996</v>
      </c>
      <c r="BN1515" s="149">
        <v>115883.20499999996</v>
      </c>
      <c r="BO1515" s="149">
        <v>115883.20499999996</v>
      </c>
      <c r="BP1515" s="149">
        <v>115883.20499999996</v>
      </c>
      <c r="BQ1515" s="268">
        <v>1390598.4599999995</v>
      </c>
    </row>
    <row r="1516" spans="11:69" x14ac:dyDescent="0.25">
      <c r="K1516" s="145" t="s">
        <v>316</v>
      </c>
      <c r="N1516" s="37" t="s">
        <v>2905</v>
      </c>
      <c r="V1516" s="37" t="s">
        <v>441</v>
      </c>
      <c r="W1516" s="37" t="s">
        <v>460</v>
      </c>
      <c r="X1516" s="37">
        <v>305</v>
      </c>
      <c r="AB1516" s="206" t="s">
        <v>362</v>
      </c>
      <c r="AC1516" s="173">
        <v>6680014</v>
      </c>
      <c r="AD1516" s="174" t="s">
        <v>2906</v>
      </c>
      <c r="AE1516" s="149">
        <v>1003793.85</v>
      </c>
      <c r="AF1516" s="17">
        <v>1164736.52</v>
      </c>
      <c r="AG1516" s="17">
        <v>1041660.25</v>
      </c>
      <c r="AH1516" s="151">
        <v>863719.39121951256</v>
      </c>
      <c r="AI1516" s="150">
        <v>584485.54</v>
      </c>
      <c r="AJ1516" s="266">
        <v>1753456.62</v>
      </c>
      <c r="AK1516" s="138">
        <v>1976297.14</v>
      </c>
      <c r="AL1516" s="266">
        <v>2371556.568</v>
      </c>
      <c r="AM1516" s="175">
        <v>719766.1593495938</v>
      </c>
      <c r="AN1516" s="150">
        <v>2120250.3718699189</v>
      </c>
      <c r="AO1516" s="151">
        <v>2338364.7085714322</v>
      </c>
      <c r="AP1516" s="151">
        <v>0</v>
      </c>
      <c r="AQ1516" s="151">
        <v>0</v>
      </c>
      <c r="AR1516" s="266">
        <v>1753456.62</v>
      </c>
      <c r="AS1516" s="267">
        <v>1</v>
      </c>
      <c r="AT1516" s="266">
        <v>863719.39121951256</v>
      </c>
      <c r="AU1516" s="267">
        <v>1</v>
      </c>
      <c r="AV1516" s="266">
        <v>1041660.25</v>
      </c>
      <c r="AW1516" s="267">
        <v>1</v>
      </c>
      <c r="AX1516" s="266">
        <v>1753456.62</v>
      </c>
      <c r="AY1516" s="267">
        <v>1</v>
      </c>
      <c r="AZ1516" s="266">
        <v>863719.39121951256</v>
      </c>
      <c r="BA1516" s="267">
        <v>1</v>
      </c>
      <c r="BB1516" s="266">
        <v>0</v>
      </c>
      <c r="BC1516" s="267">
        <v>0</v>
      </c>
      <c r="BE1516" s="149">
        <v>0</v>
      </c>
      <c r="BF1516" s="149">
        <v>0</v>
      </c>
      <c r="BG1516" s="149">
        <v>0</v>
      </c>
      <c r="BH1516" s="149">
        <v>0</v>
      </c>
      <c r="BI1516" s="149">
        <v>0</v>
      </c>
      <c r="BJ1516" s="149">
        <v>0</v>
      </c>
      <c r="BK1516" s="149">
        <v>0</v>
      </c>
      <c r="BL1516" s="149">
        <v>0</v>
      </c>
      <c r="BM1516" s="149">
        <v>0</v>
      </c>
      <c r="BN1516" s="149">
        <v>0</v>
      </c>
      <c r="BO1516" s="149">
        <v>0</v>
      </c>
      <c r="BP1516" s="149">
        <v>0</v>
      </c>
      <c r="BQ1516" s="268">
        <v>0</v>
      </c>
    </row>
    <row r="1517" spans="11:69" x14ac:dyDescent="0.25">
      <c r="K1517" s="145" t="s">
        <v>316</v>
      </c>
      <c r="N1517" s="37" t="s">
        <v>2907</v>
      </c>
      <c r="V1517" s="37" t="s">
        <v>441</v>
      </c>
      <c r="W1517" s="37" t="s">
        <v>460</v>
      </c>
      <c r="X1517" s="37">
        <v>305</v>
      </c>
      <c r="AB1517" s="206" t="s">
        <v>362</v>
      </c>
      <c r="AC1517" s="173">
        <v>6680022</v>
      </c>
      <c r="AD1517" s="174" t="s">
        <v>2908</v>
      </c>
      <c r="AE1517" s="149">
        <v>163918.24</v>
      </c>
      <c r="AF1517" s="17">
        <v>52147.49</v>
      </c>
      <c r="AG1517" s="17">
        <v>41445.94</v>
      </c>
      <c r="AH1517" s="151">
        <v>84718.013414634173</v>
      </c>
      <c r="AI1517" s="150">
        <v>5447.22</v>
      </c>
      <c r="AJ1517" s="266">
        <v>16341.66</v>
      </c>
      <c r="AK1517" s="138">
        <v>19823.37</v>
      </c>
      <c r="AL1517" s="266">
        <v>23788.044000000002</v>
      </c>
      <c r="AM1517" s="175">
        <v>70598.344512195152</v>
      </c>
      <c r="AN1517" s="150">
        <v>33943.038902439017</v>
      </c>
      <c r="AO1517" s="151">
        <v>20138.948571428566</v>
      </c>
      <c r="AP1517" s="151">
        <v>0</v>
      </c>
      <c r="AQ1517" s="151">
        <v>0</v>
      </c>
      <c r="AR1517" s="266">
        <v>16341.66</v>
      </c>
      <c r="AS1517" s="267">
        <v>1</v>
      </c>
      <c r="AT1517" s="266">
        <v>84718.013414634173</v>
      </c>
      <c r="AU1517" s="267">
        <v>1</v>
      </c>
      <c r="AV1517" s="266">
        <v>41445.94</v>
      </c>
      <c r="AW1517" s="267">
        <v>1</v>
      </c>
      <c r="AX1517" s="266">
        <v>16341.66</v>
      </c>
      <c r="AY1517" s="267">
        <v>1</v>
      </c>
      <c r="AZ1517" s="266">
        <v>84718.013414634173</v>
      </c>
      <c r="BA1517" s="267">
        <v>1</v>
      </c>
      <c r="BB1517" s="266">
        <v>0</v>
      </c>
      <c r="BC1517" s="267">
        <v>0</v>
      </c>
      <c r="BE1517" s="149">
        <v>0</v>
      </c>
      <c r="BF1517" s="149">
        <v>0</v>
      </c>
      <c r="BG1517" s="149">
        <v>0</v>
      </c>
      <c r="BH1517" s="149">
        <v>0</v>
      </c>
      <c r="BI1517" s="149">
        <v>0</v>
      </c>
      <c r="BJ1517" s="149">
        <v>0</v>
      </c>
      <c r="BK1517" s="149">
        <v>0</v>
      </c>
      <c r="BL1517" s="149">
        <v>0</v>
      </c>
      <c r="BM1517" s="149">
        <v>0</v>
      </c>
      <c r="BN1517" s="149">
        <v>0</v>
      </c>
      <c r="BO1517" s="149">
        <v>0</v>
      </c>
      <c r="BP1517" s="149">
        <v>0</v>
      </c>
      <c r="BQ1517" s="268">
        <v>0</v>
      </c>
    </row>
    <row r="1518" spans="11:69" x14ac:dyDescent="0.25">
      <c r="K1518" s="145" t="s">
        <v>316</v>
      </c>
      <c r="N1518" s="37" t="s">
        <v>2909</v>
      </c>
      <c r="V1518" s="37" t="s">
        <v>441</v>
      </c>
      <c r="W1518" s="37" t="s">
        <v>460</v>
      </c>
      <c r="X1518" s="37">
        <v>305</v>
      </c>
      <c r="AB1518" s="206" t="s">
        <v>362</v>
      </c>
      <c r="AC1518" s="173">
        <v>6680025</v>
      </c>
      <c r="AD1518" s="174" t="s">
        <v>2910</v>
      </c>
      <c r="AE1518" s="149">
        <v>181856.31</v>
      </c>
      <c r="AF1518" s="17">
        <v>155248.59</v>
      </c>
      <c r="AG1518" s="17">
        <v>665244.49000000011</v>
      </c>
      <c r="AH1518" s="151">
        <v>180995.04268292643</v>
      </c>
      <c r="AI1518" s="150">
        <v>154952.37999999998</v>
      </c>
      <c r="AJ1518" s="266">
        <v>464857.1399999999</v>
      </c>
      <c r="AK1518" s="138">
        <v>241998.21</v>
      </c>
      <c r="AL1518" s="266">
        <v>290397.85200000001</v>
      </c>
      <c r="AM1518" s="175">
        <v>150829.20223577201</v>
      </c>
      <c r="AN1518" s="150">
        <v>272164.05044715444</v>
      </c>
      <c r="AO1518" s="151">
        <v>375543.78857142798</v>
      </c>
      <c r="AP1518" s="151">
        <v>0</v>
      </c>
      <c r="AQ1518" s="151">
        <v>0</v>
      </c>
      <c r="AR1518" s="266">
        <v>464857.1399999999</v>
      </c>
      <c r="AS1518" s="267">
        <v>1</v>
      </c>
      <c r="AT1518" s="266">
        <v>180995.04268292643</v>
      </c>
      <c r="AU1518" s="267">
        <v>1</v>
      </c>
      <c r="AV1518" s="266">
        <v>665244.49000000011</v>
      </c>
      <c r="AW1518" s="267">
        <v>1</v>
      </c>
      <c r="AX1518" s="266">
        <v>464857.1399999999</v>
      </c>
      <c r="AY1518" s="267">
        <v>1</v>
      </c>
      <c r="AZ1518" s="266">
        <v>180995.04268292643</v>
      </c>
      <c r="BA1518" s="267">
        <v>1</v>
      </c>
      <c r="BB1518" s="266">
        <v>0</v>
      </c>
      <c r="BC1518" s="267">
        <v>0</v>
      </c>
      <c r="BE1518" s="149">
        <v>0</v>
      </c>
      <c r="BF1518" s="149">
        <v>0</v>
      </c>
      <c r="BG1518" s="149">
        <v>0</v>
      </c>
      <c r="BH1518" s="149">
        <v>0</v>
      </c>
      <c r="BI1518" s="149">
        <v>0</v>
      </c>
      <c r="BJ1518" s="149">
        <v>0</v>
      </c>
      <c r="BK1518" s="149">
        <v>0</v>
      </c>
      <c r="BL1518" s="149">
        <v>0</v>
      </c>
      <c r="BM1518" s="149">
        <v>0</v>
      </c>
      <c r="BN1518" s="149">
        <v>0</v>
      </c>
      <c r="BO1518" s="149">
        <v>0</v>
      </c>
      <c r="BP1518" s="149">
        <v>0</v>
      </c>
      <c r="BQ1518" s="268">
        <v>0</v>
      </c>
    </row>
    <row r="1519" spans="11:69" x14ac:dyDescent="0.25">
      <c r="K1519" s="145" t="s">
        <v>316</v>
      </c>
      <c r="N1519" s="37" t="s">
        <v>2911</v>
      </c>
      <c r="V1519" s="37" t="s">
        <v>441</v>
      </c>
      <c r="W1519" s="37" t="s">
        <v>460</v>
      </c>
      <c r="X1519" s="37">
        <v>305</v>
      </c>
      <c r="AB1519" s="206" t="s">
        <v>362</v>
      </c>
      <c r="AC1519" s="173">
        <v>6680027</v>
      </c>
      <c r="AD1519" s="174" t="s">
        <v>2912</v>
      </c>
      <c r="AE1519" s="149">
        <v>114427.39000000001</v>
      </c>
      <c r="AF1519" s="17">
        <v>125479.57999999999</v>
      </c>
      <c r="AG1519" s="17">
        <v>234599.07999999996</v>
      </c>
      <c r="AH1519" s="151">
        <v>195416.01463414592</v>
      </c>
      <c r="AI1519" s="150">
        <v>71524.3</v>
      </c>
      <c r="AJ1519" s="266">
        <v>214572.90000000002</v>
      </c>
      <c r="AK1519" s="138">
        <v>233603.18000000002</v>
      </c>
      <c r="AL1519" s="266">
        <v>280323.81600000005</v>
      </c>
      <c r="AM1519" s="175">
        <v>162846.67886178824</v>
      </c>
      <c r="AN1519" s="150">
        <v>266172.5157723577</v>
      </c>
      <c r="AO1519" s="151">
        <v>275297.64</v>
      </c>
      <c r="AP1519" s="151">
        <v>0</v>
      </c>
      <c r="AQ1519" s="151">
        <v>0</v>
      </c>
      <c r="AR1519" s="266">
        <v>214572.90000000002</v>
      </c>
      <c r="AS1519" s="267">
        <v>1</v>
      </c>
      <c r="AT1519" s="266">
        <v>195416.01463414592</v>
      </c>
      <c r="AU1519" s="267">
        <v>1</v>
      </c>
      <c r="AV1519" s="266">
        <v>234599.07999999996</v>
      </c>
      <c r="AW1519" s="267">
        <v>1</v>
      </c>
      <c r="AX1519" s="266">
        <v>214572.90000000002</v>
      </c>
      <c r="AY1519" s="267">
        <v>1</v>
      </c>
      <c r="AZ1519" s="266">
        <v>195416.01463414592</v>
      </c>
      <c r="BA1519" s="267">
        <v>1</v>
      </c>
      <c r="BB1519" s="266">
        <v>0</v>
      </c>
      <c r="BC1519" s="267">
        <v>0</v>
      </c>
      <c r="BE1519" s="149">
        <v>0</v>
      </c>
      <c r="BF1519" s="149">
        <v>0</v>
      </c>
      <c r="BG1519" s="149">
        <v>0</v>
      </c>
      <c r="BH1519" s="149">
        <v>0</v>
      </c>
      <c r="BI1519" s="149">
        <v>0</v>
      </c>
      <c r="BJ1519" s="149">
        <v>0</v>
      </c>
      <c r="BK1519" s="149">
        <v>0</v>
      </c>
      <c r="BL1519" s="149">
        <v>0</v>
      </c>
      <c r="BM1519" s="149">
        <v>0</v>
      </c>
      <c r="BN1519" s="149">
        <v>0</v>
      </c>
      <c r="BO1519" s="149">
        <v>0</v>
      </c>
      <c r="BP1519" s="149">
        <v>0</v>
      </c>
      <c r="BQ1519" s="268">
        <v>0</v>
      </c>
    </row>
    <row r="1520" spans="11:69" x14ac:dyDescent="0.25">
      <c r="K1520" s="145" t="s">
        <v>316</v>
      </c>
      <c r="N1520" s="37" t="s">
        <v>2913</v>
      </c>
      <c r="V1520" s="37" t="s">
        <v>441</v>
      </c>
      <c r="W1520" s="37" t="s">
        <v>460</v>
      </c>
      <c r="X1520" s="37">
        <v>305</v>
      </c>
      <c r="AB1520" s="206" t="s">
        <v>362</v>
      </c>
      <c r="AC1520" s="173">
        <v>6680028</v>
      </c>
      <c r="AD1520" s="174" t="s">
        <v>2914</v>
      </c>
      <c r="AE1520" s="149">
        <v>19470</v>
      </c>
      <c r="AF1520" s="17">
        <v>34950.559999999998</v>
      </c>
      <c r="AG1520" s="17">
        <v>51554.74</v>
      </c>
      <c r="AH1520" s="151">
        <v>5722.7845528455246</v>
      </c>
      <c r="AI1520" s="150">
        <v>4746.1499999999996</v>
      </c>
      <c r="AJ1520" s="266">
        <v>14238.449999999999</v>
      </c>
      <c r="AK1520" s="138">
        <v>13541.17</v>
      </c>
      <c r="AL1520" s="266">
        <v>16249.403999999999</v>
      </c>
      <c r="AM1520" s="175">
        <v>4768.9871273712697</v>
      </c>
      <c r="AN1520" s="150">
        <v>14494.967425474255</v>
      </c>
      <c r="AO1520" s="151">
        <v>18888.651428571437</v>
      </c>
      <c r="AP1520" s="151">
        <v>0</v>
      </c>
      <c r="AQ1520" s="151">
        <v>0</v>
      </c>
      <c r="AR1520" s="266">
        <v>14238.449999999999</v>
      </c>
      <c r="AS1520" s="267">
        <v>1</v>
      </c>
      <c r="AT1520" s="266">
        <v>5722.7845528455246</v>
      </c>
      <c r="AU1520" s="267">
        <v>1</v>
      </c>
      <c r="AV1520" s="266">
        <v>51554.74</v>
      </c>
      <c r="AW1520" s="267">
        <v>1</v>
      </c>
      <c r="AX1520" s="266">
        <v>14238.449999999999</v>
      </c>
      <c r="AY1520" s="267">
        <v>1</v>
      </c>
      <c r="AZ1520" s="266">
        <v>5722.7845528455246</v>
      </c>
      <c r="BA1520" s="267">
        <v>1</v>
      </c>
      <c r="BB1520" s="266">
        <v>0</v>
      </c>
      <c r="BC1520" s="267">
        <v>0</v>
      </c>
      <c r="BE1520" s="149">
        <v>0</v>
      </c>
      <c r="BF1520" s="149">
        <v>0</v>
      </c>
      <c r="BG1520" s="149">
        <v>0</v>
      </c>
      <c r="BH1520" s="149">
        <v>0</v>
      </c>
      <c r="BI1520" s="149">
        <v>0</v>
      </c>
      <c r="BJ1520" s="149">
        <v>0</v>
      </c>
      <c r="BK1520" s="149">
        <v>0</v>
      </c>
      <c r="BL1520" s="149">
        <v>0</v>
      </c>
      <c r="BM1520" s="149">
        <v>0</v>
      </c>
      <c r="BN1520" s="149">
        <v>0</v>
      </c>
      <c r="BO1520" s="149">
        <v>0</v>
      </c>
      <c r="BP1520" s="149">
        <v>0</v>
      </c>
      <c r="BQ1520" s="268">
        <v>0</v>
      </c>
    </row>
    <row r="1521" spans="2:96" x14ac:dyDescent="0.25">
      <c r="K1521" s="145" t="s">
        <v>316</v>
      </c>
      <c r="N1521" s="37" t="s">
        <v>2915</v>
      </c>
      <c r="V1521" s="37" t="s">
        <v>441</v>
      </c>
      <c r="W1521" s="37" t="s">
        <v>460</v>
      </c>
      <c r="X1521" s="37">
        <v>305</v>
      </c>
      <c r="AB1521" s="206" t="s">
        <v>362</v>
      </c>
      <c r="AC1521" s="173">
        <v>6680029</v>
      </c>
      <c r="AD1521" s="174" t="s">
        <v>2916</v>
      </c>
      <c r="AE1521" s="149">
        <v>29554.48</v>
      </c>
      <c r="AF1521" s="17">
        <v>23953.66</v>
      </c>
      <c r="AG1521" s="17">
        <v>27345.81</v>
      </c>
      <c r="AH1521" s="151">
        <v>55360.73699186989</v>
      </c>
      <c r="AI1521" s="150">
        <v>5895.47</v>
      </c>
      <c r="AJ1521" s="266">
        <v>17686.41</v>
      </c>
      <c r="AK1521" s="138">
        <v>13767.81</v>
      </c>
      <c r="AL1521" s="266">
        <v>16521.371999999999</v>
      </c>
      <c r="AM1521" s="175">
        <v>46133.947493224907</v>
      </c>
      <c r="AN1521" s="150">
        <v>22994.59949864498</v>
      </c>
      <c r="AO1521" s="151">
        <v>15879.325714285687</v>
      </c>
      <c r="AP1521" s="151">
        <v>0</v>
      </c>
      <c r="AQ1521" s="151">
        <v>0</v>
      </c>
      <c r="AR1521" s="266">
        <v>17686.41</v>
      </c>
      <c r="AS1521" s="267">
        <v>1</v>
      </c>
      <c r="AT1521" s="266">
        <v>55360.73699186989</v>
      </c>
      <c r="AU1521" s="267">
        <v>1</v>
      </c>
      <c r="AV1521" s="266">
        <v>27345.81</v>
      </c>
      <c r="AW1521" s="267">
        <v>1</v>
      </c>
      <c r="AX1521" s="266">
        <v>17686.41</v>
      </c>
      <c r="AY1521" s="267">
        <v>1</v>
      </c>
      <c r="AZ1521" s="266">
        <v>55360.73699186989</v>
      </c>
      <c r="BA1521" s="267">
        <v>1</v>
      </c>
      <c r="BB1521" s="266">
        <v>0</v>
      </c>
      <c r="BC1521" s="267">
        <v>0</v>
      </c>
      <c r="BE1521" s="149">
        <v>0</v>
      </c>
      <c r="BF1521" s="149">
        <v>0</v>
      </c>
      <c r="BG1521" s="149">
        <v>0</v>
      </c>
      <c r="BH1521" s="149">
        <v>0</v>
      </c>
      <c r="BI1521" s="149">
        <v>0</v>
      </c>
      <c r="BJ1521" s="149">
        <v>0</v>
      </c>
      <c r="BK1521" s="149">
        <v>0</v>
      </c>
      <c r="BL1521" s="149">
        <v>0</v>
      </c>
      <c r="BM1521" s="149">
        <v>0</v>
      </c>
      <c r="BN1521" s="149">
        <v>0</v>
      </c>
      <c r="BO1521" s="149">
        <v>0</v>
      </c>
      <c r="BP1521" s="149">
        <v>0</v>
      </c>
      <c r="BQ1521" s="268">
        <v>0</v>
      </c>
    </row>
    <row r="1522" spans="2:96" x14ac:dyDescent="0.25">
      <c r="K1522" s="145" t="s">
        <v>316</v>
      </c>
      <c r="N1522" s="37" t="s">
        <v>2917</v>
      </c>
      <c r="V1522" s="37" t="s">
        <v>441</v>
      </c>
      <c r="W1522" s="37" t="s">
        <v>460</v>
      </c>
      <c r="X1522" s="37">
        <v>305</v>
      </c>
      <c r="AB1522" s="206" t="s">
        <v>362</v>
      </c>
      <c r="AC1522" s="173">
        <v>6680031</v>
      </c>
      <c r="AD1522" s="174" t="s">
        <v>2918</v>
      </c>
      <c r="AE1522" s="149">
        <v>366.79</v>
      </c>
      <c r="AF1522" s="17">
        <v>0</v>
      </c>
      <c r="AG1522" s="17">
        <v>0</v>
      </c>
      <c r="AH1522" s="151">
        <v>0</v>
      </c>
      <c r="AI1522" s="150">
        <v>0</v>
      </c>
      <c r="AJ1522" s="266">
        <v>0</v>
      </c>
      <c r="AK1522" s="138">
        <v>0</v>
      </c>
      <c r="AL1522" s="266">
        <v>0</v>
      </c>
      <c r="AM1522" s="175">
        <v>0</v>
      </c>
      <c r="AN1522" s="150">
        <v>0</v>
      </c>
      <c r="AO1522" s="151">
        <v>0</v>
      </c>
      <c r="AP1522" s="151">
        <v>0</v>
      </c>
      <c r="AQ1522" s="151">
        <v>0</v>
      </c>
      <c r="AR1522" s="266">
        <v>0</v>
      </c>
      <c r="AS1522" s="267">
        <v>0</v>
      </c>
      <c r="AT1522" s="266">
        <v>0</v>
      </c>
      <c r="AU1522" s="267">
        <v>0</v>
      </c>
      <c r="AV1522" s="266">
        <v>0</v>
      </c>
      <c r="AW1522" s="267">
        <v>0</v>
      </c>
      <c r="AX1522" s="266">
        <v>0</v>
      </c>
      <c r="AY1522" s="267">
        <v>0</v>
      </c>
      <c r="AZ1522" s="266">
        <v>0</v>
      </c>
      <c r="BA1522" s="267">
        <v>0</v>
      </c>
      <c r="BB1522" s="266">
        <v>0</v>
      </c>
      <c r="BC1522" s="267">
        <v>0</v>
      </c>
      <c r="BE1522" s="149">
        <v>0</v>
      </c>
      <c r="BF1522" s="149">
        <v>0</v>
      </c>
      <c r="BG1522" s="149">
        <v>0</v>
      </c>
      <c r="BH1522" s="149">
        <v>0</v>
      </c>
      <c r="BI1522" s="149">
        <v>0</v>
      </c>
      <c r="BJ1522" s="149">
        <v>0</v>
      </c>
      <c r="BK1522" s="149">
        <v>0</v>
      </c>
      <c r="BL1522" s="149">
        <v>0</v>
      </c>
      <c r="BM1522" s="149">
        <v>0</v>
      </c>
      <c r="BN1522" s="149">
        <v>0</v>
      </c>
      <c r="BO1522" s="149">
        <v>0</v>
      </c>
      <c r="BP1522" s="149">
        <v>0</v>
      </c>
      <c r="BQ1522" s="268">
        <v>0</v>
      </c>
    </row>
    <row r="1523" spans="2:96" x14ac:dyDescent="0.25">
      <c r="K1523" s="145" t="s">
        <v>316</v>
      </c>
      <c r="N1523" s="37" t="s">
        <v>2919</v>
      </c>
      <c r="V1523" s="37" t="s">
        <v>441</v>
      </c>
      <c r="W1523" s="37" t="s">
        <v>460</v>
      </c>
      <c r="X1523" s="37">
        <v>305</v>
      </c>
      <c r="AB1523" s="206" t="s">
        <v>362</v>
      </c>
      <c r="AC1523" s="173">
        <v>6680033</v>
      </c>
      <c r="AD1523" s="174" t="s">
        <v>2920</v>
      </c>
      <c r="AE1523" s="149">
        <v>19334.690000000002</v>
      </c>
      <c r="AF1523" s="17">
        <v>11597.15</v>
      </c>
      <c r="AG1523" s="17">
        <v>13076.81</v>
      </c>
      <c r="AH1523" s="151">
        <v>6319.3963414634118</v>
      </c>
      <c r="AI1523" s="150">
        <v>3300.8</v>
      </c>
      <c r="AJ1523" s="266">
        <v>9902.4000000000015</v>
      </c>
      <c r="AK1523" s="138">
        <v>5975.2900000000009</v>
      </c>
      <c r="AL1523" s="266">
        <v>7170.3480000000018</v>
      </c>
      <c r="AM1523" s="175">
        <v>5266.1636178861763</v>
      </c>
      <c r="AN1523" s="150">
        <v>7028.5227235772363</v>
      </c>
      <c r="AO1523" s="151">
        <v>5658.5142857142901</v>
      </c>
      <c r="AP1523" s="151">
        <v>0</v>
      </c>
      <c r="AQ1523" s="151">
        <v>0</v>
      </c>
      <c r="AR1523" s="266">
        <v>9902.4000000000015</v>
      </c>
      <c r="AS1523" s="267">
        <v>1</v>
      </c>
      <c r="AT1523" s="266">
        <v>6319.3963414634118</v>
      </c>
      <c r="AU1523" s="267">
        <v>1</v>
      </c>
      <c r="AV1523" s="266">
        <v>13076.81</v>
      </c>
      <c r="AW1523" s="267">
        <v>1</v>
      </c>
      <c r="AX1523" s="266">
        <v>9902.4000000000015</v>
      </c>
      <c r="AY1523" s="267">
        <v>1</v>
      </c>
      <c r="AZ1523" s="266">
        <v>6319.3963414634118</v>
      </c>
      <c r="BA1523" s="267">
        <v>1</v>
      </c>
      <c r="BB1523" s="266">
        <v>0</v>
      </c>
      <c r="BC1523" s="267">
        <v>0</v>
      </c>
      <c r="BE1523" s="149">
        <v>0</v>
      </c>
      <c r="BF1523" s="149">
        <v>0</v>
      </c>
      <c r="BG1523" s="149">
        <v>0</v>
      </c>
      <c r="BH1523" s="149">
        <v>0</v>
      </c>
      <c r="BI1523" s="149">
        <v>0</v>
      </c>
      <c r="BJ1523" s="149">
        <v>0</v>
      </c>
      <c r="BK1523" s="149">
        <v>0</v>
      </c>
      <c r="BL1523" s="149">
        <v>0</v>
      </c>
      <c r="BM1523" s="149">
        <v>0</v>
      </c>
      <c r="BN1523" s="149">
        <v>0</v>
      </c>
      <c r="BO1523" s="149">
        <v>0</v>
      </c>
      <c r="BP1523" s="149">
        <v>0</v>
      </c>
      <c r="BQ1523" s="268">
        <v>0</v>
      </c>
    </row>
    <row r="1524" spans="2:96" x14ac:dyDescent="0.25">
      <c r="K1524" s="145" t="s">
        <v>316</v>
      </c>
      <c r="N1524" s="37" t="s">
        <v>2921</v>
      </c>
      <c r="V1524" s="37" t="s">
        <v>441</v>
      </c>
      <c r="W1524" s="37" t="s">
        <v>460</v>
      </c>
      <c r="X1524" s="37">
        <v>305</v>
      </c>
      <c r="AB1524" s="206" t="s">
        <v>362</v>
      </c>
      <c r="AC1524" s="173">
        <v>6680034</v>
      </c>
      <c r="AD1524" s="174" t="s">
        <v>2922</v>
      </c>
      <c r="AE1524" s="149">
        <v>-278.19999999999868</v>
      </c>
      <c r="AF1524" s="17">
        <v>-202.2099999999966</v>
      </c>
      <c r="AG1524" s="17">
        <v>-509.95000000000346</v>
      </c>
      <c r="AH1524" s="151">
        <v>-1513.2662601626091</v>
      </c>
      <c r="AI1524" s="150">
        <v>-9.0899999999999996E-13</v>
      </c>
      <c r="AJ1524" s="266">
        <v>-2.727E-12</v>
      </c>
      <c r="AK1524" s="138">
        <v>-5.4569999999999999E-12</v>
      </c>
      <c r="AL1524" s="266">
        <v>-6.5483999999999998E-12</v>
      </c>
      <c r="AM1524" s="175">
        <v>-1261.0552168021743</v>
      </c>
      <c r="AN1524" s="150">
        <v>-252.21104336044027</v>
      </c>
      <c r="AO1524" s="151">
        <v>0</v>
      </c>
      <c r="AP1524" s="151">
        <v>0</v>
      </c>
      <c r="AQ1524" s="151">
        <v>0</v>
      </c>
      <c r="AR1524" s="266">
        <v>-2.727E-12</v>
      </c>
      <c r="AS1524" s="267">
        <v>-1</v>
      </c>
      <c r="AT1524" s="266">
        <v>-1513.2662601626091</v>
      </c>
      <c r="AU1524" s="267">
        <v>-1</v>
      </c>
      <c r="AV1524" s="266">
        <v>-509.95000000000346</v>
      </c>
      <c r="AW1524" s="267">
        <v>-1</v>
      </c>
      <c r="AX1524" s="266">
        <v>-2.727E-12</v>
      </c>
      <c r="AY1524" s="267">
        <v>-1</v>
      </c>
      <c r="AZ1524" s="266">
        <v>-1513.2662601626091</v>
      </c>
      <c r="BA1524" s="267">
        <v>-1</v>
      </c>
      <c r="BB1524" s="266">
        <v>0</v>
      </c>
      <c r="BC1524" s="267">
        <v>0</v>
      </c>
      <c r="BE1524" s="149">
        <v>0</v>
      </c>
      <c r="BF1524" s="149">
        <v>0</v>
      </c>
      <c r="BG1524" s="149">
        <v>0</v>
      </c>
      <c r="BH1524" s="149">
        <v>0</v>
      </c>
      <c r="BI1524" s="149">
        <v>0</v>
      </c>
      <c r="BJ1524" s="149">
        <v>0</v>
      </c>
      <c r="BK1524" s="149">
        <v>0</v>
      </c>
      <c r="BL1524" s="149">
        <v>0</v>
      </c>
      <c r="BM1524" s="149">
        <v>0</v>
      </c>
      <c r="BN1524" s="149">
        <v>0</v>
      </c>
      <c r="BO1524" s="149">
        <v>0</v>
      </c>
      <c r="BP1524" s="149">
        <v>0</v>
      </c>
      <c r="BQ1524" s="268">
        <v>0</v>
      </c>
    </row>
    <row r="1525" spans="2:96" x14ac:dyDescent="0.25">
      <c r="K1525" s="145" t="s">
        <v>316</v>
      </c>
      <c r="N1525" s="37" t="s">
        <v>2923</v>
      </c>
      <c r="V1525" s="37" t="s">
        <v>441</v>
      </c>
      <c r="W1525" s="37" t="s">
        <v>460</v>
      </c>
      <c r="X1525" s="37">
        <v>305</v>
      </c>
      <c r="AB1525" s="206" t="s">
        <v>362</v>
      </c>
      <c r="AC1525" s="173">
        <v>6680044</v>
      </c>
      <c r="AD1525" s="174" t="s">
        <v>2924</v>
      </c>
      <c r="AE1525" s="149">
        <v>4453.75</v>
      </c>
      <c r="AF1525" s="17">
        <v>17400</v>
      </c>
      <c r="AG1525" s="17">
        <v>22800</v>
      </c>
      <c r="AH1525" s="151">
        <v>3115.8536585365796</v>
      </c>
      <c r="AI1525" s="150">
        <v>6600</v>
      </c>
      <c r="AJ1525" s="266">
        <v>19800</v>
      </c>
      <c r="AK1525" s="138">
        <v>13999.25</v>
      </c>
      <c r="AL1525" s="266">
        <v>16799.099999999999</v>
      </c>
      <c r="AM1525" s="175">
        <v>2596.5447154471499</v>
      </c>
      <c r="AN1525" s="150">
        <v>14518.558943089429</v>
      </c>
      <c r="AO1525" s="151">
        <v>17914.285714285699</v>
      </c>
      <c r="AP1525" s="151">
        <v>0</v>
      </c>
      <c r="AQ1525" s="151">
        <v>0</v>
      </c>
      <c r="AR1525" s="266">
        <v>19800</v>
      </c>
      <c r="AS1525" s="267">
        <v>1</v>
      </c>
      <c r="AT1525" s="266">
        <v>3115.8536585365796</v>
      </c>
      <c r="AU1525" s="267">
        <v>1</v>
      </c>
      <c r="AV1525" s="266">
        <v>22800</v>
      </c>
      <c r="AW1525" s="267">
        <v>1</v>
      </c>
      <c r="AX1525" s="266">
        <v>19800</v>
      </c>
      <c r="AY1525" s="267">
        <v>1</v>
      </c>
      <c r="AZ1525" s="266">
        <v>3115.8536585365796</v>
      </c>
      <c r="BA1525" s="267">
        <v>1</v>
      </c>
      <c r="BB1525" s="266">
        <v>0</v>
      </c>
      <c r="BC1525" s="267">
        <v>0</v>
      </c>
      <c r="BE1525" s="149">
        <v>0</v>
      </c>
      <c r="BF1525" s="149">
        <v>0</v>
      </c>
      <c r="BG1525" s="149">
        <v>0</v>
      </c>
      <c r="BH1525" s="149">
        <v>0</v>
      </c>
      <c r="BI1525" s="149">
        <v>0</v>
      </c>
      <c r="BJ1525" s="149">
        <v>0</v>
      </c>
      <c r="BK1525" s="149">
        <v>0</v>
      </c>
      <c r="BL1525" s="149">
        <v>0</v>
      </c>
      <c r="BM1525" s="149">
        <v>0</v>
      </c>
      <c r="BN1525" s="149">
        <v>0</v>
      </c>
      <c r="BO1525" s="149">
        <v>0</v>
      </c>
      <c r="BP1525" s="149">
        <v>0</v>
      </c>
      <c r="BQ1525" s="268">
        <v>0</v>
      </c>
    </row>
    <row r="1526" spans="2:96" ht="18.75" hidden="1" x14ac:dyDescent="0.3">
      <c r="B1526" s="137" t="s">
        <v>306</v>
      </c>
      <c r="C1526" s="137" t="s">
        <v>306</v>
      </c>
      <c r="J1526" s="137" t="s">
        <v>306</v>
      </c>
      <c r="K1526" s="145" t="s">
        <v>309</v>
      </c>
      <c r="N1526" s="37" t="s">
        <v>311</v>
      </c>
      <c r="AC1526" s="152"/>
      <c r="AD1526" s="163"/>
      <c r="AE1526" s="17"/>
      <c r="AI1526" s="180"/>
      <c r="AS1526" s="37"/>
      <c r="AU1526" s="37"/>
      <c r="AW1526" s="37"/>
      <c r="AY1526" s="37"/>
      <c r="BA1526" s="37"/>
      <c r="BB1526" s="37"/>
      <c r="BC1526" s="37"/>
      <c r="BE1526" s="17"/>
      <c r="BF1526" s="17"/>
      <c r="BG1526" s="17"/>
      <c r="BH1526" s="17"/>
      <c r="BI1526" s="17"/>
      <c r="BJ1526" s="17"/>
      <c r="BK1526" s="17"/>
      <c r="BL1526" s="17"/>
      <c r="BM1526" s="17"/>
      <c r="BN1526" s="17"/>
      <c r="BO1526" s="17"/>
      <c r="BP1526" s="17"/>
      <c r="BQ1526" s="278"/>
    </row>
    <row r="1527" spans="2:96" ht="17.25" x14ac:dyDescent="0.3">
      <c r="K1527" s="145" t="s">
        <v>313</v>
      </c>
      <c r="V1527" s="37" t="s">
        <v>441</v>
      </c>
      <c r="W1527" s="37" t="s">
        <v>460</v>
      </c>
      <c r="AB1527" s="206" t="s">
        <v>362</v>
      </c>
      <c r="AC1527" s="164" t="s">
        <v>2925</v>
      </c>
      <c r="AD1527" s="148"/>
      <c r="AE1527" s="165">
        <v>62144464.859999999</v>
      </c>
      <c r="AF1527" s="165">
        <v>85755949.598400027</v>
      </c>
      <c r="AG1527" s="165">
        <v>80886858.139999986</v>
      </c>
      <c r="AH1527" s="167">
        <v>74130377.949600354</v>
      </c>
      <c r="AI1527" s="166">
        <v>29634429.789999988</v>
      </c>
      <c r="AJ1527" s="167">
        <v>88903289.36999996</v>
      </c>
      <c r="AK1527" s="166">
        <v>70730446.930000022</v>
      </c>
      <c r="AL1527" s="167">
        <v>84876536.316000015</v>
      </c>
      <c r="AM1527" s="166">
        <v>62459089.235333629</v>
      </c>
      <c r="AN1527" s="166">
        <v>82401735.644266754</v>
      </c>
      <c r="AO1527" s="167">
        <v>82142646.354285717</v>
      </c>
      <c r="AP1527" s="167">
        <v>93022920.047561839</v>
      </c>
      <c r="AQ1527" s="167">
        <v>95897298.671109483</v>
      </c>
      <c r="AR1527" s="167">
        <v>-6994009.3011095226</v>
      </c>
      <c r="AS1527" s="279">
        <v>-7.8669859694411051E-2</v>
      </c>
      <c r="AT1527" s="167">
        <v>-21766920.721509129</v>
      </c>
      <c r="AU1527" s="279">
        <v>-0.29363024071330096</v>
      </c>
      <c r="AV1527" s="167">
        <v>-15010440.531109497</v>
      </c>
      <c r="AW1527" s="279">
        <v>-0.18557329183350452</v>
      </c>
      <c r="AX1527" s="167">
        <v>-4119630.6775618792</v>
      </c>
      <c r="AY1527" s="279">
        <v>-4.6338338060999025E-2</v>
      </c>
      <c r="AZ1527" s="167">
        <v>-18892542.097961485</v>
      </c>
      <c r="BA1527" s="279">
        <v>-0.25485560198824453</v>
      </c>
      <c r="BB1527" s="167">
        <v>-2874378.6235476434</v>
      </c>
      <c r="BC1527" s="279">
        <v>-3.0899681735189539E-2</v>
      </c>
      <c r="BE1527" s="165">
        <v>8528517.4342591241</v>
      </c>
      <c r="BF1527" s="165">
        <v>8182084.3260773048</v>
      </c>
      <c r="BG1527" s="165">
        <v>8296994.3260773029</v>
      </c>
      <c r="BH1527" s="165">
        <v>8119922.9927439708</v>
      </c>
      <c r="BI1527" s="165">
        <v>8013575.3927439712</v>
      </c>
      <c r="BJ1527" s="165">
        <v>7899827.7427439708</v>
      </c>
      <c r="BK1527" s="165">
        <v>7847761.0760773048</v>
      </c>
      <c r="BL1527" s="165">
        <v>7781511.0760773048</v>
      </c>
      <c r="BM1527" s="165">
        <v>7784511.0760773048</v>
      </c>
      <c r="BN1527" s="165">
        <v>7780511.0760773048</v>
      </c>
      <c r="BO1527" s="165">
        <v>7780511.0760773048</v>
      </c>
      <c r="BP1527" s="165">
        <v>7881571.0760773048</v>
      </c>
      <c r="BQ1527" s="280">
        <v>95897298.671109468</v>
      </c>
    </row>
    <row r="1528" spans="2:96" ht="18.75" x14ac:dyDescent="0.3">
      <c r="K1528" s="145" t="s">
        <v>313</v>
      </c>
      <c r="AC1528" s="152"/>
      <c r="AD1528" s="168"/>
      <c r="AE1528" s="169"/>
      <c r="AI1528" s="281"/>
      <c r="AS1528" s="37"/>
      <c r="AU1528" s="37"/>
      <c r="AW1528" s="37"/>
      <c r="AY1528" s="37"/>
      <c r="BA1528" s="37"/>
      <c r="BB1528" s="37"/>
      <c r="BC1528" s="37"/>
      <c r="BE1528" s="169"/>
      <c r="BF1528" s="169"/>
      <c r="BG1528" s="169"/>
      <c r="BH1528" s="169"/>
      <c r="BI1528" s="169"/>
      <c r="BJ1528" s="169"/>
      <c r="BK1528" s="169"/>
      <c r="BL1528" s="169"/>
      <c r="BM1528" s="169"/>
      <c r="BN1528" s="169"/>
      <c r="BO1528" s="169"/>
      <c r="BP1528" s="169"/>
      <c r="BQ1528" s="282"/>
    </row>
    <row r="1529" spans="2:96" ht="18.75" x14ac:dyDescent="0.3">
      <c r="K1529" s="145" t="s">
        <v>313</v>
      </c>
      <c r="M1529" s="37" t="s">
        <v>462</v>
      </c>
      <c r="N1529" s="37" t="s">
        <v>2926</v>
      </c>
      <c r="V1529" s="37" t="s">
        <v>441</v>
      </c>
      <c r="W1529" s="37" t="s">
        <v>463</v>
      </c>
      <c r="X1529" s="37">
        <v>306</v>
      </c>
      <c r="AB1529" s="206" t="s">
        <v>362</v>
      </c>
      <c r="AC1529" s="276" t="s">
        <v>464</v>
      </c>
      <c r="AD1529" s="148"/>
      <c r="AE1529" s="38"/>
      <c r="AI1529" s="180"/>
      <c r="AS1529" s="37"/>
      <c r="AU1529" s="37"/>
      <c r="AW1529" s="37"/>
      <c r="AY1529" s="37"/>
      <c r="BA1529" s="37"/>
      <c r="BB1529" s="37"/>
      <c r="BC1529" s="37"/>
      <c r="BE1529" s="38"/>
      <c r="BF1529" s="38"/>
      <c r="BG1529" s="38"/>
      <c r="BH1529" s="38"/>
      <c r="BI1529" s="38"/>
      <c r="BJ1529" s="38"/>
      <c r="BK1529" s="38"/>
      <c r="BL1529" s="38"/>
      <c r="BM1529" s="38"/>
      <c r="BN1529" s="38"/>
      <c r="BO1529" s="38"/>
      <c r="BP1529" s="38"/>
      <c r="BQ1529" s="277"/>
      <c r="BS1529" s="37">
        <v>24408380.610000003</v>
      </c>
      <c r="BT1529" s="37">
        <v>27010419.489999998</v>
      </c>
      <c r="BU1529" s="37">
        <v>49640182.039999999</v>
      </c>
      <c r="BV1529" s="37">
        <v>58035214.586715631</v>
      </c>
      <c r="BW1529" s="37">
        <v>18079122.009999998</v>
      </c>
      <c r="BX1529" s="37">
        <v>54237366.029999994</v>
      </c>
      <c r="BY1529" s="37">
        <v>45801518.25</v>
      </c>
      <c r="BZ1529" s="37">
        <v>54961821.900000006</v>
      </c>
      <c r="CA1529" s="37">
        <v>47906005.413193852</v>
      </c>
      <c r="CB1529" s="37">
        <v>55930727.423521779</v>
      </c>
      <c r="CC1529" s="37">
        <v>54009003.685714282</v>
      </c>
      <c r="CD1529" s="37">
        <v>63531455.596495956</v>
      </c>
      <c r="CE1529" s="37">
        <v>65437399.264390819</v>
      </c>
      <c r="CG1529" s="37">
        <v>5409901.6839188933</v>
      </c>
      <c r="CH1529" s="37">
        <v>5364147.5416032067</v>
      </c>
      <c r="CI1529" s="37">
        <v>5366417.6535233753</v>
      </c>
      <c r="CJ1529" s="37">
        <v>5399304.0586818736</v>
      </c>
      <c r="CK1529" s="37">
        <v>5365899.8005030239</v>
      </c>
      <c r="CL1529" s="37">
        <v>5415750.083836358</v>
      </c>
      <c r="CM1529" s="37">
        <v>5528286.6541631538</v>
      </c>
      <c r="CN1529" s="37">
        <v>5486397.8208625009</v>
      </c>
      <c r="CO1529" s="37">
        <v>5481976.8431936558</v>
      </c>
      <c r="CP1529" s="37">
        <v>5483573.5030430965</v>
      </c>
      <c r="CQ1529" s="37">
        <v>5445247.2546117231</v>
      </c>
      <c r="CR1529" s="37">
        <v>5690496.3664499596</v>
      </c>
    </row>
    <row r="1530" spans="2:96" x14ac:dyDescent="0.25">
      <c r="K1530" s="145" t="s">
        <v>316</v>
      </c>
      <c r="N1530" s="37" t="s">
        <v>2927</v>
      </c>
      <c r="V1530" s="37" t="s">
        <v>441</v>
      </c>
      <c r="W1530" s="37" t="s">
        <v>463</v>
      </c>
      <c r="X1530" s="37">
        <v>306</v>
      </c>
      <c r="AB1530" s="206" t="s">
        <v>362</v>
      </c>
      <c r="AC1530" s="173">
        <v>6665900</v>
      </c>
      <c r="AD1530" s="174" t="s">
        <v>2928</v>
      </c>
      <c r="AE1530" s="149">
        <v>-10939648.579999998</v>
      </c>
      <c r="AF1530" s="17">
        <v>-13996886.57</v>
      </c>
      <c r="AG1530" s="17">
        <v>0</v>
      </c>
      <c r="AH1530" s="151">
        <v>0</v>
      </c>
      <c r="AI1530" s="150">
        <v>0</v>
      </c>
      <c r="AJ1530" s="266">
        <v>0</v>
      </c>
      <c r="AK1530" s="138">
        <v>0</v>
      </c>
      <c r="AL1530" s="266">
        <v>0</v>
      </c>
      <c r="AM1530" s="175">
        <v>0</v>
      </c>
      <c r="AN1530" s="150">
        <v>0</v>
      </c>
      <c r="AO1530" s="151">
        <v>0</v>
      </c>
      <c r="AP1530" s="151">
        <v>0</v>
      </c>
      <c r="AQ1530" s="151">
        <v>0</v>
      </c>
      <c r="AR1530" s="266">
        <v>0</v>
      </c>
      <c r="AS1530" s="267">
        <v>0</v>
      </c>
      <c r="AT1530" s="266">
        <v>0</v>
      </c>
      <c r="AU1530" s="267">
        <v>0</v>
      </c>
      <c r="AV1530" s="266">
        <v>0</v>
      </c>
      <c r="AW1530" s="267">
        <v>0</v>
      </c>
      <c r="AX1530" s="266">
        <v>0</v>
      </c>
      <c r="AY1530" s="267">
        <v>0</v>
      </c>
      <c r="AZ1530" s="266">
        <v>0</v>
      </c>
      <c r="BA1530" s="267">
        <v>0</v>
      </c>
      <c r="BB1530" s="266">
        <v>0</v>
      </c>
      <c r="BC1530" s="267">
        <v>0</v>
      </c>
      <c r="BE1530" s="149">
        <v>0</v>
      </c>
      <c r="BF1530" s="149">
        <v>0</v>
      </c>
      <c r="BG1530" s="149">
        <v>0</v>
      </c>
      <c r="BH1530" s="149">
        <v>0</v>
      </c>
      <c r="BI1530" s="149">
        <v>0</v>
      </c>
      <c r="BJ1530" s="149">
        <v>0</v>
      </c>
      <c r="BK1530" s="149">
        <v>0</v>
      </c>
      <c r="BL1530" s="149">
        <v>0</v>
      </c>
      <c r="BM1530" s="149">
        <v>0</v>
      </c>
      <c r="BN1530" s="149">
        <v>0</v>
      </c>
      <c r="BO1530" s="149">
        <v>0</v>
      </c>
      <c r="BP1530" s="149">
        <v>0</v>
      </c>
      <c r="BQ1530" s="268">
        <v>0</v>
      </c>
    </row>
    <row r="1531" spans="2:96" x14ac:dyDescent="0.25">
      <c r="K1531" s="145" t="s">
        <v>316</v>
      </c>
      <c r="N1531" s="37" t="s">
        <v>2929</v>
      </c>
      <c r="V1531" s="37" t="s">
        <v>441</v>
      </c>
      <c r="W1531" s="37" t="s">
        <v>463</v>
      </c>
      <c r="X1531" s="37">
        <v>306</v>
      </c>
      <c r="AB1531" s="206" t="s">
        <v>362</v>
      </c>
      <c r="AC1531" s="173">
        <v>6665950</v>
      </c>
      <c r="AD1531" s="174" t="s">
        <v>2930</v>
      </c>
      <c r="AE1531" s="149">
        <v>14841056.09</v>
      </c>
      <c r="AF1531" s="17">
        <v>16132809.939999999</v>
      </c>
      <c r="AG1531" s="17">
        <v>18511624.25</v>
      </c>
      <c r="AH1531" s="151">
        <v>19194781.446398173</v>
      </c>
      <c r="AI1531" s="150">
        <v>5757860.8899999997</v>
      </c>
      <c r="AJ1531" s="266">
        <v>17273582.669999998</v>
      </c>
      <c r="AK1531" s="138">
        <v>15125442.000000002</v>
      </c>
      <c r="AL1531" s="266">
        <v>18150530.400000002</v>
      </c>
      <c r="AM1531" s="175">
        <v>15981832.621523257</v>
      </c>
      <c r="AN1531" s="150">
        <v>18338390.824874915</v>
      </c>
      <c r="AO1531" s="151">
        <v>17818332.240000002</v>
      </c>
      <c r="AP1531" s="151">
        <v>19545188.858365551</v>
      </c>
      <c r="AQ1531" s="151">
        <v>20131544.524116516</v>
      </c>
      <c r="AR1531" s="266">
        <v>-2857961.8541165181</v>
      </c>
      <c r="AS1531" s="267">
        <v>-0.16545275573202894</v>
      </c>
      <c r="AT1531" s="266">
        <v>-936763.07771834359</v>
      </c>
      <c r="AU1531" s="267">
        <v>-4.880300827254918E-2</v>
      </c>
      <c r="AV1531" s="266">
        <v>-1619920.2741165161</v>
      </c>
      <c r="AW1531" s="267">
        <v>-8.7508273301113285E-2</v>
      </c>
      <c r="AX1531" s="266">
        <v>-2271606.1883655526</v>
      </c>
      <c r="AY1531" s="267">
        <v>-0.13150752983692138</v>
      </c>
      <c r="AZ1531" s="266">
        <v>-350407.41196737811</v>
      </c>
      <c r="BA1531" s="267">
        <v>-1.8255347837426442E-2</v>
      </c>
      <c r="BB1531" s="266">
        <v>-586355.66575096548</v>
      </c>
      <c r="BC1531" s="267">
        <v>-2.9999999999999947E-2</v>
      </c>
      <c r="BE1531" s="149">
        <v>1690231.5128894974</v>
      </c>
      <c r="BF1531" s="149">
        <v>1666745.103416949</v>
      </c>
      <c r="BG1531" s="149">
        <v>1677282.9435429997</v>
      </c>
      <c r="BH1531" s="149">
        <v>1683803.0419743725</v>
      </c>
      <c r="BI1531" s="149">
        <v>1658234.6333380085</v>
      </c>
      <c r="BJ1531" s="149">
        <v>1674635.5656909503</v>
      </c>
      <c r="BK1531" s="149">
        <v>1673975.1562138253</v>
      </c>
      <c r="BL1531" s="149">
        <v>1661964.1758216687</v>
      </c>
      <c r="BM1531" s="149">
        <v>1663891.3305057648</v>
      </c>
      <c r="BN1531" s="149">
        <v>1704305.6861885381</v>
      </c>
      <c r="BO1531" s="149">
        <v>1695149.6436395189</v>
      </c>
      <c r="BP1531" s="149">
        <v>1681325.730894421</v>
      </c>
      <c r="BQ1531" s="268">
        <v>20131544.524116512</v>
      </c>
    </row>
    <row r="1532" spans="2:96" x14ac:dyDescent="0.25">
      <c r="K1532" s="145" t="s">
        <v>316</v>
      </c>
      <c r="N1532" s="37" t="s">
        <v>2931</v>
      </c>
      <c r="V1532" s="37" t="s">
        <v>441</v>
      </c>
      <c r="W1532" s="37" t="s">
        <v>463</v>
      </c>
      <c r="X1532" s="37">
        <v>306</v>
      </c>
      <c r="AB1532" s="206" t="s">
        <v>362</v>
      </c>
      <c r="AC1532" s="173">
        <v>6665951</v>
      </c>
      <c r="AD1532" s="174" t="s">
        <v>2932</v>
      </c>
      <c r="AE1532" s="149">
        <v>3399240.2</v>
      </c>
      <c r="AF1532" s="17">
        <v>4651201.76</v>
      </c>
      <c r="AG1532" s="17">
        <v>5654282.5099999998</v>
      </c>
      <c r="AH1532" s="151">
        <v>6219588.8174509797</v>
      </c>
      <c r="AI1532" s="150">
        <v>1958609.15</v>
      </c>
      <c r="AJ1532" s="266">
        <v>5875827.4499999993</v>
      </c>
      <c r="AK1532" s="138">
        <v>5100744.8999999985</v>
      </c>
      <c r="AL1532" s="266">
        <v>6120893.879999999</v>
      </c>
      <c r="AM1532" s="175">
        <v>5210302.6627450977</v>
      </c>
      <c r="AN1532" s="150">
        <v>6110031.0547058806</v>
      </c>
      <c r="AO1532" s="151">
        <v>5767725.6000000006</v>
      </c>
      <c r="AP1532" s="151">
        <v>6599857.1417919956</v>
      </c>
      <c r="AQ1532" s="151">
        <v>6797852.8560457518</v>
      </c>
      <c r="AR1532" s="266">
        <v>-922025.40604575258</v>
      </c>
      <c r="AS1532" s="267">
        <v>-0.15691839385885178</v>
      </c>
      <c r="AT1532" s="266">
        <v>-578264.03859477211</v>
      </c>
      <c r="AU1532" s="267">
        <v>-9.2974641180824297E-2</v>
      </c>
      <c r="AV1532" s="266">
        <v>-1143570.3460457521</v>
      </c>
      <c r="AW1532" s="267">
        <v>-0.20224853357137121</v>
      </c>
      <c r="AX1532" s="266">
        <v>-724029.69179199636</v>
      </c>
      <c r="AY1532" s="267">
        <v>-0.12322174161053631</v>
      </c>
      <c r="AZ1532" s="266">
        <v>-380268.32434101589</v>
      </c>
      <c r="BA1532" s="267">
        <v>-6.1140428330897938E-2</v>
      </c>
      <c r="BB1532" s="266">
        <v>-197995.71425375622</v>
      </c>
      <c r="BC1532" s="267">
        <v>-2.9999999999999447E-2</v>
      </c>
      <c r="BE1532" s="149">
        <v>535558.18300653598</v>
      </c>
      <c r="BF1532" s="149">
        <v>522531.71241830097</v>
      </c>
      <c r="BG1532" s="149">
        <v>522531.71241830097</v>
      </c>
      <c r="BH1532" s="149">
        <v>531178.14166666695</v>
      </c>
      <c r="BI1532" s="149">
        <v>532261.997875817</v>
      </c>
      <c r="BJ1532" s="149">
        <v>532261.997875817</v>
      </c>
      <c r="BK1532" s="149">
        <v>645399.97483660094</v>
      </c>
      <c r="BL1532" s="149">
        <v>632373.50424836599</v>
      </c>
      <c r="BM1532" s="149">
        <v>632373.50424836599</v>
      </c>
      <c r="BN1532" s="149">
        <v>584905.61764705903</v>
      </c>
      <c r="BO1532" s="149">
        <v>563238.25490196096</v>
      </c>
      <c r="BP1532" s="149">
        <v>563238.25490196096</v>
      </c>
      <c r="BQ1532" s="268">
        <v>6797852.8560457528</v>
      </c>
    </row>
    <row r="1533" spans="2:96" x14ac:dyDescent="0.25">
      <c r="K1533" s="145" t="s">
        <v>316</v>
      </c>
      <c r="N1533" s="37" t="s">
        <v>2933</v>
      </c>
      <c r="V1533" s="37" t="s">
        <v>441</v>
      </c>
      <c r="W1533" s="37" t="s">
        <v>463</v>
      </c>
      <c r="X1533" s="37">
        <v>306</v>
      </c>
      <c r="AB1533" s="206" t="s">
        <v>362</v>
      </c>
      <c r="AC1533" s="173">
        <v>6665954</v>
      </c>
      <c r="AD1533" s="174" t="s">
        <v>2934</v>
      </c>
      <c r="AE1533" s="149">
        <v>2677.5600000000004</v>
      </c>
      <c r="AF1533" s="17">
        <v>157.96</v>
      </c>
      <c r="AG1533" s="17">
        <v>0</v>
      </c>
      <c r="AH1533" s="151">
        <v>0</v>
      </c>
      <c r="AI1533" s="150">
        <v>0</v>
      </c>
      <c r="AJ1533" s="266">
        <v>0</v>
      </c>
      <c r="AK1533" s="138">
        <v>0</v>
      </c>
      <c r="AL1533" s="266">
        <v>0</v>
      </c>
      <c r="AM1533" s="175">
        <v>0</v>
      </c>
      <c r="AN1533" s="150">
        <v>0</v>
      </c>
      <c r="AO1533" s="151">
        <v>0</v>
      </c>
      <c r="AP1533" s="151">
        <v>0</v>
      </c>
      <c r="AQ1533" s="151">
        <v>0</v>
      </c>
      <c r="AR1533" s="266">
        <v>0</v>
      </c>
      <c r="AS1533" s="267">
        <v>0</v>
      </c>
      <c r="AT1533" s="266">
        <v>0</v>
      </c>
      <c r="AU1533" s="267">
        <v>0</v>
      </c>
      <c r="AV1533" s="266">
        <v>0</v>
      </c>
      <c r="AW1533" s="267">
        <v>0</v>
      </c>
      <c r="AX1533" s="266">
        <v>0</v>
      </c>
      <c r="AY1533" s="267">
        <v>0</v>
      </c>
      <c r="AZ1533" s="266">
        <v>0</v>
      </c>
      <c r="BA1533" s="267">
        <v>0</v>
      </c>
      <c r="BB1533" s="266">
        <v>0</v>
      </c>
      <c r="BC1533" s="267">
        <v>0</v>
      </c>
      <c r="BE1533" s="149">
        <v>0</v>
      </c>
      <c r="BF1533" s="149">
        <v>0</v>
      </c>
      <c r="BG1533" s="149">
        <v>0</v>
      </c>
      <c r="BH1533" s="149">
        <v>0</v>
      </c>
      <c r="BI1533" s="149">
        <v>0</v>
      </c>
      <c r="BJ1533" s="149">
        <v>0</v>
      </c>
      <c r="BK1533" s="149">
        <v>0</v>
      </c>
      <c r="BL1533" s="149">
        <v>0</v>
      </c>
      <c r="BM1533" s="149">
        <v>0</v>
      </c>
      <c r="BN1533" s="149">
        <v>0</v>
      </c>
      <c r="BO1533" s="149">
        <v>0</v>
      </c>
      <c r="BP1533" s="149">
        <v>0</v>
      </c>
      <c r="BQ1533" s="268">
        <v>0</v>
      </c>
    </row>
    <row r="1534" spans="2:96" x14ac:dyDescent="0.25">
      <c r="K1534" s="145" t="s">
        <v>316</v>
      </c>
      <c r="N1534" s="37" t="s">
        <v>2935</v>
      </c>
      <c r="V1534" s="37" t="s">
        <v>441</v>
      </c>
      <c r="W1534" s="37" t="s">
        <v>463</v>
      </c>
      <c r="X1534" s="37">
        <v>306</v>
      </c>
      <c r="AB1534" s="206" t="s">
        <v>362</v>
      </c>
      <c r="AC1534" s="173">
        <v>6665958</v>
      </c>
      <c r="AD1534" s="174" t="s">
        <v>2936</v>
      </c>
      <c r="AE1534" s="149">
        <v>1336989.52</v>
      </c>
      <c r="AF1534" s="17">
        <v>2031817.16</v>
      </c>
      <c r="AG1534" s="17">
        <v>1658330.2799999998</v>
      </c>
      <c r="AH1534" s="151">
        <v>3127701.5040196101</v>
      </c>
      <c r="AI1534" s="150">
        <v>841776.70000000007</v>
      </c>
      <c r="AJ1534" s="266">
        <v>2525330.1</v>
      </c>
      <c r="AK1534" s="138">
        <v>2246667.2799999998</v>
      </c>
      <c r="AL1534" s="266">
        <v>2696000.7359999996</v>
      </c>
      <c r="AM1534" s="175">
        <v>2521208.2455119835</v>
      </c>
      <c r="AN1534" s="150">
        <v>2853160.5385076264</v>
      </c>
      <c r="AO1534" s="151">
        <v>2498493.154285714</v>
      </c>
      <c r="AP1534" s="151">
        <v>4626729.7226006305</v>
      </c>
      <c r="AQ1534" s="151">
        <v>4765531.614278648</v>
      </c>
      <c r="AR1534" s="266">
        <v>-2240201.514278648</v>
      </c>
      <c r="AS1534" s="267">
        <v>-0.88709254852609087</v>
      </c>
      <c r="AT1534" s="266">
        <v>-1637830.1102590379</v>
      </c>
      <c r="AU1534" s="267">
        <v>-0.52365294710961297</v>
      </c>
      <c r="AV1534" s="266">
        <v>-3107201.3342786483</v>
      </c>
      <c r="AW1534" s="267">
        <v>-1.873692696655487</v>
      </c>
      <c r="AX1534" s="266">
        <v>-2101399.6226006304</v>
      </c>
      <c r="AY1534" s="267">
        <v>-0.83212868788940908</v>
      </c>
      <c r="AZ1534" s="266">
        <v>-1499028.2185810204</v>
      </c>
      <c r="BA1534" s="267">
        <v>-0.47927470593166355</v>
      </c>
      <c r="BB1534" s="266">
        <v>-138801.89167801756</v>
      </c>
      <c r="BC1534" s="267">
        <v>-2.9999999999999707E-2</v>
      </c>
      <c r="BE1534" s="149">
        <v>404077.76656529587</v>
      </c>
      <c r="BF1534" s="149">
        <v>412710.03372215864</v>
      </c>
      <c r="BG1534" s="149">
        <v>400087.52610451152</v>
      </c>
      <c r="BH1534" s="149">
        <v>411799.19058490376</v>
      </c>
      <c r="BI1534" s="149">
        <v>399041.32783980551</v>
      </c>
      <c r="BJ1534" s="149">
        <v>401450.65940843307</v>
      </c>
      <c r="BK1534" s="149">
        <v>400398.86783980572</v>
      </c>
      <c r="BL1534" s="149">
        <v>395890.73960451153</v>
      </c>
      <c r="BM1534" s="149">
        <v>385187.82783980569</v>
      </c>
      <c r="BN1534" s="149">
        <v>382947.91444111295</v>
      </c>
      <c r="BO1534" s="149">
        <v>383952.66934307368</v>
      </c>
      <c r="BP1534" s="149">
        <v>387987.09098523058</v>
      </c>
      <c r="BQ1534" s="268">
        <v>4765531.614278648</v>
      </c>
    </row>
    <row r="1535" spans="2:96" x14ac:dyDescent="0.25">
      <c r="K1535" s="145" t="s">
        <v>316</v>
      </c>
      <c r="N1535" s="37" t="s">
        <v>2937</v>
      </c>
      <c r="V1535" s="37" t="s">
        <v>441</v>
      </c>
      <c r="W1535" s="37" t="s">
        <v>463</v>
      </c>
      <c r="X1535" s="37">
        <v>306</v>
      </c>
      <c r="AB1535" s="206" t="s">
        <v>362</v>
      </c>
      <c r="AC1535" s="173">
        <v>6665959</v>
      </c>
      <c r="AD1535" s="174" t="s">
        <v>2938</v>
      </c>
      <c r="AE1535" s="149">
        <v>15768065.82</v>
      </c>
      <c r="AF1535" s="17">
        <v>18191319.240000002</v>
      </c>
      <c r="AG1535" s="17">
        <v>23815945</v>
      </c>
      <c r="AH1535" s="151">
        <v>29493142.818846866</v>
      </c>
      <c r="AI1535" s="150">
        <v>9520875.2699999996</v>
      </c>
      <c r="AJ1535" s="266">
        <v>28562625.809999999</v>
      </c>
      <c r="AK1535" s="138">
        <v>23328664.07</v>
      </c>
      <c r="AL1535" s="266">
        <v>27994396.884000003</v>
      </c>
      <c r="AM1535" s="175">
        <v>24192661.883413516</v>
      </c>
      <c r="AN1535" s="150">
        <v>28629145.005433351</v>
      </c>
      <c r="AO1535" s="151">
        <v>27924452.691428572</v>
      </c>
      <c r="AP1535" s="151">
        <v>32759679.873737771</v>
      </c>
      <c r="AQ1535" s="151">
        <v>33742470.269949906</v>
      </c>
      <c r="AR1535" s="266">
        <v>-5179844.4599499069</v>
      </c>
      <c r="AS1535" s="267">
        <v>-0.18135042955806965</v>
      </c>
      <c r="AT1535" s="266">
        <v>-4249327.4511030391</v>
      </c>
      <c r="AU1535" s="267">
        <v>-0.14407848892887776</v>
      </c>
      <c r="AV1535" s="266">
        <v>-9926525.2699499056</v>
      </c>
      <c r="AW1535" s="267">
        <v>-0.41680165409980185</v>
      </c>
      <c r="AX1535" s="266">
        <v>-4197054.0637377724</v>
      </c>
      <c r="AY1535" s="267">
        <v>-0.14694216461948506</v>
      </c>
      <c r="AZ1535" s="266">
        <v>-3266537.0548909046</v>
      </c>
      <c r="BA1535" s="267">
        <v>-0.11075581449405604</v>
      </c>
      <c r="BB1535" s="266">
        <v>-982790.39621213451</v>
      </c>
      <c r="BC1535" s="267">
        <v>-3.0000000000000041E-2</v>
      </c>
      <c r="BE1535" s="149">
        <v>2780034.2214575638</v>
      </c>
      <c r="BF1535" s="149">
        <v>2762160.6920457981</v>
      </c>
      <c r="BG1535" s="149">
        <v>2766515.4714575633</v>
      </c>
      <c r="BH1535" s="149">
        <v>2772523.6844559307</v>
      </c>
      <c r="BI1535" s="149">
        <v>2776361.8414493934</v>
      </c>
      <c r="BJ1535" s="149">
        <v>2807401.8608611585</v>
      </c>
      <c r="BK1535" s="149">
        <v>2808512.6552729225</v>
      </c>
      <c r="BL1535" s="149">
        <v>2796169.4011879545</v>
      </c>
      <c r="BM1535" s="149">
        <v>2800524.1805997193</v>
      </c>
      <c r="BN1535" s="149">
        <v>2811414.2847663863</v>
      </c>
      <c r="BO1535" s="149">
        <v>2802906.6867271704</v>
      </c>
      <c r="BP1535" s="149">
        <v>3057945.2896683472</v>
      </c>
      <c r="BQ1535" s="268">
        <v>33742470.269949906</v>
      </c>
    </row>
    <row r="1536" spans="2:96" ht="18.75" hidden="1" x14ac:dyDescent="0.3">
      <c r="B1536" s="137" t="s">
        <v>306</v>
      </c>
      <c r="C1536" s="137" t="s">
        <v>306</v>
      </c>
      <c r="J1536" s="137" t="s">
        <v>306</v>
      </c>
      <c r="K1536" s="145" t="s">
        <v>309</v>
      </c>
      <c r="N1536" s="37" t="s">
        <v>311</v>
      </c>
      <c r="AC1536" s="152"/>
      <c r="AD1536" s="163"/>
      <c r="AE1536" s="17"/>
      <c r="AI1536" s="180"/>
      <c r="AS1536" s="37"/>
      <c r="AU1536" s="37"/>
      <c r="AW1536" s="37"/>
      <c r="AY1536" s="37"/>
      <c r="BA1536" s="37"/>
      <c r="BB1536" s="37"/>
      <c r="BC1536" s="37"/>
      <c r="BE1536" s="17"/>
      <c r="BF1536" s="17"/>
      <c r="BG1536" s="17"/>
      <c r="BH1536" s="17"/>
      <c r="BI1536" s="17"/>
      <c r="BJ1536" s="17"/>
      <c r="BK1536" s="17"/>
      <c r="BL1536" s="17"/>
      <c r="BM1536" s="17"/>
      <c r="BN1536" s="17"/>
      <c r="BO1536" s="17"/>
      <c r="BP1536" s="17"/>
      <c r="BQ1536" s="278"/>
    </row>
    <row r="1537" spans="11:96" ht="17.25" x14ac:dyDescent="0.3">
      <c r="K1537" s="145" t="s">
        <v>313</v>
      </c>
      <c r="V1537" s="37" t="s">
        <v>441</v>
      </c>
      <c r="W1537" s="37" t="s">
        <v>463</v>
      </c>
      <c r="AB1537" s="206" t="s">
        <v>362</v>
      </c>
      <c r="AC1537" s="164" t="s">
        <v>2939</v>
      </c>
      <c r="AD1537" s="148"/>
      <c r="AE1537" s="165">
        <v>24408380.609999999</v>
      </c>
      <c r="AF1537" s="165">
        <v>27010419.490000002</v>
      </c>
      <c r="AG1537" s="165">
        <v>49640182.039999999</v>
      </c>
      <c r="AH1537" s="167">
        <v>58035214.586715631</v>
      </c>
      <c r="AI1537" s="166">
        <v>18079122.009999998</v>
      </c>
      <c r="AJ1537" s="167">
        <v>54237366.029999994</v>
      </c>
      <c r="AK1537" s="166">
        <v>45801518.25</v>
      </c>
      <c r="AL1537" s="167">
        <v>54961821.900000006</v>
      </c>
      <c r="AM1537" s="166">
        <v>47906005.413193852</v>
      </c>
      <c r="AN1537" s="166">
        <v>55930727.423521779</v>
      </c>
      <c r="AO1537" s="167">
        <v>54009003.68571429</v>
      </c>
      <c r="AP1537" s="167">
        <v>63531455.596495949</v>
      </c>
      <c r="AQ1537" s="167">
        <v>65437399.264390826</v>
      </c>
      <c r="AR1537" s="167">
        <v>-11200033.234390832</v>
      </c>
      <c r="AS1537" s="279">
        <v>-0.20650031618784409</v>
      </c>
      <c r="AT1537" s="167">
        <v>-7402184.677675195</v>
      </c>
      <c r="AU1537" s="279">
        <v>-0.12754643418462638</v>
      </c>
      <c r="AV1537" s="167">
        <v>-15797217.224390827</v>
      </c>
      <c r="AW1537" s="279">
        <v>-0.31823447407306943</v>
      </c>
      <c r="AX1537" s="167">
        <v>-9294089.566495955</v>
      </c>
      <c r="AY1537" s="279">
        <v>-0.1713595302794603</v>
      </c>
      <c r="AZ1537" s="167">
        <v>-5496241.0097803175</v>
      </c>
      <c r="BA1537" s="279">
        <v>-9.4705275907404282E-2</v>
      </c>
      <c r="BB1537" s="167">
        <v>-1905943.6678948775</v>
      </c>
      <c r="BC1537" s="279">
        <v>-2.9999999999999985E-2</v>
      </c>
      <c r="BE1537" s="165">
        <v>5409901.6839188933</v>
      </c>
      <c r="BF1537" s="165">
        <v>5364147.5416032067</v>
      </c>
      <c r="BG1537" s="165">
        <v>5366417.6535233762</v>
      </c>
      <c r="BH1537" s="165">
        <v>5399304.0586818736</v>
      </c>
      <c r="BI1537" s="165">
        <v>5365899.8005030248</v>
      </c>
      <c r="BJ1537" s="165">
        <v>5415750.083836358</v>
      </c>
      <c r="BK1537" s="165">
        <v>5528286.6541631548</v>
      </c>
      <c r="BL1537" s="165">
        <v>5486397.8208625009</v>
      </c>
      <c r="BM1537" s="165">
        <v>5481976.8431936558</v>
      </c>
      <c r="BN1537" s="165">
        <v>5483573.5030430965</v>
      </c>
      <c r="BO1537" s="165">
        <v>5445247.2546117241</v>
      </c>
      <c r="BP1537" s="165">
        <v>5690496.3664499596</v>
      </c>
      <c r="BQ1537" s="280">
        <v>65437399.264390819</v>
      </c>
    </row>
    <row r="1538" spans="11:96" ht="18.75" x14ac:dyDescent="0.3">
      <c r="K1538" s="145" t="s">
        <v>313</v>
      </c>
      <c r="AC1538" s="152"/>
      <c r="AD1538" s="168"/>
      <c r="AE1538" s="169"/>
      <c r="AI1538" s="281"/>
      <c r="AS1538" s="37"/>
      <c r="AU1538" s="37"/>
      <c r="AW1538" s="37"/>
      <c r="AY1538" s="37"/>
      <c r="BA1538" s="37"/>
      <c r="BB1538" s="37"/>
      <c r="BC1538" s="37"/>
      <c r="BE1538" s="169"/>
      <c r="BF1538" s="169"/>
      <c r="BG1538" s="169"/>
      <c r="BH1538" s="169"/>
      <c r="BI1538" s="169"/>
      <c r="BJ1538" s="169"/>
      <c r="BK1538" s="169"/>
      <c r="BL1538" s="169"/>
      <c r="BM1538" s="169"/>
      <c r="BN1538" s="169"/>
      <c r="BO1538" s="169"/>
      <c r="BP1538" s="169"/>
      <c r="BQ1538" s="282"/>
    </row>
    <row r="1539" spans="11:96" ht="18.75" x14ac:dyDescent="0.3">
      <c r="K1539" s="145" t="s">
        <v>313</v>
      </c>
      <c r="M1539" s="37" t="s">
        <v>465</v>
      </c>
      <c r="N1539" s="37" t="s">
        <v>2940</v>
      </c>
      <c r="V1539" s="37" t="s">
        <v>441</v>
      </c>
      <c r="W1539" s="37" t="s">
        <v>466</v>
      </c>
      <c r="X1539" s="37">
        <v>307</v>
      </c>
      <c r="AB1539" s="206" t="s">
        <v>362</v>
      </c>
      <c r="AC1539" s="276" t="s">
        <v>467</v>
      </c>
      <c r="AD1539" s="148"/>
      <c r="AE1539" s="38"/>
      <c r="AI1539" s="180"/>
      <c r="AS1539" s="37"/>
      <c r="AU1539" s="37"/>
      <c r="AW1539" s="37"/>
      <c r="AY1539" s="37"/>
      <c r="BA1539" s="37"/>
      <c r="BB1539" s="37"/>
      <c r="BC1539" s="37"/>
      <c r="BE1539" s="38"/>
      <c r="BF1539" s="38"/>
      <c r="BG1539" s="38"/>
      <c r="BH1539" s="38"/>
      <c r="BI1539" s="38"/>
      <c r="BJ1539" s="38"/>
      <c r="BK1539" s="38"/>
      <c r="BL1539" s="38"/>
      <c r="BM1539" s="38"/>
      <c r="BN1539" s="38"/>
      <c r="BO1539" s="38"/>
      <c r="BP1539" s="38"/>
      <c r="BQ1539" s="277"/>
      <c r="BS1539" s="37">
        <v>26579085.049999997</v>
      </c>
      <c r="BT1539" s="37">
        <v>30261879.650000002</v>
      </c>
      <c r="BU1539" s="37">
        <v>33001839.080000002</v>
      </c>
      <c r="BV1539" s="37">
        <v>36160295.125784136</v>
      </c>
      <c r="BW1539" s="37">
        <v>10947276.99</v>
      </c>
      <c r="BX1539" s="37">
        <v>32841830.969999999</v>
      </c>
      <c r="BY1539" s="37">
        <v>27180549.649999999</v>
      </c>
      <c r="BZ1539" s="37">
        <v>32616659.579999998</v>
      </c>
      <c r="CA1539" s="37">
        <v>30380793.231060337</v>
      </c>
      <c r="CB1539" s="37">
        <v>32960051.544723798</v>
      </c>
      <c r="CC1539" s="37">
        <v>33184353.805714287</v>
      </c>
      <c r="CD1539" s="37">
        <v>35005184.927582785</v>
      </c>
      <c r="CE1539" s="37">
        <v>36055340.475410275</v>
      </c>
      <c r="CG1539" s="37">
        <v>3015073.7855975339</v>
      </c>
      <c r="CH1539" s="37">
        <v>3001489.8430988407</v>
      </c>
      <c r="CI1539" s="37">
        <v>3003083.3989485144</v>
      </c>
      <c r="CJ1539" s="37">
        <v>2985067.7109955736</v>
      </c>
      <c r="CK1539" s="37">
        <v>2979130.7422191026</v>
      </c>
      <c r="CL1539" s="37">
        <v>2975595.7651602789</v>
      </c>
      <c r="CM1539" s="37">
        <v>3085296.585603416</v>
      </c>
      <c r="CN1539" s="37">
        <v>3004735.9817844611</v>
      </c>
      <c r="CO1539" s="37">
        <v>3001662.2007844611</v>
      </c>
      <c r="CP1539" s="37">
        <v>3028903.8146393634</v>
      </c>
      <c r="CQ1539" s="37">
        <v>2985864.6120393635</v>
      </c>
      <c r="CR1539" s="37">
        <v>2989436.0345393633</v>
      </c>
    </row>
    <row r="1540" spans="11:96" x14ac:dyDescent="0.25">
      <c r="K1540" s="145" t="s">
        <v>316</v>
      </c>
      <c r="N1540" s="37" t="s">
        <v>2941</v>
      </c>
      <c r="V1540" s="37" t="s">
        <v>441</v>
      </c>
      <c r="W1540" s="37" t="s">
        <v>466</v>
      </c>
      <c r="X1540" s="37">
        <v>307</v>
      </c>
      <c r="AB1540" s="206" t="s">
        <v>362</v>
      </c>
      <c r="AC1540" s="173">
        <v>6661420</v>
      </c>
      <c r="AD1540" s="174" t="s">
        <v>2942</v>
      </c>
      <c r="AE1540" s="149">
        <v>7061.03</v>
      </c>
      <c r="AF1540" s="17">
        <v>41291.94</v>
      </c>
      <c r="AG1540" s="17">
        <v>1753.92</v>
      </c>
      <c r="AH1540" s="151">
        <v>12359.541303475036</v>
      </c>
      <c r="AI1540" s="150">
        <v>3575.16</v>
      </c>
      <c r="AJ1540" s="266">
        <v>10725.48</v>
      </c>
      <c r="AK1540" s="138">
        <v>6817.15</v>
      </c>
      <c r="AL1540" s="266">
        <v>8180.579999999999</v>
      </c>
      <c r="AM1540" s="175">
        <v>10299.617752895865</v>
      </c>
      <c r="AN1540" s="150">
        <v>8877.0735505791708</v>
      </c>
      <c r="AO1540" s="151">
        <v>8868</v>
      </c>
      <c r="AP1540" s="151">
        <v>13359.21</v>
      </c>
      <c r="AQ1540" s="151">
        <v>13759.986300000039</v>
      </c>
      <c r="AR1540" s="266">
        <v>-3034.5063000000391</v>
      </c>
      <c r="AS1540" s="267">
        <v>-0.28292498797256993</v>
      </c>
      <c r="AT1540" s="266">
        <v>-1400.4449965250024</v>
      </c>
      <c r="AU1540" s="267">
        <v>-0.11330881641467148</v>
      </c>
      <c r="AV1540" s="266">
        <v>-12006.066300000039</v>
      </c>
      <c r="AW1540" s="267">
        <v>-6.8452758962780731</v>
      </c>
      <c r="AX1540" s="266">
        <v>-2633.7299999999996</v>
      </c>
      <c r="AY1540" s="267">
        <v>-0.2455582407500643</v>
      </c>
      <c r="AZ1540" s="266">
        <v>-999.6686965249628</v>
      </c>
      <c r="BA1540" s="267">
        <v>-8.0882346033658528E-2</v>
      </c>
      <c r="BB1540" s="266">
        <v>-400.77630000003956</v>
      </c>
      <c r="BC1540" s="267">
        <v>-3.0000000000002962E-2</v>
      </c>
      <c r="BE1540" s="149">
        <v>1146.6655250000033</v>
      </c>
      <c r="BF1540" s="149">
        <v>1146.6655250000033</v>
      </c>
      <c r="BG1540" s="149">
        <v>1146.6655250000033</v>
      </c>
      <c r="BH1540" s="149">
        <v>1146.6655250000033</v>
      </c>
      <c r="BI1540" s="149">
        <v>1146.6655250000033</v>
      </c>
      <c r="BJ1540" s="149">
        <v>1146.6655250000033</v>
      </c>
      <c r="BK1540" s="149">
        <v>1146.6655250000033</v>
      </c>
      <c r="BL1540" s="149">
        <v>1146.6655250000033</v>
      </c>
      <c r="BM1540" s="149">
        <v>1146.6655250000033</v>
      </c>
      <c r="BN1540" s="149">
        <v>1146.6655250000033</v>
      </c>
      <c r="BO1540" s="149">
        <v>1146.6655250000033</v>
      </c>
      <c r="BP1540" s="149">
        <v>1146.6655250000033</v>
      </c>
      <c r="BQ1540" s="268">
        <v>13759.986300000042</v>
      </c>
    </row>
    <row r="1541" spans="11:96" x14ac:dyDescent="0.25">
      <c r="K1541" s="145" t="s">
        <v>316</v>
      </c>
      <c r="N1541" s="37" t="s">
        <v>2943</v>
      </c>
      <c r="V1541" s="37" t="s">
        <v>441</v>
      </c>
      <c r="W1541" s="37" t="s">
        <v>466</v>
      </c>
      <c r="X1541" s="37">
        <v>307</v>
      </c>
      <c r="AB1541" s="206" t="s">
        <v>362</v>
      </c>
      <c r="AC1541" s="173">
        <v>6661430</v>
      </c>
      <c r="AD1541" s="174" t="s">
        <v>2944</v>
      </c>
      <c r="AE1541" s="149">
        <v>1067590.76</v>
      </c>
      <c r="AF1541" s="17">
        <v>969744.76</v>
      </c>
      <c r="AG1541" s="17">
        <v>1055642.06</v>
      </c>
      <c r="AH1541" s="151">
        <v>1065238.5766999999</v>
      </c>
      <c r="AI1541" s="150">
        <v>387942.18</v>
      </c>
      <c r="AJ1541" s="266">
        <v>1163826.54</v>
      </c>
      <c r="AK1541" s="138">
        <v>981268.17</v>
      </c>
      <c r="AL1541" s="266">
        <v>1177521.804</v>
      </c>
      <c r="AM1541" s="175">
        <v>887698.81391666667</v>
      </c>
      <c r="AN1541" s="150">
        <v>1158807.9327833331</v>
      </c>
      <c r="AO1541" s="151">
        <v>1173216.0171428567</v>
      </c>
      <c r="AP1541" s="151">
        <v>1139778.2445631064</v>
      </c>
      <c r="AQ1541" s="151">
        <v>1173971.5918999992</v>
      </c>
      <c r="AR1541" s="266">
        <v>-10145.051899999147</v>
      </c>
      <c r="AS1541" s="267">
        <v>-8.7169793361123616E-3</v>
      </c>
      <c r="AT1541" s="266">
        <v>-108733.01519999932</v>
      </c>
      <c r="AU1541" s="267">
        <v>-0.10207386174169836</v>
      </c>
      <c r="AV1541" s="266">
        <v>-118329.53189999913</v>
      </c>
      <c r="AW1541" s="267">
        <v>-0.11209247564463197</v>
      </c>
      <c r="AX1541" s="266">
        <v>24048.29543689359</v>
      </c>
      <c r="AY1541" s="267">
        <v>2.0663126858142956E-2</v>
      </c>
      <c r="AZ1541" s="266">
        <v>-74539.667863106588</v>
      </c>
      <c r="BA1541" s="267">
        <v>-6.9974623050192988E-2</v>
      </c>
      <c r="BB1541" s="266">
        <v>-34193.347336892737</v>
      </c>
      <c r="BC1541" s="267">
        <v>-2.99999999999996E-2</v>
      </c>
      <c r="BE1541" s="149">
        <v>97830.965991666599</v>
      </c>
      <c r="BF1541" s="149">
        <v>97830.965991666599</v>
      </c>
      <c r="BG1541" s="149">
        <v>97830.965991666599</v>
      </c>
      <c r="BH1541" s="149">
        <v>97830.965991666599</v>
      </c>
      <c r="BI1541" s="149">
        <v>97830.965991666599</v>
      </c>
      <c r="BJ1541" s="149">
        <v>97830.965991666599</v>
      </c>
      <c r="BK1541" s="149">
        <v>97830.965991666599</v>
      </c>
      <c r="BL1541" s="149">
        <v>97830.965991666599</v>
      </c>
      <c r="BM1541" s="149">
        <v>97830.965991666599</v>
      </c>
      <c r="BN1541" s="149">
        <v>97830.965991666599</v>
      </c>
      <c r="BO1541" s="149">
        <v>97830.965991666599</v>
      </c>
      <c r="BP1541" s="149">
        <v>97830.965991666599</v>
      </c>
      <c r="BQ1541" s="268">
        <v>1173971.591899999</v>
      </c>
    </row>
    <row r="1542" spans="11:96" x14ac:dyDescent="0.25">
      <c r="K1542" s="145" t="s">
        <v>316</v>
      </c>
      <c r="N1542" s="37" t="s">
        <v>2945</v>
      </c>
      <c r="V1542" s="37" t="s">
        <v>441</v>
      </c>
      <c r="W1542" s="37" t="s">
        <v>466</v>
      </c>
      <c r="X1542" s="37">
        <v>307</v>
      </c>
      <c r="AB1542" s="206" t="s">
        <v>362</v>
      </c>
      <c r="AC1542" s="173">
        <v>6661440</v>
      </c>
      <c r="AD1542" s="174" t="s">
        <v>2946</v>
      </c>
      <c r="AE1542" s="149">
        <v>158613.16000000003</v>
      </c>
      <c r="AF1542" s="17">
        <v>127189.65999999999</v>
      </c>
      <c r="AG1542" s="17">
        <v>142129.12</v>
      </c>
      <c r="AH1542" s="151">
        <v>157590.59668586636</v>
      </c>
      <c r="AI1542" s="150">
        <v>55189.599999999999</v>
      </c>
      <c r="AJ1542" s="266">
        <v>165568.79999999999</v>
      </c>
      <c r="AK1542" s="138">
        <v>124826.51999999999</v>
      </c>
      <c r="AL1542" s="266">
        <v>149791.82399999996</v>
      </c>
      <c r="AM1542" s="175">
        <v>131325.49723822199</v>
      </c>
      <c r="AN1542" s="150">
        <v>151091.61944764436</v>
      </c>
      <c r="AO1542" s="151">
        <v>173849.91428571401</v>
      </c>
      <c r="AP1542" s="151">
        <v>157590.48000000001</v>
      </c>
      <c r="AQ1542" s="151">
        <v>162318.19439999963</v>
      </c>
      <c r="AR1542" s="266">
        <v>3250.6056000003591</v>
      </c>
      <c r="AS1542" s="267">
        <v>1.9632959833014187E-2</v>
      </c>
      <c r="AT1542" s="266">
        <v>-4727.5977141332696</v>
      </c>
      <c r="AU1542" s="267">
        <v>-2.9999237350163979E-2</v>
      </c>
      <c r="AV1542" s="266">
        <v>-20189.074399999634</v>
      </c>
      <c r="AW1542" s="267">
        <v>-0.14204741716545938</v>
      </c>
      <c r="AX1542" s="266">
        <v>7978.3199999999779</v>
      </c>
      <c r="AY1542" s="267">
        <v>4.8187339643700859E-2</v>
      </c>
      <c r="AZ1542" s="266">
        <v>0.11668586634914391</v>
      </c>
      <c r="BA1542" s="267">
        <v>7.4043673165182561E-7</v>
      </c>
      <c r="BB1542" s="266">
        <v>-4727.7143999996188</v>
      </c>
      <c r="BC1542" s="267">
        <v>-2.9999999999997577E-2</v>
      </c>
      <c r="BE1542" s="149">
        <v>13526.516199999967</v>
      </c>
      <c r="BF1542" s="149">
        <v>13526.516199999967</v>
      </c>
      <c r="BG1542" s="149">
        <v>13526.516199999967</v>
      </c>
      <c r="BH1542" s="149">
        <v>13526.516199999967</v>
      </c>
      <c r="BI1542" s="149">
        <v>13526.516199999967</v>
      </c>
      <c r="BJ1542" s="149">
        <v>13526.516199999967</v>
      </c>
      <c r="BK1542" s="149">
        <v>13526.516199999967</v>
      </c>
      <c r="BL1542" s="149">
        <v>13526.516199999967</v>
      </c>
      <c r="BM1542" s="149">
        <v>13526.516199999967</v>
      </c>
      <c r="BN1542" s="149">
        <v>13526.516199999967</v>
      </c>
      <c r="BO1542" s="149">
        <v>13526.516199999967</v>
      </c>
      <c r="BP1542" s="149">
        <v>13526.516199999967</v>
      </c>
      <c r="BQ1542" s="268">
        <v>162318.19439999957</v>
      </c>
    </row>
    <row r="1543" spans="11:96" x14ac:dyDescent="0.25">
      <c r="K1543" s="145" t="s">
        <v>316</v>
      </c>
      <c r="N1543" s="37" t="s">
        <v>2947</v>
      </c>
      <c r="V1543" s="37" t="s">
        <v>441</v>
      </c>
      <c r="W1543" s="37" t="s">
        <v>466</v>
      </c>
      <c r="X1543" s="37">
        <v>307</v>
      </c>
      <c r="AB1543" s="206" t="s">
        <v>362</v>
      </c>
      <c r="AC1543" s="173">
        <v>6661450</v>
      </c>
      <c r="AD1543" s="174" t="s">
        <v>2948</v>
      </c>
      <c r="AE1543" s="149">
        <v>374654.47</v>
      </c>
      <c r="AF1543" s="17">
        <v>309155.02999999997</v>
      </c>
      <c r="AG1543" s="17">
        <v>324278.01999999996</v>
      </c>
      <c r="AH1543" s="151">
        <v>357003.79179823009</v>
      </c>
      <c r="AI1543" s="150">
        <v>214109.82</v>
      </c>
      <c r="AJ1543" s="266">
        <v>642329.46</v>
      </c>
      <c r="AK1543" s="138">
        <v>486817.72999999992</v>
      </c>
      <c r="AL1543" s="266">
        <v>584181.27599999995</v>
      </c>
      <c r="AM1543" s="175">
        <v>297503.15983185847</v>
      </c>
      <c r="AN1543" s="150">
        <v>546318.36196637154</v>
      </c>
      <c r="AO1543" s="151">
        <v>685318.5771428569</v>
      </c>
      <c r="AP1543" s="151">
        <v>357003.76</v>
      </c>
      <c r="AQ1543" s="151">
        <v>367713.8727999996</v>
      </c>
      <c r="AR1543" s="266">
        <v>274615.58720000036</v>
      </c>
      <c r="AS1543" s="267">
        <v>0.42753073664097607</v>
      </c>
      <c r="AT1543" s="266">
        <v>-10710.081001769518</v>
      </c>
      <c r="AU1543" s="267">
        <v>-2.9999908258180621E-2</v>
      </c>
      <c r="AV1543" s="266">
        <v>-43435.852799999644</v>
      </c>
      <c r="AW1543" s="267">
        <v>-0.13394633654171087</v>
      </c>
      <c r="AX1543" s="266">
        <v>285325.69999999995</v>
      </c>
      <c r="AY1543" s="267">
        <v>0.44420459868055867</v>
      </c>
      <c r="AZ1543" s="266">
        <v>3.1798230076674372E-2</v>
      </c>
      <c r="BA1543" s="267">
        <v>8.9069726448860694E-8</v>
      </c>
      <c r="BB1543" s="266">
        <v>-10710.112799999595</v>
      </c>
      <c r="BC1543" s="267">
        <v>-2.9999999999998864E-2</v>
      </c>
      <c r="BE1543" s="149">
        <v>30642.822733333298</v>
      </c>
      <c r="BF1543" s="149">
        <v>30642.822733333298</v>
      </c>
      <c r="BG1543" s="149">
        <v>30642.822733333298</v>
      </c>
      <c r="BH1543" s="149">
        <v>30642.822733333298</v>
      </c>
      <c r="BI1543" s="149">
        <v>30642.822733333298</v>
      </c>
      <c r="BJ1543" s="149">
        <v>30642.822733333298</v>
      </c>
      <c r="BK1543" s="149">
        <v>30642.822733333298</v>
      </c>
      <c r="BL1543" s="149">
        <v>30642.822733333298</v>
      </c>
      <c r="BM1543" s="149">
        <v>30642.822733333298</v>
      </c>
      <c r="BN1543" s="149">
        <v>30642.822733333298</v>
      </c>
      <c r="BO1543" s="149">
        <v>30642.822733333298</v>
      </c>
      <c r="BP1543" s="149">
        <v>30642.822733333298</v>
      </c>
      <c r="BQ1543" s="268">
        <v>367713.87279999955</v>
      </c>
    </row>
    <row r="1544" spans="11:96" x14ac:dyDescent="0.25">
      <c r="K1544" s="145" t="s">
        <v>316</v>
      </c>
      <c r="N1544" s="37" t="s">
        <v>2949</v>
      </c>
      <c r="V1544" s="37" t="s">
        <v>441</v>
      </c>
      <c r="W1544" s="37" t="s">
        <v>466</v>
      </c>
      <c r="X1544" s="37">
        <v>307</v>
      </c>
      <c r="AB1544" s="206" t="s">
        <v>362</v>
      </c>
      <c r="AC1544" s="173">
        <v>6661460</v>
      </c>
      <c r="AD1544" s="174" t="s">
        <v>2950</v>
      </c>
      <c r="AE1544" s="149">
        <v>515159.42000000004</v>
      </c>
      <c r="AF1544" s="17">
        <v>529177.30000000005</v>
      </c>
      <c r="AG1544" s="17">
        <v>428535.80999999994</v>
      </c>
      <c r="AH1544" s="151">
        <v>462264.17841248034</v>
      </c>
      <c r="AI1544" s="150">
        <v>95173.250000000015</v>
      </c>
      <c r="AJ1544" s="266">
        <v>285519.75000000006</v>
      </c>
      <c r="AK1544" s="138">
        <v>279301.02000000008</v>
      </c>
      <c r="AL1544" s="266">
        <v>335161.22400000005</v>
      </c>
      <c r="AM1544" s="175">
        <v>385220.14867706696</v>
      </c>
      <c r="AN1544" s="150">
        <v>356345.04973541346</v>
      </c>
      <c r="AO1544" s="151">
        <v>279170.12571428582</v>
      </c>
      <c r="AP1544" s="151">
        <v>462264.16</v>
      </c>
      <c r="AQ1544" s="151">
        <v>476132.08479999995</v>
      </c>
      <c r="AR1544" s="266">
        <v>-190612.3347999999</v>
      </c>
      <c r="AS1544" s="267">
        <v>-0.66759772239923809</v>
      </c>
      <c r="AT1544" s="266">
        <v>-13867.906387519615</v>
      </c>
      <c r="AU1544" s="267">
        <v>-2.9999958973990024E-2</v>
      </c>
      <c r="AV1544" s="266">
        <v>-47596.274800000014</v>
      </c>
      <c r="AW1544" s="267">
        <v>-0.11106720532876825</v>
      </c>
      <c r="AX1544" s="266">
        <v>-176744.40999999992</v>
      </c>
      <c r="AY1544" s="267">
        <v>-0.6190269149507166</v>
      </c>
      <c r="AZ1544" s="266">
        <v>1.8412480363622308E-2</v>
      </c>
      <c r="BA1544" s="267">
        <v>3.983107760340619E-8</v>
      </c>
      <c r="BB1544" s="266">
        <v>-13867.924799999979</v>
      </c>
      <c r="BC1544" s="267">
        <v>-2.9999999999999957E-2</v>
      </c>
      <c r="BE1544" s="149">
        <v>39677.673733333329</v>
      </c>
      <c r="BF1544" s="149">
        <v>39677.673733333329</v>
      </c>
      <c r="BG1544" s="149">
        <v>39677.673733333329</v>
      </c>
      <c r="BH1544" s="149">
        <v>39677.673733333329</v>
      </c>
      <c r="BI1544" s="149">
        <v>39677.673733333329</v>
      </c>
      <c r="BJ1544" s="149">
        <v>39677.673733333329</v>
      </c>
      <c r="BK1544" s="149">
        <v>39677.673733333329</v>
      </c>
      <c r="BL1544" s="149">
        <v>39677.673733333329</v>
      </c>
      <c r="BM1544" s="149">
        <v>39677.673733333329</v>
      </c>
      <c r="BN1544" s="149">
        <v>39677.673733333329</v>
      </c>
      <c r="BO1544" s="149">
        <v>39677.673733333329</v>
      </c>
      <c r="BP1544" s="149">
        <v>39677.673733333329</v>
      </c>
      <c r="BQ1544" s="268">
        <v>476132.08480000007</v>
      </c>
    </row>
    <row r="1545" spans="11:96" x14ac:dyDescent="0.25">
      <c r="K1545" s="145" t="s">
        <v>316</v>
      </c>
      <c r="N1545" s="37" t="s">
        <v>2951</v>
      </c>
      <c r="V1545" s="37" t="s">
        <v>441</v>
      </c>
      <c r="W1545" s="37" t="s">
        <v>466</v>
      </c>
      <c r="X1545" s="37">
        <v>307</v>
      </c>
      <c r="AB1545" s="206" t="s">
        <v>362</v>
      </c>
      <c r="AC1545" s="173">
        <v>6661470</v>
      </c>
      <c r="AD1545" s="174" t="s">
        <v>2952</v>
      </c>
      <c r="AE1545" s="149">
        <v>2452.0199999999995</v>
      </c>
      <c r="AF1545" s="17">
        <v>1609.1599999999999</v>
      </c>
      <c r="AG1545" s="17">
        <v>-6263.3100000000013</v>
      </c>
      <c r="AH1545" s="151">
        <v>1645.2461284970641</v>
      </c>
      <c r="AI1545" s="150">
        <v>-8166.24</v>
      </c>
      <c r="AJ1545" s="266">
        <v>-24498.720000000001</v>
      </c>
      <c r="AK1545" s="138">
        <v>-8170.96</v>
      </c>
      <c r="AL1545" s="266">
        <v>-9805.152</v>
      </c>
      <c r="AM1545" s="175">
        <v>1371.0384404142201</v>
      </c>
      <c r="AN1545" s="150">
        <v>-7896.7523119171565</v>
      </c>
      <c r="AO1545" s="151">
        <v>-13999.2685714286</v>
      </c>
      <c r="AP1545" s="151">
        <v>24.39</v>
      </c>
      <c r="AQ1545" s="151">
        <v>25.121700000000008</v>
      </c>
      <c r="AR1545" s="266">
        <v>-24523.841700000001</v>
      </c>
      <c r="AS1545" s="267">
        <v>-1.001025429083642</v>
      </c>
      <c r="AT1545" s="266">
        <v>1620.1244284970642</v>
      </c>
      <c r="AU1545" s="267">
        <v>0.9847307344689219</v>
      </c>
      <c r="AV1545" s="266">
        <v>-6288.431700000001</v>
      </c>
      <c r="AW1545" s="267">
        <v>-1.0040109303227847</v>
      </c>
      <c r="AX1545" s="266">
        <v>-24523.11</v>
      </c>
      <c r="AY1545" s="267">
        <v>-1.000995562217128</v>
      </c>
      <c r="AZ1545" s="266">
        <v>1620.856128497064</v>
      </c>
      <c r="BA1545" s="267">
        <v>0.98517547035817654</v>
      </c>
      <c r="BB1545" s="266">
        <v>-0.73170000000000712</v>
      </c>
      <c r="BC1545" s="267">
        <v>-3.000000000000029E-2</v>
      </c>
      <c r="BE1545" s="149">
        <v>2.0934750000000002</v>
      </c>
      <c r="BF1545" s="149">
        <v>2.0934750000000002</v>
      </c>
      <c r="BG1545" s="149">
        <v>2.0934750000000002</v>
      </c>
      <c r="BH1545" s="149">
        <v>2.0934750000000002</v>
      </c>
      <c r="BI1545" s="149">
        <v>2.0934750000000002</v>
      </c>
      <c r="BJ1545" s="149">
        <v>2.0934750000000002</v>
      </c>
      <c r="BK1545" s="149">
        <v>2.0934750000000002</v>
      </c>
      <c r="BL1545" s="149">
        <v>2.0934750000000002</v>
      </c>
      <c r="BM1545" s="149">
        <v>2.0934750000000002</v>
      </c>
      <c r="BN1545" s="149">
        <v>2.0934750000000002</v>
      </c>
      <c r="BO1545" s="149">
        <v>2.0934750000000002</v>
      </c>
      <c r="BP1545" s="149">
        <v>2.0934750000000002</v>
      </c>
      <c r="BQ1545" s="268">
        <v>25.121700000000008</v>
      </c>
    </row>
    <row r="1546" spans="11:96" x14ac:dyDescent="0.25">
      <c r="K1546" s="145" t="s">
        <v>316</v>
      </c>
      <c r="N1546" s="37" t="s">
        <v>2953</v>
      </c>
      <c r="V1546" s="37" t="s">
        <v>441</v>
      </c>
      <c r="W1546" s="37" t="s">
        <v>466</v>
      </c>
      <c r="X1546" s="37">
        <v>307</v>
      </c>
      <c r="AB1546" s="206" t="s">
        <v>362</v>
      </c>
      <c r="AC1546" s="173">
        <v>6661471</v>
      </c>
      <c r="AD1546" s="174" t="s">
        <v>2954</v>
      </c>
      <c r="AE1546" s="149">
        <v>0</v>
      </c>
      <c r="AF1546" s="17">
        <v>0</v>
      </c>
      <c r="AG1546" s="17">
        <v>27.06</v>
      </c>
      <c r="AH1546" s="151">
        <v>5.2038444732410002E-3</v>
      </c>
      <c r="AI1546" s="150">
        <v>0</v>
      </c>
      <c r="AJ1546" s="266">
        <v>0</v>
      </c>
      <c r="AK1546" s="138">
        <v>0</v>
      </c>
      <c r="AL1546" s="266">
        <v>0</v>
      </c>
      <c r="AM1546" s="175">
        <v>4.3365370610339996E-3</v>
      </c>
      <c r="AN1546" s="150">
        <v>8.6730741220700062E-4</v>
      </c>
      <c r="AO1546" s="151">
        <v>0</v>
      </c>
      <c r="AP1546" s="151">
        <v>5.9999999999998999E-2</v>
      </c>
      <c r="AQ1546" s="151">
        <v>6.1799999999999002E-2</v>
      </c>
      <c r="AR1546" s="266">
        <v>-6.1799999999999002E-2</v>
      </c>
      <c r="AS1546" s="267">
        <v>0</v>
      </c>
      <c r="AT1546" s="266">
        <v>-5.6596155526758E-2</v>
      </c>
      <c r="AU1546" s="267">
        <v>-10.875835320940984</v>
      </c>
      <c r="AV1546" s="266">
        <v>26.998200000000001</v>
      </c>
      <c r="AW1546" s="267">
        <v>0.9977161862527717</v>
      </c>
      <c r="AX1546" s="266">
        <v>-5.9999999999998999E-2</v>
      </c>
      <c r="AY1546" s="267">
        <v>0</v>
      </c>
      <c r="AZ1546" s="266">
        <v>-5.4796155526757998E-2</v>
      </c>
      <c r="BA1546" s="267">
        <v>-10.529937204797067</v>
      </c>
      <c r="BB1546" s="266">
        <v>-1.800000000000003E-3</v>
      </c>
      <c r="BC1546" s="267">
        <v>-3.0000000000000551E-2</v>
      </c>
      <c r="BE1546" s="149">
        <v>5.1500000000000001E-3</v>
      </c>
      <c r="BF1546" s="149">
        <v>5.1500000000000001E-3</v>
      </c>
      <c r="BG1546" s="149">
        <v>5.1500000000000001E-3</v>
      </c>
      <c r="BH1546" s="149">
        <v>5.1500000000000001E-3</v>
      </c>
      <c r="BI1546" s="149">
        <v>5.1500000000000001E-3</v>
      </c>
      <c r="BJ1546" s="149">
        <v>5.1500000000000001E-3</v>
      </c>
      <c r="BK1546" s="149">
        <v>5.1500000000000001E-3</v>
      </c>
      <c r="BL1546" s="149">
        <v>5.1500000000000001E-3</v>
      </c>
      <c r="BM1546" s="149">
        <v>5.1500000000000001E-3</v>
      </c>
      <c r="BN1546" s="149">
        <v>5.1500000000000001E-3</v>
      </c>
      <c r="BO1546" s="149">
        <v>5.1500000000000001E-3</v>
      </c>
      <c r="BP1546" s="149">
        <v>5.1500000000000001E-3</v>
      </c>
      <c r="BQ1546" s="268">
        <v>6.1800000000000015E-2</v>
      </c>
    </row>
    <row r="1547" spans="11:96" x14ac:dyDescent="0.25">
      <c r="K1547" s="145" t="s">
        <v>316</v>
      </c>
      <c r="N1547" s="37" t="s">
        <v>2955</v>
      </c>
      <c r="V1547" s="37" t="s">
        <v>441</v>
      </c>
      <c r="W1547" s="37" t="s">
        <v>466</v>
      </c>
      <c r="X1547" s="37">
        <v>307</v>
      </c>
      <c r="AB1547" s="206" t="s">
        <v>362</v>
      </c>
      <c r="AC1547" s="173">
        <v>6661472</v>
      </c>
      <c r="AD1547" s="174" t="s">
        <v>2956</v>
      </c>
      <c r="AE1547" s="149">
        <v>94088.539999999979</v>
      </c>
      <c r="AF1547" s="17">
        <v>344654.51</v>
      </c>
      <c r="AG1547" s="17">
        <v>184156.08</v>
      </c>
      <c r="AH1547" s="151">
        <v>225204.84806173504</v>
      </c>
      <c r="AI1547" s="150">
        <v>113987.46</v>
      </c>
      <c r="AJ1547" s="266">
        <v>341962.38</v>
      </c>
      <c r="AK1547" s="138">
        <v>216112.34</v>
      </c>
      <c r="AL1547" s="266">
        <v>259334.80800000002</v>
      </c>
      <c r="AM1547" s="175">
        <v>187670.70671811252</v>
      </c>
      <c r="AN1547" s="150">
        <v>253646.48134362252</v>
      </c>
      <c r="AO1547" s="151">
        <v>275023.6800000004</v>
      </c>
      <c r="AP1547" s="151">
        <v>226714.58757281545</v>
      </c>
      <c r="AQ1547" s="151">
        <v>233516.02520000012</v>
      </c>
      <c r="AR1547" s="266">
        <v>108446.35479999988</v>
      </c>
      <c r="AS1547" s="267">
        <v>0.31712948892214365</v>
      </c>
      <c r="AT1547" s="266">
        <v>-8311.1771382650768</v>
      </c>
      <c r="AU1547" s="267">
        <v>-3.6904965456102203E-2</v>
      </c>
      <c r="AV1547" s="266">
        <v>-49359.945200000133</v>
      </c>
      <c r="AW1547" s="267">
        <v>-0.26803320965563632</v>
      </c>
      <c r="AX1547" s="266">
        <v>115247.79242718455</v>
      </c>
      <c r="AY1547" s="267">
        <v>0.3370189212836352</v>
      </c>
      <c r="AZ1547" s="266">
        <v>-1509.7395110804064</v>
      </c>
      <c r="BA1547" s="267">
        <v>-6.7038499573798867E-3</v>
      </c>
      <c r="BB1547" s="266">
        <v>-6801.4376271846704</v>
      </c>
      <c r="BC1547" s="267">
        <v>-3.0000000000000911E-2</v>
      </c>
      <c r="BE1547" s="149">
        <v>19459.668766666677</v>
      </c>
      <c r="BF1547" s="149">
        <v>19459.668766666677</v>
      </c>
      <c r="BG1547" s="149">
        <v>19459.668766666677</v>
      </c>
      <c r="BH1547" s="149">
        <v>19459.668766666677</v>
      </c>
      <c r="BI1547" s="149">
        <v>19459.668766666677</v>
      </c>
      <c r="BJ1547" s="149">
        <v>19459.668766666677</v>
      </c>
      <c r="BK1547" s="149">
        <v>19459.668766666677</v>
      </c>
      <c r="BL1547" s="149">
        <v>19459.668766666677</v>
      </c>
      <c r="BM1547" s="149">
        <v>19459.668766666677</v>
      </c>
      <c r="BN1547" s="149">
        <v>19459.668766666677</v>
      </c>
      <c r="BO1547" s="149">
        <v>19459.668766666677</v>
      </c>
      <c r="BP1547" s="149">
        <v>19459.668766666677</v>
      </c>
      <c r="BQ1547" s="268">
        <v>233516.02520000006</v>
      </c>
    </row>
    <row r="1548" spans="11:96" x14ac:dyDescent="0.25">
      <c r="K1548" s="145" t="s">
        <v>316</v>
      </c>
      <c r="N1548" s="37" t="s">
        <v>2957</v>
      </c>
      <c r="V1548" s="37" t="s">
        <v>441</v>
      </c>
      <c r="W1548" s="37" t="s">
        <v>466</v>
      </c>
      <c r="X1548" s="37">
        <v>307</v>
      </c>
      <c r="AB1548" s="206" t="s">
        <v>362</v>
      </c>
      <c r="AC1548" s="173">
        <v>6661883</v>
      </c>
      <c r="AD1548" s="174" t="s">
        <v>2958</v>
      </c>
      <c r="AE1548" s="149">
        <v>-63690.390000000007</v>
      </c>
      <c r="AF1548" s="17">
        <v>-70865.659999999989</v>
      </c>
      <c r="AG1548" s="17">
        <v>-53129.289999999994</v>
      </c>
      <c r="AH1548" s="151">
        <v>0</v>
      </c>
      <c r="AI1548" s="150">
        <v>-42989.53</v>
      </c>
      <c r="AJ1548" s="266">
        <v>-128968.59</v>
      </c>
      <c r="AK1548" s="138">
        <v>-82830.149999999994</v>
      </c>
      <c r="AL1548" s="266">
        <v>-99396.18</v>
      </c>
      <c r="AM1548" s="175">
        <v>0</v>
      </c>
      <c r="AN1548" s="150">
        <v>-82830.149999999994</v>
      </c>
      <c r="AO1548" s="151">
        <v>-109182.05142857099</v>
      </c>
      <c r="AP1548" s="151">
        <v>-59870.47</v>
      </c>
      <c r="AQ1548" s="151">
        <v>-61666.584099999949</v>
      </c>
      <c r="AR1548" s="266">
        <v>-67302.005900000047</v>
      </c>
      <c r="AS1548" s="267">
        <v>-0.52184803989870754</v>
      </c>
      <c r="AT1548" s="266">
        <v>61666.584099999949</v>
      </c>
      <c r="AU1548" s="267">
        <v>0</v>
      </c>
      <c r="AV1548" s="266">
        <v>8537.2940999999555</v>
      </c>
      <c r="AW1548" s="267">
        <v>0.1606890304764087</v>
      </c>
      <c r="AX1548" s="266">
        <v>-69098.12</v>
      </c>
      <c r="AY1548" s="267">
        <v>-0.53577479601816225</v>
      </c>
      <c r="AZ1548" s="266">
        <v>59870.47</v>
      </c>
      <c r="BA1548" s="267">
        <v>0</v>
      </c>
      <c r="BB1548" s="266">
        <v>1796.1140999999479</v>
      </c>
      <c r="BC1548" s="267">
        <v>2.9999999999999132E-2</v>
      </c>
      <c r="BE1548" s="149">
        <v>-5138.8820083333303</v>
      </c>
      <c r="BF1548" s="149">
        <v>-5138.8820083333303</v>
      </c>
      <c r="BG1548" s="149">
        <v>-5138.8820083333303</v>
      </c>
      <c r="BH1548" s="149">
        <v>-5138.8820083333303</v>
      </c>
      <c r="BI1548" s="149">
        <v>-5138.8820083333303</v>
      </c>
      <c r="BJ1548" s="149">
        <v>-5138.8820083333303</v>
      </c>
      <c r="BK1548" s="149">
        <v>-5138.8820083333303</v>
      </c>
      <c r="BL1548" s="149">
        <v>-5138.8820083333303</v>
      </c>
      <c r="BM1548" s="149">
        <v>-5138.8820083333303</v>
      </c>
      <c r="BN1548" s="149">
        <v>-5138.8820083333303</v>
      </c>
      <c r="BO1548" s="149">
        <v>-5138.8820083333303</v>
      </c>
      <c r="BP1548" s="149">
        <v>-5138.8820083333303</v>
      </c>
      <c r="BQ1548" s="268">
        <v>-61666.584099999949</v>
      </c>
    </row>
    <row r="1549" spans="11:96" x14ac:dyDescent="0.25">
      <c r="K1549" s="145" t="s">
        <v>316</v>
      </c>
      <c r="N1549" s="37" t="s">
        <v>2959</v>
      </c>
      <c r="V1549" s="37" t="s">
        <v>441</v>
      </c>
      <c r="W1549" s="37" t="s">
        <v>466</v>
      </c>
      <c r="X1549" s="37">
        <v>307</v>
      </c>
      <c r="AB1549" s="206" t="s">
        <v>362</v>
      </c>
      <c r="AC1549" s="173">
        <v>6662451</v>
      </c>
      <c r="AD1549" s="174" t="s">
        <v>2960</v>
      </c>
      <c r="AE1549" s="149">
        <v>1943.85</v>
      </c>
      <c r="AF1549" s="17">
        <v>20485.849999999999</v>
      </c>
      <c r="AG1549" s="17">
        <v>6628.96</v>
      </c>
      <c r="AH1549" s="151">
        <v>18510.581436912602</v>
      </c>
      <c r="AI1549" s="150">
        <v>1799.61</v>
      </c>
      <c r="AJ1549" s="266">
        <v>5398.83</v>
      </c>
      <c r="AK1549" s="138">
        <v>8100.81</v>
      </c>
      <c r="AL1549" s="266">
        <v>9720.9719999999998</v>
      </c>
      <c r="AM1549" s="175">
        <v>15425.484530760503</v>
      </c>
      <c r="AN1549" s="150">
        <v>11185.9069061521</v>
      </c>
      <c r="AO1549" s="151">
        <v>3085.0457142857099</v>
      </c>
      <c r="AP1549" s="151">
        <v>18510.95</v>
      </c>
      <c r="AQ1549" s="151">
        <v>19066.278499999957</v>
      </c>
      <c r="AR1549" s="266">
        <v>-13667.448499999957</v>
      </c>
      <c r="AS1549" s="267">
        <v>-2.5315574856033543</v>
      </c>
      <c r="AT1549" s="266">
        <v>-555.69706308735476</v>
      </c>
      <c r="AU1549" s="267">
        <v>-3.0020508268812113E-2</v>
      </c>
      <c r="AV1549" s="266">
        <v>-12437.318499999958</v>
      </c>
      <c r="AW1549" s="267">
        <v>-1.8762096165914348</v>
      </c>
      <c r="AX1549" s="266">
        <v>-13112.12</v>
      </c>
      <c r="AY1549" s="267">
        <v>-2.4286965879644296</v>
      </c>
      <c r="AZ1549" s="266">
        <v>-0.36856308739879751</v>
      </c>
      <c r="BA1549" s="267">
        <v>-1.9910940596594814E-5</v>
      </c>
      <c r="BB1549" s="266">
        <v>-555.32849999995597</v>
      </c>
      <c r="BC1549" s="267">
        <v>-2.9999999999997619E-2</v>
      </c>
      <c r="BE1549" s="149">
        <v>1588.8565416666629</v>
      </c>
      <c r="BF1549" s="149">
        <v>1588.8565416666629</v>
      </c>
      <c r="BG1549" s="149">
        <v>1588.8565416666629</v>
      </c>
      <c r="BH1549" s="149">
        <v>1588.8565416666629</v>
      </c>
      <c r="BI1549" s="149">
        <v>1588.8565416666629</v>
      </c>
      <c r="BJ1549" s="149">
        <v>1588.8565416666629</v>
      </c>
      <c r="BK1549" s="149">
        <v>1588.8565416666629</v>
      </c>
      <c r="BL1549" s="149">
        <v>1588.8565416666629</v>
      </c>
      <c r="BM1549" s="149">
        <v>1588.8565416666629</v>
      </c>
      <c r="BN1549" s="149">
        <v>1588.8565416666629</v>
      </c>
      <c r="BO1549" s="149">
        <v>1588.8565416666629</v>
      </c>
      <c r="BP1549" s="149">
        <v>1588.8565416666629</v>
      </c>
      <c r="BQ1549" s="268">
        <v>19066.278499999953</v>
      </c>
    </row>
    <row r="1550" spans="11:96" x14ac:dyDescent="0.25">
      <c r="K1550" s="145" t="s">
        <v>316</v>
      </c>
      <c r="N1550" s="37" t="s">
        <v>2961</v>
      </c>
      <c r="V1550" s="37" t="s">
        <v>441</v>
      </c>
      <c r="W1550" s="37" t="s">
        <v>466</v>
      </c>
      <c r="X1550" s="37">
        <v>307</v>
      </c>
      <c r="AB1550" s="206" t="s">
        <v>362</v>
      </c>
      <c r="AC1550" s="173">
        <v>6665910</v>
      </c>
      <c r="AD1550" s="174" t="s">
        <v>2962</v>
      </c>
      <c r="AE1550" s="149">
        <v>19694976.43</v>
      </c>
      <c r="AF1550" s="17">
        <v>22446562.400000002</v>
      </c>
      <c r="AG1550" s="17">
        <v>25207952.290000003</v>
      </c>
      <c r="AH1550" s="151">
        <v>29202989.264367394</v>
      </c>
      <c r="AI1550" s="150">
        <v>7787626.2700000005</v>
      </c>
      <c r="AJ1550" s="266">
        <v>23362878.810000002</v>
      </c>
      <c r="AK1550" s="138">
        <v>19701870.700000003</v>
      </c>
      <c r="AL1550" s="266">
        <v>23642244.840000004</v>
      </c>
      <c r="AM1550" s="175">
        <v>24366275.712240834</v>
      </c>
      <c r="AN1550" s="150">
        <v>24538584.252126563</v>
      </c>
      <c r="AO1550" s="151">
        <v>24031076.862857141</v>
      </c>
      <c r="AP1550" s="151">
        <v>26275895.487291522</v>
      </c>
      <c r="AQ1550" s="151">
        <v>27064172.351910274</v>
      </c>
      <c r="AR1550" s="266">
        <v>-3701293.5419102721</v>
      </c>
      <c r="AS1550" s="267">
        <v>-0.15842626125021927</v>
      </c>
      <c r="AT1550" s="266">
        <v>2138816.9124571197</v>
      </c>
      <c r="AU1550" s="267">
        <v>7.3239656841117953E-2</v>
      </c>
      <c r="AV1550" s="266">
        <v>-1856220.0619102716</v>
      </c>
      <c r="AW1550" s="267">
        <v>-7.3636289078769568E-2</v>
      </c>
      <c r="AX1550" s="266">
        <v>-2913016.6772915199</v>
      </c>
      <c r="AY1550" s="267">
        <v>-0.12468569053419319</v>
      </c>
      <c r="AZ1550" s="266">
        <v>2927093.7770758718</v>
      </c>
      <c r="BA1550" s="267">
        <v>0.10023267654477493</v>
      </c>
      <c r="BB1550" s="266">
        <v>-788276.86461875215</v>
      </c>
      <c r="BC1550" s="267">
        <v>-3.0000000000000245E-2</v>
      </c>
      <c r="BE1550" s="149">
        <v>2267272.8386392007</v>
      </c>
      <c r="BF1550" s="149">
        <v>2255313.8961405074</v>
      </c>
      <c r="BG1550" s="149">
        <v>2240945.6719901813</v>
      </c>
      <c r="BH1550" s="149">
        <v>2237266.7640372403</v>
      </c>
      <c r="BI1550" s="149">
        <v>2232954.7952607693</v>
      </c>
      <c r="BJ1550" s="149">
        <v>2229169.8182019461</v>
      </c>
      <c r="BK1550" s="149">
        <v>2337495.6386450832</v>
      </c>
      <c r="BL1550" s="149">
        <v>2258560.0348261283</v>
      </c>
      <c r="BM1550" s="149">
        <v>2241391.2738261283</v>
      </c>
      <c r="BN1550" s="149">
        <v>2281102.8676810302</v>
      </c>
      <c r="BO1550" s="149">
        <v>2239688.6650810302</v>
      </c>
      <c r="BP1550" s="149">
        <v>2243010.0875810301</v>
      </c>
      <c r="BQ1550" s="268">
        <v>27064172.351910278</v>
      </c>
    </row>
    <row r="1551" spans="11:96" x14ac:dyDescent="0.25">
      <c r="K1551" s="145" t="s">
        <v>316</v>
      </c>
      <c r="N1551" s="37" t="s">
        <v>2963</v>
      </c>
      <c r="V1551" s="37" t="s">
        <v>441</v>
      </c>
      <c r="W1551" s="37" t="s">
        <v>466</v>
      </c>
      <c r="X1551" s="37">
        <v>307</v>
      </c>
      <c r="AB1551" s="206" t="s">
        <v>362</v>
      </c>
      <c r="AC1551" s="173">
        <v>6665911</v>
      </c>
      <c r="AD1551" s="174" t="s">
        <v>2964</v>
      </c>
      <c r="AE1551" s="149">
        <v>530251.97</v>
      </c>
      <c r="AF1551" s="17">
        <v>516279.91000000003</v>
      </c>
      <c r="AG1551" s="17">
        <v>527685.68000000005</v>
      </c>
      <c r="AH1551" s="151">
        <v>580630.70312910248</v>
      </c>
      <c r="AI1551" s="150">
        <v>182909.88</v>
      </c>
      <c r="AJ1551" s="266">
        <v>548729.64</v>
      </c>
      <c r="AK1551" s="138">
        <v>434901.08</v>
      </c>
      <c r="AL1551" s="266">
        <v>521881.29599999997</v>
      </c>
      <c r="AM1551" s="175">
        <v>483858.91927425208</v>
      </c>
      <c r="AN1551" s="150">
        <v>531672.86385485041</v>
      </c>
      <c r="AO1551" s="151">
        <v>540685.98857142881</v>
      </c>
      <c r="AP1551" s="151">
        <v>530138.34</v>
      </c>
      <c r="AQ1551" s="151">
        <v>546042.4902</v>
      </c>
      <c r="AR1551" s="266">
        <v>2687.1498000000138</v>
      </c>
      <c r="AS1551" s="267">
        <v>4.897037819936269E-3</v>
      </c>
      <c r="AT1551" s="266">
        <v>34588.212929102476</v>
      </c>
      <c r="AU1551" s="267">
        <v>5.9570072238174135E-2</v>
      </c>
      <c r="AV1551" s="266">
        <v>-18356.810199999949</v>
      </c>
      <c r="AW1551" s="267">
        <v>-3.4787395026524025E-2</v>
      </c>
      <c r="AX1551" s="266">
        <v>18591.300000000047</v>
      </c>
      <c r="AY1551" s="267">
        <v>3.3880619242656632E-2</v>
      </c>
      <c r="AZ1551" s="266">
        <v>50492.363129102509</v>
      </c>
      <c r="BA1551" s="267">
        <v>8.6961235182693386E-2</v>
      </c>
      <c r="BB1551" s="266">
        <v>-15904.150200000033</v>
      </c>
      <c r="BC1551" s="267">
        <v>-3.0000000000000065E-2</v>
      </c>
      <c r="BE1551" s="149">
        <v>45503.540849999998</v>
      </c>
      <c r="BF1551" s="149">
        <v>45503.540849999998</v>
      </c>
      <c r="BG1551" s="149">
        <v>45503.540849999998</v>
      </c>
      <c r="BH1551" s="149">
        <v>45503.540849999998</v>
      </c>
      <c r="BI1551" s="149">
        <v>45503.540849999998</v>
      </c>
      <c r="BJ1551" s="149">
        <v>45503.540849999998</v>
      </c>
      <c r="BK1551" s="149">
        <v>45503.540849999998</v>
      </c>
      <c r="BL1551" s="149">
        <v>45503.540849999998</v>
      </c>
      <c r="BM1551" s="149">
        <v>45503.540849999998</v>
      </c>
      <c r="BN1551" s="149">
        <v>45503.540849999998</v>
      </c>
      <c r="BO1551" s="149">
        <v>45503.540849999998</v>
      </c>
      <c r="BP1551" s="149">
        <v>45503.540849999998</v>
      </c>
      <c r="BQ1551" s="268">
        <v>546042.4902</v>
      </c>
    </row>
    <row r="1552" spans="11:96" x14ac:dyDescent="0.25">
      <c r="K1552" s="145" t="s">
        <v>316</v>
      </c>
      <c r="N1552" s="37" t="s">
        <v>2965</v>
      </c>
      <c r="V1552" s="37" t="s">
        <v>441</v>
      </c>
      <c r="W1552" s="37" t="s">
        <v>466</v>
      </c>
      <c r="X1552" s="37">
        <v>307</v>
      </c>
      <c r="AB1552" s="206" t="s">
        <v>362</v>
      </c>
      <c r="AC1552" s="173">
        <v>6665920</v>
      </c>
      <c r="AD1552" s="174" t="s">
        <v>2966</v>
      </c>
      <c r="AE1552" s="149">
        <v>4195983.79</v>
      </c>
      <c r="AF1552" s="17">
        <v>5007519.79</v>
      </c>
      <c r="AG1552" s="17">
        <v>5182442.68</v>
      </c>
      <c r="AH1552" s="151">
        <v>4076857.8141333326</v>
      </c>
      <c r="AI1552" s="150">
        <v>2156039.5299999998</v>
      </c>
      <c r="AJ1552" s="266">
        <v>6468118.5899999999</v>
      </c>
      <c r="AK1552" s="138">
        <v>5031455.2399999993</v>
      </c>
      <c r="AL1552" s="266">
        <v>6037746.2879999988</v>
      </c>
      <c r="AM1552" s="175">
        <v>3614144.1460833326</v>
      </c>
      <c r="AN1552" s="150">
        <v>5494168.9080499988</v>
      </c>
      <c r="AO1552" s="151">
        <v>6137103.7714285702</v>
      </c>
      <c r="AP1552" s="151">
        <v>5883775.7281553401</v>
      </c>
      <c r="AQ1552" s="151">
        <v>6060289</v>
      </c>
      <c r="AR1552" s="266">
        <v>407829.58999999985</v>
      </c>
      <c r="AS1552" s="267">
        <v>6.3052274680078166E-2</v>
      </c>
      <c r="AT1552" s="266">
        <v>-1983431.1858666674</v>
      </c>
      <c r="AU1552" s="267">
        <v>-0.48650977696368586</v>
      </c>
      <c r="AV1552" s="266">
        <v>-877846.3200000003</v>
      </c>
      <c r="AW1552" s="267">
        <v>-0.16938852471784605</v>
      </c>
      <c r="AX1552" s="266">
        <v>584342.86184465978</v>
      </c>
      <c r="AY1552" s="267">
        <v>9.0342014252503031E-2</v>
      </c>
      <c r="AZ1552" s="266">
        <v>-1806917.9140220075</v>
      </c>
      <c r="BA1552" s="267">
        <v>-0.44321337569289893</v>
      </c>
      <c r="BB1552" s="266">
        <v>-176513.27184465993</v>
      </c>
      <c r="BC1552" s="267">
        <v>-2.9999999999999954E-2</v>
      </c>
      <c r="BE1552" s="149">
        <v>503561.01999999996</v>
      </c>
      <c r="BF1552" s="149">
        <v>501936.0199999999</v>
      </c>
      <c r="BG1552" s="149">
        <v>517897.79999999993</v>
      </c>
      <c r="BH1552" s="149">
        <v>503561.01999999996</v>
      </c>
      <c r="BI1552" s="149">
        <v>501936.0199999999</v>
      </c>
      <c r="BJ1552" s="149">
        <v>502186.0199999999</v>
      </c>
      <c r="BK1552" s="149">
        <v>503561.01999999996</v>
      </c>
      <c r="BL1552" s="149">
        <v>501936.0199999999</v>
      </c>
      <c r="BM1552" s="149">
        <v>516030.99999999988</v>
      </c>
      <c r="BN1552" s="149">
        <v>503561.01999999996</v>
      </c>
      <c r="BO1552" s="149">
        <v>501936.0199999999</v>
      </c>
      <c r="BP1552" s="149">
        <v>502186.0199999999</v>
      </c>
      <c r="BQ1552" s="268">
        <v>6060288.9999999981</v>
      </c>
    </row>
    <row r="1553" spans="2:96" x14ac:dyDescent="0.25">
      <c r="K1553" s="145" t="s">
        <v>316</v>
      </c>
      <c r="N1553" s="37" t="s">
        <v>2967</v>
      </c>
      <c r="V1553" s="37" t="s">
        <v>441</v>
      </c>
      <c r="W1553" s="37" t="s">
        <v>466</v>
      </c>
      <c r="X1553" s="37">
        <v>307</v>
      </c>
      <c r="AB1553" s="206" t="s">
        <v>362</v>
      </c>
      <c r="AC1553" s="173">
        <v>6665930</v>
      </c>
      <c r="AD1553" s="174" t="s">
        <v>2968</v>
      </c>
      <c r="AE1553" s="149">
        <v>0</v>
      </c>
      <c r="AF1553" s="17">
        <v>325</v>
      </c>
      <c r="AG1553" s="17">
        <v>0</v>
      </c>
      <c r="AH1553" s="151">
        <v>-1.2943222903538E-2</v>
      </c>
      <c r="AI1553" s="150">
        <v>80</v>
      </c>
      <c r="AJ1553" s="266">
        <v>240</v>
      </c>
      <c r="AK1553" s="138">
        <v>80</v>
      </c>
      <c r="AL1553" s="266">
        <v>96</v>
      </c>
      <c r="AM1553" s="175">
        <v>-1.0786019086282E-2</v>
      </c>
      <c r="AN1553" s="150">
        <v>79.997842796182738</v>
      </c>
      <c r="AO1553" s="151">
        <v>137.142857142857</v>
      </c>
      <c r="AP1553" s="151">
        <v>0</v>
      </c>
      <c r="AQ1553" s="151">
        <v>0</v>
      </c>
      <c r="AR1553" s="266">
        <v>240</v>
      </c>
      <c r="AS1553" s="267">
        <v>1</v>
      </c>
      <c r="AT1553" s="266">
        <v>-1.2943222903538E-2</v>
      </c>
      <c r="AU1553" s="267">
        <v>-1</v>
      </c>
      <c r="AV1553" s="266">
        <v>0</v>
      </c>
      <c r="AW1553" s="267">
        <v>0</v>
      </c>
      <c r="AX1553" s="266">
        <v>240</v>
      </c>
      <c r="AY1553" s="267">
        <v>1</v>
      </c>
      <c r="AZ1553" s="266">
        <v>-1.2943222903538E-2</v>
      </c>
      <c r="BA1553" s="267">
        <v>-1</v>
      </c>
      <c r="BB1553" s="266">
        <v>0</v>
      </c>
      <c r="BC1553" s="267">
        <v>0</v>
      </c>
      <c r="BE1553" s="149">
        <v>0</v>
      </c>
      <c r="BF1553" s="149">
        <v>0</v>
      </c>
      <c r="BG1553" s="149">
        <v>0</v>
      </c>
      <c r="BH1553" s="149">
        <v>0</v>
      </c>
      <c r="BI1553" s="149">
        <v>0</v>
      </c>
      <c r="BJ1553" s="149">
        <v>0</v>
      </c>
      <c r="BK1553" s="149">
        <v>0</v>
      </c>
      <c r="BL1553" s="149">
        <v>0</v>
      </c>
      <c r="BM1553" s="149">
        <v>0</v>
      </c>
      <c r="BN1553" s="149">
        <v>0</v>
      </c>
      <c r="BO1553" s="149">
        <v>0</v>
      </c>
      <c r="BP1553" s="149">
        <v>0</v>
      </c>
      <c r="BQ1553" s="268">
        <v>0</v>
      </c>
    </row>
    <row r="1554" spans="2:96" x14ac:dyDescent="0.25">
      <c r="K1554" s="145" t="s">
        <v>316</v>
      </c>
      <c r="N1554" s="37" t="s">
        <v>2969</v>
      </c>
      <c r="V1554" s="37" t="s">
        <v>441</v>
      </c>
      <c r="W1554" s="37" t="s">
        <v>466</v>
      </c>
      <c r="X1554" s="37">
        <v>307</v>
      </c>
      <c r="AB1554" s="206" t="s">
        <v>362</v>
      </c>
      <c r="AC1554" s="173">
        <v>6665940</v>
      </c>
      <c r="AD1554" s="174" t="s">
        <v>2970</v>
      </c>
      <c r="AE1554" s="149">
        <v>0</v>
      </c>
      <c r="AF1554" s="17">
        <v>18750</v>
      </c>
      <c r="AG1554" s="17">
        <v>0</v>
      </c>
      <c r="AH1554" s="151">
        <v>0</v>
      </c>
      <c r="AI1554" s="150">
        <v>0</v>
      </c>
      <c r="AJ1554" s="266">
        <v>0</v>
      </c>
      <c r="AK1554" s="138">
        <v>0</v>
      </c>
      <c r="AL1554" s="266">
        <v>0</v>
      </c>
      <c r="AM1554" s="175">
        <v>0</v>
      </c>
      <c r="AN1554" s="150">
        <v>0</v>
      </c>
      <c r="AO1554" s="151">
        <v>0</v>
      </c>
      <c r="AP1554" s="151">
        <v>0</v>
      </c>
      <c r="AQ1554" s="151">
        <v>0</v>
      </c>
      <c r="AR1554" s="266">
        <v>0</v>
      </c>
      <c r="AS1554" s="267">
        <v>0</v>
      </c>
      <c r="AT1554" s="266">
        <v>0</v>
      </c>
      <c r="AU1554" s="267">
        <v>0</v>
      </c>
      <c r="AV1554" s="266">
        <v>0</v>
      </c>
      <c r="AW1554" s="267">
        <v>0</v>
      </c>
      <c r="AX1554" s="266">
        <v>0</v>
      </c>
      <c r="AY1554" s="267">
        <v>0</v>
      </c>
      <c r="AZ1554" s="266">
        <v>0</v>
      </c>
      <c r="BA1554" s="267">
        <v>0</v>
      </c>
      <c r="BB1554" s="266">
        <v>0</v>
      </c>
      <c r="BC1554" s="267">
        <v>0</v>
      </c>
      <c r="BE1554" s="149">
        <v>0</v>
      </c>
      <c r="BF1554" s="149">
        <v>0</v>
      </c>
      <c r="BG1554" s="149">
        <v>0</v>
      </c>
      <c r="BH1554" s="149">
        <v>0</v>
      </c>
      <c r="BI1554" s="149">
        <v>0</v>
      </c>
      <c r="BJ1554" s="149">
        <v>0</v>
      </c>
      <c r="BK1554" s="149">
        <v>0</v>
      </c>
      <c r="BL1554" s="149">
        <v>0</v>
      </c>
      <c r="BM1554" s="149">
        <v>0</v>
      </c>
      <c r="BN1554" s="149">
        <v>0</v>
      </c>
      <c r="BO1554" s="149">
        <v>0</v>
      </c>
      <c r="BP1554" s="149">
        <v>0</v>
      </c>
      <c r="BQ1554" s="268">
        <v>0</v>
      </c>
    </row>
    <row r="1555" spans="2:96" x14ac:dyDescent="0.25">
      <c r="K1555" s="145" t="s">
        <v>316</v>
      </c>
      <c r="N1555" s="37" t="s">
        <v>2971</v>
      </c>
      <c r="V1555" s="37" t="s">
        <v>441</v>
      </c>
      <c r="W1555" s="37" t="s">
        <v>466</v>
      </c>
      <c r="X1555" s="37">
        <v>307</v>
      </c>
      <c r="AB1555" s="206" t="s">
        <v>362</v>
      </c>
      <c r="AC1555" s="173">
        <v>6669600</v>
      </c>
      <c r="AD1555" s="174" t="s">
        <v>2972</v>
      </c>
      <c r="AE1555" s="149">
        <v>0</v>
      </c>
      <c r="AF1555" s="17">
        <v>0</v>
      </c>
      <c r="AG1555" s="17">
        <v>0</v>
      </c>
      <c r="AH1555" s="151">
        <v>-8.6335113504650007E-3</v>
      </c>
      <c r="AI1555" s="150">
        <v>0</v>
      </c>
      <c r="AJ1555" s="266">
        <v>0</v>
      </c>
      <c r="AK1555" s="138">
        <v>0</v>
      </c>
      <c r="AL1555" s="266">
        <v>0</v>
      </c>
      <c r="AM1555" s="175">
        <v>-7.1945927920540002E-3</v>
      </c>
      <c r="AN1555" s="150">
        <v>-1.4389185584110006E-3</v>
      </c>
      <c r="AO1555" s="151">
        <v>0</v>
      </c>
      <c r="AP1555" s="151">
        <v>0</v>
      </c>
      <c r="AQ1555" s="151">
        <v>0</v>
      </c>
      <c r="AR1555" s="266">
        <v>0</v>
      </c>
      <c r="AS1555" s="267">
        <v>0</v>
      </c>
      <c r="AT1555" s="266">
        <v>-8.6335113504650007E-3</v>
      </c>
      <c r="AU1555" s="267">
        <v>-1</v>
      </c>
      <c r="AV1555" s="266">
        <v>0</v>
      </c>
      <c r="AW1555" s="267">
        <v>0</v>
      </c>
      <c r="AX1555" s="266">
        <v>0</v>
      </c>
      <c r="AY1555" s="267">
        <v>0</v>
      </c>
      <c r="AZ1555" s="266">
        <v>-8.6335113504650007E-3</v>
      </c>
      <c r="BA1555" s="267">
        <v>-1</v>
      </c>
      <c r="BB1555" s="266">
        <v>0</v>
      </c>
      <c r="BC1555" s="267">
        <v>0</v>
      </c>
      <c r="BE1555" s="149">
        <v>0</v>
      </c>
      <c r="BF1555" s="149">
        <v>0</v>
      </c>
      <c r="BG1555" s="149">
        <v>0</v>
      </c>
      <c r="BH1555" s="149">
        <v>0</v>
      </c>
      <c r="BI1555" s="149">
        <v>0</v>
      </c>
      <c r="BJ1555" s="149">
        <v>0</v>
      </c>
      <c r="BK1555" s="149">
        <v>0</v>
      </c>
      <c r="BL1555" s="149">
        <v>0</v>
      </c>
      <c r="BM1555" s="149">
        <v>0</v>
      </c>
      <c r="BN1555" s="149">
        <v>0</v>
      </c>
      <c r="BO1555" s="149">
        <v>0</v>
      </c>
      <c r="BP1555" s="149">
        <v>0</v>
      </c>
      <c r="BQ1555" s="268">
        <v>0</v>
      </c>
    </row>
    <row r="1556" spans="2:96" ht="18.75" hidden="1" x14ac:dyDescent="0.3">
      <c r="B1556" s="137" t="s">
        <v>306</v>
      </c>
      <c r="C1556" s="137" t="s">
        <v>306</v>
      </c>
      <c r="J1556" s="137" t="s">
        <v>306</v>
      </c>
      <c r="K1556" s="145" t="s">
        <v>309</v>
      </c>
      <c r="N1556" s="37" t="s">
        <v>311</v>
      </c>
      <c r="AC1556" s="152"/>
      <c r="AD1556" s="163"/>
      <c r="AE1556" s="17"/>
      <c r="AI1556" s="180"/>
      <c r="AS1556" s="37"/>
      <c r="AU1556" s="37"/>
      <c r="AW1556" s="37"/>
      <c r="AY1556" s="37"/>
      <c r="BA1556" s="37"/>
      <c r="BB1556" s="37"/>
      <c r="BC1556" s="37"/>
      <c r="BE1556" s="17"/>
      <c r="BF1556" s="17"/>
      <c r="BG1556" s="17"/>
      <c r="BH1556" s="17"/>
      <c r="BI1556" s="17"/>
      <c r="BJ1556" s="17"/>
      <c r="BK1556" s="17"/>
      <c r="BL1556" s="17"/>
      <c r="BM1556" s="17"/>
      <c r="BN1556" s="17"/>
      <c r="BO1556" s="17"/>
      <c r="BP1556" s="17"/>
      <c r="BQ1556" s="278"/>
    </row>
    <row r="1557" spans="2:96" ht="17.25" x14ac:dyDescent="0.3">
      <c r="K1557" s="145" t="s">
        <v>313</v>
      </c>
      <c r="V1557" s="37" t="s">
        <v>441</v>
      </c>
      <c r="W1557" s="37" t="s">
        <v>466</v>
      </c>
      <c r="AB1557" s="206" t="s">
        <v>362</v>
      </c>
      <c r="AC1557" s="164" t="s">
        <v>2973</v>
      </c>
      <c r="AD1557" s="148"/>
      <c r="AE1557" s="165">
        <v>26579085.049999997</v>
      </c>
      <c r="AF1557" s="165">
        <v>30261879.650000002</v>
      </c>
      <c r="AG1557" s="165">
        <v>33001839.080000002</v>
      </c>
      <c r="AH1557" s="167">
        <v>36160295.125784136</v>
      </c>
      <c r="AI1557" s="166">
        <v>10947276.99</v>
      </c>
      <c r="AJ1557" s="167">
        <v>32841830.969999999</v>
      </c>
      <c r="AK1557" s="166">
        <v>27180549.649999999</v>
      </c>
      <c r="AL1557" s="167">
        <v>32616659.579999998</v>
      </c>
      <c r="AM1557" s="166">
        <v>30380793.231060341</v>
      </c>
      <c r="AN1557" s="166">
        <v>32960051.544723794</v>
      </c>
      <c r="AO1557" s="167">
        <v>33184353.805714279</v>
      </c>
      <c r="AP1557" s="167">
        <v>35005184.927582785</v>
      </c>
      <c r="AQ1557" s="167">
        <v>36055340.475410275</v>
      </c>
      <c r="AR1557" s="167">
        <v>-3213509.5054102764</v>
      </c>
      <c r="AS1557" s="279">
        <v>-9.7848061770542519E-2</v>
      </c>
      <c r="AT1557" s="167">
        <v>104954.65037386119</v>
      </c>
      <c r="AU1557" s="279">
        <v>2.9024832349618512E-3</v>
      </c>
      <c r="AV1557" s="167">
        <v>-3053501.3954102732</v>
      </c>
      <c r="AW1557" s="279">
        <v>-9.2525188914722542E-2</v>
      </c>
      <c r="AX1557" s="167">
        <v>-2163353.9575827867</v>
      </c>
      <c r="AY1557" s="279">
        <v>-6.5871904631594508E-2</v>
      </c>
      <c r="AZ1557" s="167">
        <v>1155110.1982013509</v>
      </c>
      <c r="BA1557" s="279">
        <v>3.1944158480545652E-2</v>
      </c>
      <c r="BB1557" s="167">
        <v>-1050155.5478274897</v>
      </c>
      <c r="BC1557" s="279">
        <v>-3.0000000000000176E-2</v>
      </c>
      <c r="BE1557" s="165">
        <v>3015073.7855975339</v>
      </c>
      <c r="BF1557" s="165">
        <v>3001489.8430988407</v>
      </c>
      <c r="BG1557" s="165">
        <v>3003083.3989485144</v>
      </c>
      <c r="BH1557" s="165">
        <v>2985067.7109955736</v>
      </c>
      <c r="BI1557" s="165">
        <v>2979130.7422191026</v>
      </c>
      <c r="BJ1557" s="165">
        <v>2975595.7651602793</v>
      </c>
      <c r="BK1557" s="165">
        <v>3085296.5856034164</v>
      </c>
      <c r="BL1557" s="165">
        <v>3004735.9817844615</v>
      </c>
      <c r="BM1557" s="165">
        <v>3001662.2007844616</v>
      </c>
      <c r="BN1557" s="165">
        <v>3028903.8146393634</v>
      </c>
      <c r="BO1557" s="165">
        <v>2985864.6120393635</v>
      </c>
      <c r="BP1557" s="165">
        <v>2989436.0345393633</v>
      </c>
      <c r="BQ1557" s="280">
        <v>36055340.475410275</v>
      </c>
    </row>
    <row r="1558" spans="2:96" ht="18.75" x14ac:dyDescent="0.3">
      <c r="K1558" s="145" t="s">
        <v>313</v>
      </c>
      <c r="AC1558" s="152"/>
      <c r="AD1558" s="168"/>
      <c r="AE1558" s="169"/>
      <c r="AI1558" s="281"/>
      <c r="AS1558" s="37"/>
      <c r="AU1558" s="37"/>
      <c r="AW1558" s="37"/>
      <c r="AY1558" s="37"/>
      <c r="BA1558" s="37"/>
      <c r="BB1558" s="37"/>
      <c r="BC1558" s="37"/>
      <c r="BE1558" s="169"/>
      <c r="BF1558" s="169"/>
      <c r="BG1558" s="169"/>
      <c r="BH1558" s="169"/>
      <c r="BI1558" s="169"/>
      <c r="BJ1558" s="169"/>
      <c r="BK1558" s="169"/>
      <c r="BL1558" s="169"/>
      <c r="BM1558" s="169"/>
      <c r="BN1558" s="169"/>
      <c r="BO1558" s="169"/>
      <c r="BP1558" s="169"/>
      <c r="BQ1558" s="282"/>
    </row>
    <row r="1559" spans="2:96" ht="18.75" x14ac:dyDescent="0.3">
      <c r="K1559" s="145" t="s">
        <v>313</v>
      </c>
      <c r="M1559" s="37" t="s">
        <v>468</v>
      </c>
      <c r="N1559" s="37" t="s">
        <v>2974</v>
      </c>
      <c r="V1559" s="37" t="s">
        <v>441</v>
      </c>
      <c r="W1559" s="37" t="s">
        <v>469</v>
      </c>
      <c r="X1559" s="37">
        <v>308</v>
      </c>
      <c r="AB1559" s="206" t="s">
        <v>362</v>
      </c>
      <c r="AC1559" s="276" t="s">
        <v>470</v>
      </c>
      <c r="AD1559" s="148"/>
      <c r="AE1559" s="38"/>
      <c r="AI1559" s="180"/>
      <c r="AS1559" s="37"/>
      <c r="AU1559" s="37"/>
      <c r="AW1559" s="37"/>
      <c r="AY1559" s="37"/>
      <c r="BA1559" s="37"/>
      <c r="BB1559" s="37"/>
      <c r="BC1559" s="37"/>
      <c r="BE1559" s="38"/>
      <c r="BF1559" s="38"/>
      <c r="BG1559" s="38"/>
      <c r="BH1559" s="38"/>
      <c r="BI1559" s="38"/>
      <c r="BJ1559" s="38"/>
      <c r="BK1559" s="38"/>
      <c r="BL1559" s="38"/>
      <c r="BM1559" s="38"/>
      <c r="BN1559" s="38"/>
      <c r="BO1559" s="38"/>
      <c r="BP1559" s="38"/>
      <c r="BQ1559" s="277"/>
      <c r="BS1559" s="37">
        <v>14399796.109999999</v>
      </c>
      <c r="BT1559" s="37">
        <v>14240463.550000001</v>
      </c>
      <c r="BU1559" s="37">
        <v>16180026.199999999</v>
      </c>
      <c r="BV1559" s="37">
        <v>18168539.947427984</v>
      </c>
      <c r="BW1559" s="37">
        <v>5752342.7700000005</v>
      </c>
      <c r="BX1559" s="37">
        <v>17257028.310000002</v>
      </c>
      <c r="BY1559" s="37">
        <v>13926230.620000001</v>
      </c>
      <c r="BZ1559" s="37">
        <v>16711476.744000003</v>
      </c>
      <c r="CA1559" s="37">
        <v>14528128.477856657</v>
      </c>
      <c r="CB1559" s="37">
        <v>17566642.089571327</v>
      </c>
      <c r="CC1559" s="37">
        <v>16009617.188571427</v>
      </c>
      <c r="CD1559" s="37">
        <v>18489922.056899678</v>
      </c>
      <c r="CE1559" s="37">
        <v>19044619.718606666</v>
      </c>
      <c r="CG1559" s="37">
        <v>1629911.6973818052</v>
      </c>
      <c r="CH1559" s="37">
        <v>1574334.6973818052</v>
      </c>
      <c r="CI1559" s="37">
        <v>1574334.6973818052</v>
      </c>
      <c r="CJ1559" s="37">
        <v>1580978.6973818054</v>
      </c>
      <c r="CK1559" s="37">
        <v>1574334.6973818052</v>
      </c>
      <c r="CL1559" s="37">
        <v>1574334.6973818052</v>
      </c>
      <c r="CM1559" s="37">
        <v>1574584.6973818054</v>
      </c>
      <c r="CN1559" s="37">
        <v>1581747.4976868052</v>
      </c>
      <c r="CO1559" s="37">
        <v>1594952.084811805</v>
      </c>
      <c r="CP1559" s="37">
        <v>1595202.0848118053</v>
      </c>
      <c r="CQ1559" s="37">
        <v>1594952.084811805</v>
      </c>
      <c r="CR1559" s="37">
        <v>1594952.084811805</v>
      </c>
    </row>
    <row r="1560" spans="2:96" x14ac:dyDescent="0.25">
      <c r="K1560" s="145" t="s">
        <v>316</v>
      </c>
      <c r="N1560" s="37" t="s">
        <v>2975</v>
      </c>
      <c r="V1560" s="37" t="s">
        <v>441</v>
      </c>
      <c r="W1560" s="37" t="s">
        <v>469</v>
      </c>
      <c r="X1560" s="37">
        <v>308</v>
      </c>
      <c r="AB1560" s="206" t="s">
        <v>362</v>
      </c>
      <c r="AC1560" s="173">
        <v>6666900</v>
      </c>
      <c r="AD1560" s="174" t="s">
        <v>2976</v>
      </c>
      <c r="AE1560" s="149">
        <v>132695.71999999997</v>
      </c>
      <c r="AF1560" s="17">
        <v>137300.06</v>
      </c>
      <c r="AG1560" s="17">
        <v>139141.56000000003</v>
      </c>
      <c r="AH1560" s="151">
        <v>143991.93999999994</v>
      </c>
      <c r="AI1560" s="150">
        <v>46380.52</v>
      </c>
      <c r="AJ1560" s="266">
        <v>139141.56</v>
      </c>
      <c r="AK1560" s="138">
        <v>116290.95</v>
      </c>
      <c r="AL1560" s="266">
        <v>139549.13999999998</v>
      </c>
      <c r="AM1560" s="175">
        <v>119993.2833333333</v>
      </c>
      <c r="AN1560" s="150">
        <v>140289.60666666663</v>
      </c>
      <c r="AO1560" s="151">
        <v>136453.83428571399</v>
      </c>
      <c r="AP1560" s="151">
        <v>146397.01749999999</v>
      </c>
      <c r="AQ1560" s="151">
        <v>150788.92802500006</v>
      </c>
      <c r="AR1560" s="266">
        <v>-11647.368025000062</v>
      </c>
      <c r="AS1560" s="267">
        <v>-8.3708764117637183E-2</v>
      </c>
      <c r="AT1560" s="266">
        <v>-6796.9880250001152</v>
      </c>
      <c r="AU1560" s="267">
        <v>-4.7203947839025699E-2</v>
      </c>
      <c r="AV1560" s="266">
        <v>-11647.368025000033</v>
      </c>
      <c r="AW1560" s="267">
        <v>-8.3708764117636961E-2</v>
      </c>
      <c r="AX1560" s="266">
        <v>-7255.4574999999895</v>
      </c>
      <c r="AY1560" s="267">
        <v>-5.2144431182171519E-2</v>
      </c>
      <c r="AZ1560" s="266">
        <v>-2405.0775000000431</v>
      </c>
      <c r="BA1560" s="267">
        <v>-1.6702861979636111E-2</v>
      </c>
      <c r="BB1560" s="266">
        <v>-4391.9105250000721</v>
      </c>
      <c r="BC1560" s="267">
        <v>-3.0000000000000495E-2</v>
      </c>
      <c r="BE1560" s="149">
        <v>12322.676233333332</v>
      </c>
      <c r="BF1560" s="149">
        <v>12322.676233333332</v>
      </c>
      <c r="BG1560" s="149">
        <v>12322.676233333332</v>
      </c>
      <c r="BH1560" s="149">
        <v>12322.676233333332</v>
      </c>
      <c r="BI1560" s="149">
        <v>12322.676233333332</v>
      </c>
      <c r="BJ1560" s="149">
        <v>12322.676233333332</v>
      </c>
      <c r="BK1560" s="149">
        <v>12322.676233333332</v>
      </c>
      <c r="BL1560" s="149">
        <v>12906.038878333333</v>
      </c>
      <c r="BM1560" s="149">
        <v>12906.038878333333</v>
      </c>
      <c r="BN1560" s="149">
        <v>12906.038878333333</v>
      </c>
      <c r="BO1560" s="149">
        <v>12906.038878333333</v>
      </c>
      <c r="BP1560" s="149">
        <v>12906.038878333333</v>
      </c>
      <c r="BQ1560" s="268">
        <v>150788.92802499997</v>
      </c>
    </row>
    <row r="1561" spans="2:96" x14ac:dyDescent="0.25">
      <c r="K1561" s="145" t="s">
        <v>316</v>
      </c>
      <c r="N1561" s="37" t="s">
        <v>2977</v>
      </c>
      <c r="V1561" s="37" t="s">
        <v>441</v>
      </c>
      <c r="W1561" s="37" t="s">
        <v>469</v>
      </c>
      <c r="X1561" s="37">
        <v>308</v>
      </c>
      <c r="AB1561" s="206" t="s">
        <v>362</v>
      </c>
      <c r="AC1561" s="173">
        <v>6666930</v>
      </c>
      <c r="AD1561" s="174" t="s">
        <v>2978</v>
      </c>
      <c r="AE1561" s="149">
        <v>-165.00000000000273</v>
      </c>
      <c r="AF1561" s="17">
        <v>0</v>
      </c>
      <c r="AG1561" s="17">
        <v>0</v>
      </c>
      <c r="AH1561" s="151">
        <v>0</v>
      </c>
      <c r="AI1561" s="150">
        <v>0</v>
      </c>
      <c r="AJ1561" s="266">
        <v>0</v>
      </c>
      <c r="AK1561" s="138">
        <v>0</v>
      </c>
      <c r="AL1561" s="266">
        <v>0</v>
      </c>
      <c r="AM1561" s="175">
        <v>0</v>
      </c>
      <c r="AN1561" s="150">
        <v>0</v>
      </c>
      <c r="AO1561" s="151">
        <v>0</v>
      </c>
      <c r="AP1561" s="151">
        <v>0</v>
      </c>
      <c r="AQ1561" s="151">
        <v>0</v>
      </c>
      <c r="AR1561" s="266">
        <v>0</v>
      </c>
      <c r="AS1561" s="267">
        <v>0</v>
      </c>
      <c r="AT1561" s="266">
        <v>0</v>
      </c>
      <c r="AU1561" s="267">
        <v>0</v>
      </c>
      <c r="AV1561" s="266">
        <v>0</v>
      </c>
      <c r="AW1561" s="267">
        <v>0</v>
      </c>
      <c r="AX1561" s="266">
        <v>0</v>
      </c>
      <c r="AY1561" s="267">
        <v>0</v>
      </c>
      <c r="AZ1561" s="266">
        <v>0</v>
      </c>
      <c r="BA1561" s="267">
        <v>0</v>
      </c>
      <c r="BB1561" s="266">
        <v>0</v>
      </c>
      <c r="BC1561" s="267">
        <v>0</v>
      </c>
      <c r="BE1561" s="149">
        <v>0</v>
      </c>
      <c r="BF1561" s="149">
        <v>0</v>
      </c>
      <c r="BG1561" s="149">
        <v>0</v>
      </c>
      <c r="BH1561" s="149">
        <v>0</v>
      </c>
      <c r="BI1561" s="149">
        <v>0</v>
      </c>
      <c r="BJ1561" s="149">
        <v>0</v>
      </c>
      <c r="BK1561" s="149">
        <v>0</v>
      </c>
      <c r="BL1561" s="149">
        <v>0</v>
      </c>
      <c r="BM1561" s="149">
        <v>0</v>
      </c>
      <c r="BN1561" s="149">
        <v>0</v>
      </c>
      <c r="BO1561" s="149">
        <v>0</v>
      </c>
      <c r="BP1561" s="149">
        <v>0</v>
      </c>
      <c r="BQ1561" s="268">
        <v>0</v>
      </c>
    </row>
    <row r="1562" spans="2:96" x14ac:dyDescent="0.25">
      <c r="K1562" s="145" t="s">
        <v>316</v>
      </c>
      <c r="N1562" s="37" t="s">
        <v>2979</v>
      </c>
      <c r="V1562" s="37" t="s">
        <v>441</v>
      </c>
      <c r="W1562" s="37" t="s">
        <v>469</v>
      </c>
      <c r="X1562" s="37">
        <v>308</v>
      </c>
      <c r="AB1562" s="206" t="s">
        <v>362</v>
      </c>
      <c r="AC1562" s="173">
        <v>6666933</v>
      </c>
      <c r="AD1562" s="174" t="s">
        <v>2980</v>
      </c>
      <c r="AE1562" s="149">
        <v>2166288.09</v>
      </c>
      <c r="AF1562" s="17">
        <v>1466124.8</v>
      </c>
      <c r="AG1562" s="17">
        <v>1983243.0699999998</v>
      </c>
      <c r="AH1562" s="151">
        <v>1567170.4746000001</v>
      </c>
      <c r="AI1562" s="150">
        <v>587371.52999999991</v>
      </c>
      <c r="AJ1562" s="266">
        <v>1762114.5899999999</v>
      </c>
      <c r="AK1562" s="138">
        <v>1336559.4000000001</v>
      </c>
      <c r="AL1562" s="266">
        <v>1603871.28</v>
      </c>
      <c r="AM1562" s="175">
        <v>1305975.3955000001</v>
      </c>
      <c r="AN1562" s="150">
        <v>1597754.4791000001</v>
      </c>
      <c r="AO1562" s="151">
        <v>1595548.8685714281</v>
      </c>
      <c r="AP1562" s="151">
        <v>1589243.6050485438</v>
      </c>
      <c r="AQ1562" s="151">
        <v>1636920.9132000001</v>
      </c>
      <c r="AR1562" s="266">
        <v>125193.67679999978</v>
      </c>
      <c r="AS1562" s="267">
        <v>7.1047409465010897E-2</v>
      </c>
      <c r="AT1562" s="266">
        <v>-69750.438599999994</v>
      </c>
      <c r="AU1562" s="267">
        <v>-4.4507243934520199E-2</v>
      </c>
      <c r="AV1562" s="266">
        <v>346322.15679999976</v>
      </c>
      <c r="AW1562" s="267">
        <v>0.17462416081958113</v>
      </c>
      <c r="AX1562" s="266">
        <v>172870.98495145608</v>
      </c>
      <c r="AY1562" s="267">
        <v>9.8104281033991145E-2</v>
      </c>
      <c r="AZ1562" s="266">
        <v>-22073.130448543699</v>
      </c>
      <c r="BA1562" s="267">
        <v>-1.4084702849048747E-2</v>
      </c>
      <c r="BB1562" s="266">
        <v>-47677.308151456295</v>
      </c>
      <c r="BC1562" s="267">
        <v>-2.9999999999999988E-2</v>
      </c>
      <c r="BE1562" s="149">
        <v>136410.07610000001</v>
      </c>
      <c r="BF1562" s="149">
        <v>136410.07610000001</v>
      </c>
      <c r="BG1562" s="149">
        <v>136410.07610000001</v>
      </c>
      <c r="BH1562" s="149">
        <v>136410.07610000001</v>
      </c>
      <c r="BI1562" s="149">
        <v>136410.07610000001</v>
      </c>
      <c r="BJ1562" s="149">
        <v>136410.07610000001</v>
      </c>
      <c r="BK1562" s="149">
        <v>136410.07610000001</v>
      </c>
      <c r="BL1562" s="149">
        <v>136410.07610000001</v>
      </c>
      <c r="BM1562" s="149">
        <v>136410.07610000001</v>
      </c>
      <c r="BN1562" s="149">
        <v>136410.07610000001</v>
      </c>
      <c r="BO1562" s="149">
        <v>136410.07610000001</v>
      </c>
      <c r="BP1562" s="149">
        <v>136410.07610000001</v>
      </c>
      <c r="BQ1562" s="268">
        <v>1636920.9131999996</v>
      </c>
    </row>
    <row r="1563" spans="2:96" x14ac:dyDescent="0.25">
      <c r="K1563" s="145" t="s">
        <v>316</v>
      </c>
      <c r="N1563" s="37" t="s">
        <v>2981</v>
      </c>
      <c r="V1563" s="37" t="s">
        <v>441</v>
      </c>
      <c r="W1563" s="37" t="s">
        <v>469</v>
      </c>
      <c r="X1563" s="37">
        <v>308</v>
      </c>
      <c r="AB1563" s="206" t="s">
        <v>362</v>
      </c>
      <c r="AC1563" s="173">
        <v>6666940</v>
      </c>
      <c r="AD1563" s="174" t="s">
        <v>2982</v>
      </c>
      <c r="AE1563" s="149">
        <v>1418470.46</v>
      </c>
      <c r="AF1563" s="17">
        <v>1503595.61</v>
      </c>
      <c r="AG1563" s="17">
        <v>1439378.92</v>
      </c>
      <c r="AH1563" s="151">
        <v>1469808.263999996</v>
      </c>
      <c r="AI1563" s="150">
        <v>496863.86</v>
      </c>
      <c r="AJ1563" s="266">
        <v>1490591.58</v>
      </c>
      <c r="AK1563" s="138">
        <v>1252679.3900000004</v>
      </c>
      <c r="AL1563" s="266">
        <v>1503215.2680000006</v>
      </c>
      <c r="AM1563" s="175">
        <v>1226935.8866666635</v>
      </c>
      <c r="AN1563" s="150">
        <v>1495551.7673333329</v>
      </c>
      <c r="AO1563" s="151">
        <v>1450097.8285714288</v>
      </c>
      <c r="AP1563" s="151">
        <v>1622792.0679611622</v>
      </c>
      <c r="AQ1563" s="151">
        <v>1671475.8299999959</v>
      </c>
      <c r="AR1563" s="266">
        <v>-180884.24999999581</v>
      </c>
      <c r="AS1563" s="267">
        <v>-0.12135064522502925</v>
      </c>
      <c r="AT1563" s="266">
        <v>-201667.56599999988</v>
      </c>
      <c r="AU1563" s="267">
        <v>-0.13720671664423328</v>
      </c>
      <c r="AV1563" s="266">
        <v>-232096.90999999596</v>
      </c>
      <c r="AW1563" s="267">
        <v>-0.16124795686183591</v>
      </c>
      <c r="AX1563" s="266">
        <v>-132200.48796116211</v>
      </c>
      <c r="AY1563" s="267">
        <v>-8.8689946820417503E-2</v>
      </c>
      <c r="AZ1563" s="266">
        <v>-152983.80396116618</v>
      </c>
      <c r="BA1563" s="267">
        <v>-0.10408419091673211</v>
      </c>
      <c r="BB1563" s="266">
        <v>-48683.762038833695</v>
      </c>
      <c r="BC1563" s="267">
        <v>-2.9999999999999277E-2</v>
      </c>
      <c r="BE1563" s="149">
        <v>171306.56916666633</v>
      </c>
      <c r="BF1563" s="149">
        <v>135729.56916666633</v>
      </c>
      <c r="BG1563" s="149">
        <v>135729.56916666633</v>
      </c>
      <c r="BH1563" s="149">
        <v>142373.56916666633</v>
      </c>
      <c r="BI1563" s="149">
        <v>135729.56916666633</v>
      </c>
      <c r="BJ1563" s="149">
        <v>135729.56916666633</v>
      </c>
      <c r="BK1563" s="149">
        <v>135979.56916666633</v>
      </c>
      <c r="BL1563" s="149">
        <v>135729.56916666633</v>
      </c>
      <c r="BM1563" s="149">
        <v>135729.56916666633</v>
      </c>
      <c r="BN1563" s="149">
        <v>135979.56916666633</v>
      </c>
      <c r="BO1563" s="149">
        <v>135729.56916666633</v>
      </c>
      <c r="BP1563" s="149">
        <v>135729.56916666633</v>
      </c>
      <c r="BQ1563" s="268">
        <v>1671475.8299999961</v>
      </c>
    </row>
    <row r="1564" spans="2:96" x14ac:dyDescent="0.25">
      <c r="K1564" s="145" t="s">
        <v>316</v>
      </c>
      <c r="N1564" s="37" t="s">
        <v>2983</v>
      </c>
      <c r="V1564" s="37" t="s">
        <v>441</v>
      </c>
      <c r="W1564" s="37" t="s">
        <v>469</v>
      </c>
      <c r="X1564" s="37">
        <v>308</v>
      </c>
      <c r="AB1564" s="206" t="s">
        <v>362</v>
      </c>
      <c r="AC1564" s="173">
        <v>6666943</v>
      </c>
      <c r="AD1564" s="174" t="s">
        <v>2984</v>
      </c>
      <c r="AE1564" s="149">
        <v>0</v>
      </c>
      <c r="AF1564" s="17">
        <v>765</v>
      </c>
      <c r="AG1564" s="17">
        <v>0</v>
      </c>
      <c r="AH1564" s="151">
        <v>0</v>
      </c>
      <c r="AI1564" s="150">
        <v>0</v>
      </c>
      <c r="AJ1564" s="266">
        <v>0</v>
      </c>
      <c r="AK1564" s="138">
        <v>0</v>
      </c>
      <c r="AL1564" s="266">
        <v>0</v>
      </c>
      <c r="AM1564" s="175">
        <v>0</v>
      </c>
      <c r="AN1564" s="150">
        <v>0</v>
      </c>
      <c r="AO1564" s="151">
        <v>0</v>
      </c>
      <c r="AP1564" s="151">
        <v>0</v>
      </c>
      <c r="AQ1564" s="151">
        <v>0</v>
      </c>
      <c r="AR1564" s="266">
        <v>0</v>
      </c>
      <c r="AS1564" s="267">
        <v>0</v>
      </c>
      <c r="AT1564" s="266">
        <v>0</v>
      </c>
      <c r="AU1564" s="267">
        <v>0</v>
      </c>
      <c r="AV1564" s="266">
        <v>0</v>
      </c>
      <c r="AW1564" s="267">
        <v>0</v>
      </c>
      <c r="AX1564" s="266">
        <v>0</v>
      </c>
      <c r="AY1564" s="267">
        <v>0</v>
      </c>
      <c r="AZ1564" s="266">
        <v>0</v>
      </c>
      <c r="BA1564" s="267">
        <v>0</v>
      </c>
      <c r="BB1564" s="266">
        <v>0</v>
      </c>
      <c r="BC1564" s="267">
        <v>0</v>
      </c>
      <c r="BE1564" s="149">
        <v>0</v>
      </c>
      <c r="BF1564" s="149">
        <v>0</v>
      </c>
      <c r="BG1564" s="149">
        <v>0</v>
      </c>
      <c r="BH1564" s="149">
        <v>0</v>
      </c>
      <c r="BI1564" s="149">
        <v>0</v>
      </c>
      <c r="BJ1564" s="149">
        <v>0</v>
      </c>
      <c r="BK1564" s="149">
        <v>0</v>
      </c>
      <c r="BL1564" s="149">
        <v>0</v>
      </c>
      <c r="BM1564" s="149">
        <v>0</v>
      </c>
      <c r="BN1564" s="149">
        <v>0</v>
      </c>
      <c r="BO1564" s="149">
        <v>0</v>
      </c>
      <c r="BP1564" s="149">
        <v>0</v>
      </c>
      <c r="BQ1564" s="268">
        <v>0</v>
      </c>
    </row>
    <row r="1565" spans="2:96" x14ac:dyDescent="0.25">
      <c r="K1565" s="145" t="s">
        <v>316</v>
      </c>
      <c r="N1565" s="37" t="s">
        <v>2985</v>
      </c>
      <c r="V1565" s="37" t="s">
        <v>441</v>
      </c>
      <c r="W1565" s="37" t="s">
        <v>469</v>
      </c>
      <c r="X1565" s="37">
        <v>308</v>
      </c>
      <c r="AB1565" s="206" t="s">
        <v>362</v>
      </c>
      <c r="AC1565" s="173">
        <v>6666946</v>
      </c>
      <c r="AD1565" s="174" t="s">
        <v>2986</v>
      </c>
      <c r="AE1565" s="149">
        <v>10241782.359999999</v>
      </c>
      <c r="AF1565" s="17">
        <v>9681112.5</v>
      </c>
      <c r="AG1565" s="17">
        <v>11072075.51</v>
      </c>
      <c r="AH1565" s="151">
        <v>13441566.048827995</v>
      </c>
      <c r="AI1565" s="150">
        <v>4118930.2800000003</v>
      </c>
      <c r="AJ1565" s="266">
        <v>12356790.84</v>
      </c>
      <c r="AK1565" s="138">
        <v>9876152.7600000016</v>
      </c>
      <c r="AL1565" s="266">
        <v>11851383.312000003</v>
      </c>
      <c r="AM1565" s="175">
        <v>10586887.895689996</v>
      </c>
      <c r="AN1565" s="150">
        <v>12730830.913138</v>
      </c>
      <c r="AO1565" s="151">
        <v>11237161.422857143</v>
      </c>
      <c r="AP1565" s="151">
        <v>13547525.366389971</v>
      </c>
      <c r="AQ1565" s="151">
        <v>13953951.127381664</v>
      </c>
      <c r="AR1565" s="266">
        <v>-1597160.2873816639</v>
      </c>
      <c r="AS1565" s="267">
        <v>-0.12925364749328913</v>
      </c>
      <c r="AT1565" s="266">
        <v>-512385.07855366915</v>
      </c>
      <c r="AU1565" s="267">
        <v>-3.8119448038448273E-2</v>
      </c>
      <c r="AV1565" s="266">
        <v>-2881875.617381664</v>
      </c>
      <c r="AW1565" s="267">
        <v>-0.26028323368810408</v>
      </c>
      <c r="AX1565" s="266">
        <v>-1190734.5263899714</v>
      </c>
      <c r="AY1565" s="267">
        <v>-9.6362764556591901E-2</v>
      </c>
      <c r="AZ1565" s="266">
        <v>-105959.31756197661</v>
      </c>
      <c r="BA1565" s="267">
        <v>-7.8829592606298633E-3</v>
      </c>
      <c r="BB1565" s="266">
        <v>-406425.76099169254</v>
      </c>
      <c r="BC1565" s="267">
        <v>-2.9999999999999513E-2</v>
      </c>
      <c r="BE1565" s="149">
        <v>1173915.4658818052</v>
      </c>
      <c r="BF1565" s="149">
        <v>1153915.4658818052</v>
      </c>
      <c r="BG1565" s="149">
        <v>1153915.4658818052</v>
      </c>
      <c r="BH1565" s="149">
        <v>1153915.4658818052</v>
      </c>
      <c r="BI1565" s="149">
        <v>1153915.4658818052</v>
      </c>
      <c r="BJ1565" s="149">
        <v>1153915.4658818052</v>
      </c>
      <c r="BK1565" s="149">
        <v>1153915.4658818052</v>
      </c>
      <c r="BL1565" s="149">
        <v>1160744.9035418052</v>
      </c>
      <c r="BM1565" s="149">
        <v>1173949.4906668053</v>
      </c>
      <c r="BN1565" s="149">
        <v>1173949.4906668053</v>
      </c>
      <c r="BO1565" s="149">
        <v>1173949.4906668053</v>
      </c>
      <c r="BP1565" s="149">
        <v>1173949.4906668053</v>
      </c>
      <c r="BQ1565" s="268">
        <v>13953951.12738166</v>
      </c>
    </row>
    <row r="1566" spans="2:96" x14ac:dyDescent="0.25">
      <c r="K1566" s="145" t="s">
        <v>316</v>
      </c>
      <c r="N1566" s="37" t="s">
        <v>2987</v>
      </c>
      <c r="V1566" s="37" t="s">
        <v>441</v>
      </c>
      <c r="W1566" s="37" t="s">
        <v>469</v>
      </c>
      <c r="X1566" s="37">
        <v>308</v>
      </c>
      <c r="AB1566" s="206" t="s">
        <v>362</v>
      </c>
      <c r="AC1566" s="173">
        <v>6666948</v>
      </c>
      <c r="AD1566" s="174" t="s">
        <v>2988</v>
      </c>
      <c r="AE1566" s="149">
        <v>361655.87999999995</v>
      </c>
      <c r="AF1566" s="17">
        <v>359536.57999999996</v>
      </c>
      <c r="AG1566" s="17">
        <v>334301.02999999997</v>
      </c>
      <c r="AH1566" s="151">
        <v>336223.92999999959</v>
      </c>
      <c r="AI1566" s="150">
        <v>109955.45999999998</v>
      </c>
      <c r="AJ1566" s="266">
        <v>329866.37999999995</v>
      </c>
      <c r="AK1566" s="138">
        <v>275948.3</v>
      </c>
      <c r="AL1566" s="266">
        <v>331137.95999999996</v>
      </c>
      <c r="AM1566" s="175">
        <v>280186.60833333299</v>
      </c>
      <c r="AN1566" s="150">
        <v>331985.62166666659</v>
      </c>
      <c r="AO1566" s="151">
        <v>332591.19428571401</v>
      </c>
      <c r="AP1566" s="151">
        <v>326431.00000000006</v>
      </c>
      <c r="AQ1566" s="151">
        <v>336223.92999999959</v>
      </c>
      <c r="AR1566" s="266">
        <v>-6357.5499999996391</v>
      </c>
      <c r="AS1566" s="267">
        <v>-1.9273106886490341E-2</v>
      </c>
      <c r="AT1566" s="266">
        <v>0</v>
      </c>
      <c r="AU1566" s="267">
        <v>0</v>
      </c>
      <c r="AV1566" s="266">
        <v>-1922.8999999996158</v>
      </c>
      <c r="AW1566" s="267">
        <v>-5.752001422190102E-3</v>
      </c>
      <c r="AX1566" s="266">
        <v>3435.3799999998882</v>
      </c>
      <c r="AY1566" s="267">
        <v>1.0414459333503125E-2</v>
      </c>
      <c r="AZ1566" s="266">
        <v>9792.9299999995274</v>
      </c>
      <c r="BA1566" s="267">
        <v>2.912621359223164E-2</v>
      </c>
      <c r="BB1566" s="266">
        <v>-9792.9299999995274</v>
      </c>
      <c r="BC1566" s="267">
        <v>-2.9999999999998545E-2</v>
      </c>
      <c r="BE1566" s="149">
        <v>28018.660833333299</v>
      </c>
      <c r="BF1566" s="149">
        <v>28018.660833333299</v>
      </c>
      <c r="BG1566" s="149">
        <v>28018.660833333299</v>
      </c>
      <c r="BH1566" s="149">
        <v>28018.660833333299</v>
      </c>
      <c r="BI1566" s="149">
        <v>28018.660833333299</v>
      </c>
      <c r="BJ1566" s="149">
        <v>28018.660833333299</v>
      </c>
      <c r="BK1566" s="149">
        <v>28018.660833333299</v>
      </c>
      <c r="BL1566" s="149">
        <v>28018.660833333299</v>
      </c>
      <c r="BM1566" s="149">
        <v>28018.660833333299</v>
      </c>
      <c r="BN1566" s="149">
        <v>28018.660833333299</v>
      </c>
      <c r="BO1566" s="149">
        <v>28018.660833333299</v>
      </c>
      <c r="BP1566" s="149">
        <v>28018.660833333299</v>
      </c>
      <c r="BQ1566" s="268">
        <v>336223.92999999959</v>
      </c>
    </row>
    <row r="1567" spans="2:96" x14ac:dyDescent="0.25">
      <c r="K1567" s="145" t="s">
        <v>316</v>
      </c>
      <c r="N1567" s="37" t="s">
        <v>2989</v>
      </c>
      <c r="V1567" s="37" t="s">
        <v>441</v>
      </c>
      <c r="W1567" s="37" t="s">
        <v>469</v>
      </c>
      <c r="X1567" s="37">
        <v>308</v>
      </c>
      <c r="AB1567" s="206" t="s">
        <v>362</v>
      </c>
      <c r="AC1567" s="173">
        <v>6666951</v>
      </c>
      <c r="AD1567" s="174" t="s">
        <v>2990</v>
      </c>
      <c r="AE1567" s="149">
        <v>79068.60000000002</v>
      </c>
      <c r="AF1567" s="17">
        <v>1092029</v>
      </c>
      <c r="AG1567" s="17">
        <v>1211886.1099999996</v>
      </c>
      <c r="AH1567" s="151">
        <v>1209779.2899999958</v>
      </c>
      <c r="AI1567" s="150">
        <v>392841.12</v>
      </c>
      <c r="AJ1567" s="266">
        <v>1178523.3599999999</v>
      </c>
      <c r="AK1567" s="138">
        <v>1068599.8199999998</v>
      </c>
      <c r="AL1567" s="266">
        <v>1282319.784</v>
      </c>
      <c r="AM1567" s="175">
        <v>1008149.4083333299</v>
      </c>
      <c r="AN1567" s="150">
        <v>1270229.7016666657</v>
      </c>
      <c r="AO1567" s="151">
        <v>1257764.04</v>
      </c>
      <c r="AP1567" s="151">
        <v>1257533</v>
      </c>
      <c r="AQ1567" s="151">
        <v>1295258.9900000039</v>
      </c>
      <c r="AR1567" s="266">
        <v>-116735.63000000408</v>
      </c>
      <c r="AS1567" s="267">
        <v>-9.9052453232665746E-2</v>
      </c>
      <c r="AT1567" s="266">
        <v>-85479.700000008103</v>
      </c>
      <c r="AU1567" s="267">
        <v>-7.065726840141924E-2</v>
      </c>
      <c r="AV1567" s="266">
        <v>-83372.880000004312</v>
      </c>
      <c r="AW1567" s="267">
        <v>-6.8795969614673061E-2</v>
      </c>
      <c r="AX1567" s="266">
        <v>-79009.64000000013</v>
      </c>
      <c r="AY1567" s="267">
        <v>-6.7041216730740191E-2</v>
      </c>
      <c r="AZ1567" s="266">
        <v>-47753.710000004154</v>
      </c>
      <c r="BA1567" s="267">
        <v>-3.9473076117879584E-2</v>
      </c>
      <c r="BB1567" s="266">
        <v>-37725.990000003949</v>
      </c>
      <c r="BC1567" s="267">
        <v>-3.0000000000003139E-2</v>
      </c>
      <c r="BE1567" s="149">
        <v>107938.249166667</v>
      </c>
      <c r="BF1567" s="149">
        <v>107938.249166667</v>
      </c>
      <c r="BG1567" s="149">
        <v>107938.249166667</v>
      </c>
      <c r="BH1567" s="149">
        <v>107938.249166667</v>
      </c>
      <c r="BI1567" s="149">
        <v>107938.249166667</v>
      </c>
      <c r="BJ1567" s="149">
        <v>107938.249166667</v>
      </c>
      <c r="BK1567" s="149">
        <v>107938.249166667</v>
      </c>
      <c r="BL1567" s="149">
        <v>107938.249166667</v>
      </c>
      <c r="BM1567" s="149">
        <v>107938.249166667</v>
      </c>
      <c r="BN1567" s="149">
        <v>107938.249166667</v>
      </c>
      <c r="BO1567" s="149">
        <v>107938.249166667</v>
      </c>
      <c r="BP1567" s="149">
        <v>107938.249166667</v>
      </c>
      <c r="BQ1567" s="268">
        <v>1295258.9900000039</v>
      </c>
    </row>
    <row r="1568" spans="2:96" ht="18.75" hidden="1" x14ac:dyDescent="0.3">
      <c r="B1568" s="137" t="s">
        <v>306</v>
      </c>
      <c r="C1568" s="137" t="s">
        <v>306</v>
      </c>
      <c r="J1568" s="137" t="s">
        <v>306</v>
      </c>
      <c r="K1568" s="145" t="s">
        <v>309</v>
      </c>
      <c r="N1568" s="37" t="s">
        <v>311</v>
      </c>
      <c r="AC1568" s="152"/>
      <c r="AD1568" s="163"/>
      <c r="AE1568" s="17"/>
      <c r="AI1568" s="180"/>
      <c r="AS1568" s="37"/>
      <c r="AU1568" s="37"/>
      <c r="AW1568" s="37"/>
      <c r="AY1568" s="37"/>
      <c r="BA1568" s="37"/>
      <c r="BB1568" s="37"/>
      <c r="BC1568" s="37"/>
      <c r="BE1568" s="17"/>
      <c r="BF1568" s="17"/>
      <c r="BG1568" s="17"/>
      <c r="BH1568" s="17"/>
      <c r="BI1568" s="17"/>
      <c r="BJ1568" s="17"/>
      <c r="BK1568" s="17"/>
      <c r="BL1568" s="17"/>
      <c r="BM1568" s="17"/>
      <c r="BN1568" s="17"/>
      <c r="BO1568" s="17"/>
      <c r="BP1568" s="17"/>
      <c r="BQ1568" s="278"/>
    </row>
    <row r="1569" spans="2:96" ht="17.25" x14ac:dyDescent="0.3">
      <c r="K1569" s="145" t="s">
        <v>313</v>
      </c>
      <c r="V1569" s="37" t="s">
        <v>441</v>
      </c>
      <c r="W1569" s="37" t="s">
        <v>469</v>
      </c>
      <c r="AB1569" s="206" t="s">
        <v>362</v>
      </c>
      <c r="AC1569" s="164" t="s">
        <v>2991</v>
      </c>
      <c r="AD1569" s="148"/>
      <c r="AE1569" s="165">
        <v>14399796.109999999</v>
      </c>
      <c r="AF1569" s="165">
        <v>14240463.550000001</v>
      </c>
      <c r="AG1569" s="165">
        <v>16180026.199999997</v>
      </c>
      <c r="AH1569" s="167">
        <v>18168539.947427984</v>
      </c>
      <c r="AI1569" s="166">
        <v>5752342.7700000005</v>
      </c>
      <c r="AJ1569" s="167">
        <v>17257028.310000002</v>
      </c>
      <c r="AK1569" s="166">
        <v>13926230.620000003</v>
      </c>
      <c r="AL1569" s="167">
        <v>16711476.744000005</v>
      </c>
      <c r="AM1569" s="166">
        <v>14528128.477856655</v>
      </c>
      <c r="AN1569" s="166">
        <v>17566642.089571334</v>
      </c>
      <c r="AO1569" s="167">
        <v>16009617.188571427</v>
      </c>
      <c r="AP1569" s="167">
        <v>18489922.056899678</v>
      </c>
      <c r="AQ1569" s="167">
        <v>19044619.718606666</v>
      </c>
      <c r="AR1569" s="167">
        <v>-1787591.4086066633</v>
      </c>
      <c r="AS1569" s="279">
        <v>-0.10358628244069115</v>
      </c>
      <c r="AT1569" s="167">
        <v>-876079.7711786814</v>
      </c>
      <c r="AU1569" s="279">
        <v>-4.8219602329834049E-2</v>
      </c>
      <c r="AV1569" s="167">
        <v>-2864593.5186066683</v>
      </c>
      <c r="AW1569" s="279">
        <v>-0.17704504820929579</v>
      </c>
      <c r="AX1569" s="167">
        <v>-1232893.7468996756</v>
      </c>
      <c r="AY1569" s="279">
        <v>-7.1442992660865345E-2</v>
      </c>
      <c r="AZ1569" s="167">
        <v>-321382.10947169363</v>
      </c>
      <c r="BA1569" s="279">
        <v>-1.7688934300809894E-2</v>
      </c>
      <c r="BB1569" s="167">
        <v>-554697.66170698777</v>
      </c>
      <c r="BC1569" s="279">
        <v>-2.999999999999986E-2</v>
      </c>
      <c r="BE1569" s="165">
        <v>1629911.6973818052</v>
      </c>
      <c r="BF1569" s="165">
        <v>1574334.6973818052</v>
      </c>
      <c r="BG1569" s="165">
        <v>1574334.6973818052</v>
      </c>
      <c r="BH1569" s="165">
        <v>1580978.6973818052</v>
      </c>
      <c r="BI1569" s="165">
        <v>1574334.6973818052</v>
      </c>
      <c r="BJ1569" s="165">
        <v>1574334.6973818052</v>
      </c>
      <c r="BK1569" s="165">
        <v>1574584.6973818052</v>
      </c>
      <c r="BL1569" s="165">
        <v>1581747.4976868054</v>
      </c>
      <c r="BM1569" s="165">
        <v>1594952.0848118055</v>
      </c>
      <c r="BN1569" s="165">
        <v>1595202.0848118055</v>
      </c>
      <c r="BO1569" s="165">
        <v>1594952.0848118055</v>
      </c>
      <c r="BP1569" s="165">
        <v>1594952.0848118055</v>
      </c>
      <c r="BQ1569" s="280">
        <v>19044619.718606658</v>
      </c>
    </row>
    <row r="1570" spans="2:96" ht="18.75" x14ac:dyDescent="0.3">
      <c r="K1570" s="145" t="s">
        <v>313</v>
      </c>
      <c r="AC1570" s="152"/>
      <c r="AD1570" s="168"/>
      <c r="AE1570" s="169"/>
      <c r="AI1570" s="281"/>
      <c r="AS1570" s="37"/>
      <c r="AU1570" s="37"/>
      <c r="AW1570" s="37"/>
      <c r="AY1570" s="37"/>
      <c r="BA1570" s="37"/>
      <c r="BB1570" s="37"/>
      <c r="BC1570" s="37"/>
      <c r="BE1570" s="169"/>
      <c r="BF1570" s="169"/>
      <c r="BG1570" s="169"/>
      <c r="BH1570" s="169"/>
      <c r="BI1570" s="169"/>
      <c r="BJ1570" s="169"/>
      <c r="BK1570" s="169"/>
      <c r="BL1570" s="169"/>
      <c r="BM1570" s="169"/>
      <c r="BN1570" s="169"/>
      <c r="BO1570" s="169"/>
      <c r="BP1570" s="169"/>
      <c r="BQ1570" s="282"/>
    </row>
    <row r="1571" spans="2:96" ht="18.75" x14ac:dyDescent="0.3">
      <c r="K1571" s="145" t="s">
        <v>313</v>
      </c>
      <c r="M1571" s="37" t="s">
        <v>471</v>
      </c>
      <c r="N1571" s="37" t="s">
        <v>2992</v>
      </c>
      <c r="V1571" s="37" t="s">
        <v>441</v>
      </c>
      <c r="W1571" s="37" t="s">
        <v>472</v>
      </c>
      <c r="X1571" s="37">
        <v>309</v>
      </c>
      <c r="AB1571" s="206" t="s">
        <v>362</v>
      </c>
      <c r="AC1571" s="276" t="s">
        <v>473</v>
      </c>
      <c r="AD1571" s="148"/>
      <c r="AE1571" s="38"/>
      <c r="AI1571" s="180"/>
      <c r="AS1571" s="37"/>
      <c r="AU1571" s="37"/>
      <c r="AW1571" s="37"/>
      <c r="AY1571" s="37"/>
      <c r="BA1571" s="37"/>
      <c r="BB1571" s="37"/>
      <c r="BC1571" s="37"/>
      <c r="BE1571" s="38"/>
      <c r="BF1571" s="38"/>
      <c r="BG1571" s="38"/>
      <c r="BH1571" s="38"/>
      <c r="BI1571" s="38"/>
      <c r="BJ1571" s="38"/>
      <c r="BK1571" s="38"/>
      <c r="BL1571" s="38"/>
      <c r="BM1571" s="38"/>
      <c r="BN1571" s="38"/>
      <c r="BO1571" s="38"/>
      <c r="BP1571" s="38"/>
      <c r="BQ1571" s="277"/>
      <c r="BS1571" s="37">
        <v>12933488.92</v>
      </c>
      <c r="BT1571" s="37">
        <v>13780501.0342</v>
      </c>
      <c r="BU1571" s="37">
        <v>14175282.039999999</v>
      </c>
      <c r="BV1571" s="37">
        <v>14517022.134334093</v>
      </c>
      <c r="BW1571" s="37">
        <v>4550819.33</v>
      </c>
      <c r="BX1571" s="37">
        <v>13652457.99</v>
      </c>
      <c r="BY1571" s="37">
        <v>11763392.109999999</v>
      </c>
      <c r="BZ1571" s="37">
        <v>14116070.531999998</v>
      </c>
      <c r="CA1571" s="37">
        <v>11720110.242764326</v>
      </c>
      <c r="CB1571" s="37">
        <v>14560304.001569767</v>
      </c>
      <c r="CC1571" s="37">
        <v>13759030.800000012</v>
      </c>
      <c r="CD1571" s="37">
        <v>14564192.847415362</v>
      </c>
      <c r="CE1571" s="37">
        <v>15231618.340371564</v>
      </c>
      <c r="CG1571" s="37">
        <v>1104206.6744412116</v>
      </c>
      <c r="CH1571" s="37">
        <v>1140700.08084755</v>
      </c>
      <c r="CI1571" s="37">
        <v>1379266.7306103734</v>
      </c>
      <c r="CJ1571" s="37">
        <v>1420109.2846138121</v>
      </c>
      <c r="CK1571" s="37">
        <v>1316354.4188389184</v>
      </c>
      <c r="CL1571" s="37">
        <v>1243907.5124619245</v>
      </c>
      <c r="CM1571" s="37">
        <v>1092625.7468967612</v>
      </c>
      <c r="CN1571" s="37">
        <v>1015706.0308098398</v>
      </c>
      <c r="CO1571" s="37">
        <v>1273979.6121756041</v>
      </c>
      <c r="CP1571" s="37">
        <v>1394723.0893391103</v>
      </c>
      <c r="CQ1571" s="37">
        <v>1411354.268310019</v>
      </c>
      <c r="CR1571" s="37">
        <v>1438684.8910264401</v>
      </c>
    </row>
    <row r="1572" spans="2:96" x14ac:dyDescent="0.25">
      <c r="K1572" s="145" t="s">
        <v>316</v>
      </c>
      <c r="N1572" s="37" t="s">
        <v>2993</v>
      </c>
      <c r="V1572" s="37" t="s">
        <v>441</v>
      </c>
      <c r="W1572" s="37" t="s">
        <v>472</v>
      </c>
      <c r="X1572" s="37">
        <v>309</v>
      </c>
      <c r="AB1572" s="206" t="s">
        <v>362</v>
      </c>
      <c r="AC1572" s="173">
        <v>6600710</v>
      </c>
      <c r="AD1572" s="174" t="s">
        <v>2994</v>
      </c>
      <c r="AE1572" s="149">
        <v>2947891.17</v>
      </c>
      <c r="AF1572" s="17">
        <v>3015916.0241999999</v>
      </c>
      <c r="AG1572" s="17">
        <v>3501966.94</v>
      </c>
      <c r="AH1572" s="151">
        <v>3285442.9158105482</v>
      </c>
      <c r="AI1572" s="150">
        <v>987803.72</v>
      </c>
      <c r="AJ1572" s="266">
        <v>2963411.16</v>
      </c>
      <c r="AK1572" s="138">
        <v>2784636.23</v>
      </c>
      <c r="AL1572" s="266">
        <v>3341563.4760000003</v>
      </c>
      <c r="AM1572" s="175">
        <v>2746243.793175457</v>
      </c>
      <c r="AN1572" s="150">
        <v>3323835.3526350912</v>
      </c>
      <c r="AO1572" s="151">
        <v>3092296.5085714278</v>
      </c>
      <c r="AP1572" s="151">
        <v>3586997.5161211654</v>
      </c>
      <c r="AQ1572" s="151">
        <v>3766347.391927226</v>
      </c>
      <c r="AR1572" s="266">
        <v>-802936.23192722583</v>
      </c>
      <c r="AS1572" s="267">
        <v>-0.27094999261838032</v>
      </c>
      <c r="AT1572" s="266">
        <v>-480904.47611667775</v>
      </c>
      <c r="AU1572" s="267">
        <v>-0.14637432103976589</v>
      </c>
      <c r="AV1572" s="266">
        <v>-264380.45192722604</v>
      </c>
      <c r="AW1572" s="267">
        <v>-7.5494845170419017E-2</v>
      </c>
      <c r="AX1572" s="266">
        <v>-623586.35612116521</v>
      </c>
      <c r="AY1572" s="267">
        <v>-0.21042856439845667</v>
      </c>
      <c r="AZ1572" s="266">
        <v>-301554.60031061713</v>
      </c>
      <c r="BA1572" s="267">
        <v>-9.1785067656919225E-2</v>
      </c>
      <c r="BB1572" s="266">
        <v>-179349.87580606062</v>
      </c>
      <c r="BC1572" s="267">
        <v>-5.0000000000000655E-2</v>
      </c>
      <c r="BE1572" s="149">
        <v>310844.24780483329</v>
      </c>
      <c r="BF1572" s="149">
        <v>309288.89492021734</v>
      </c>
      <c r="BG1572" s="149">
        <v>309465.57761252538</v>
      </c>
      <c r="BH1572" s="149">
        <v>359326.80645867938</v>
      </c>
      <c r="BI1572" s="149">
        <v>310844.24780483329</v>
      </c>
      <c r="BJ1572" s="149">
        <v>309288.89492021734</v>
      </c>
      <c r="BK1572" s="149">
        <v>309288.89492021734</v>
      </c>
      <c r="BL1572" s="149">
        <v>309288.89492021734</v>
      </c>
      <c r="BM1572" s="149">
        <v>310844.24780483329</v>
      </c>
      <c r="BN1572" s="149">
        <v>309288.89492021734</v>
      </c>
      <c r="BO1572" s="149">
        <v>309288.89492021734</v>
      </c>
      <c r="BP1572" s="149">
        <v>309288.89492021734</v>
      </c>
      <c r="BQ1572" s="268">
        <v>3766347.391927226</v>
      </c>
    </row>
    <row r="1573" spans="2:96" x14ac:dyDescent="0.25">
      <c r="K1573" s="145" t="s">
        <v>316</v>
      </c>
      <c r="N1573" s="37" t="s">
        <v>2995</v>
      </c>
      <c r="V1573" s="37" t="s">
        <v>441</v>
      </c>
      <c r="W1573" s="37" t="s">
        <v>472</v>
      </c>
      <c r="X1573" s="37">
        <v>309</v>
      </c>
      <c r="AB1573" s="206" t="s">
        <v>362</v>
      </c>
      <c r="AC1573" s="173">
        <v>6600711</v>
      </c>
      <c r="AD1573" s="174" t="s">
        <v>2996</v>
      </c>
      <c r="AE1573" s="149">
        <v>26464.42</v>
      </c>
      <c r="AF1573" s="17">
        <v>24350</v>
      </c>
      <c r="AG1573" s="17">
        <v>26972.15</v>
      </c>
      <c r="AH1573" s="151">
        <v>22911.135707044934</v>
      </c>
      <c r="AI1573" s="150">
        <v>2828.08</v>
      </c>
      <c r="AJ1573" s="266">
        <v>8484.24</v>
      </c>
      <c r="AK1573" s="138">
        <v>15181.08</v>
      </c>
      <c r="AL1573" s="266">
        <v>18217.295999999998</v>
      </c>
      <c r="AM1573" s="175">
        <v>19092.613089204111</v>
      </c>
      <c r="AN1573" s="150">
        <v>18999.602617840821</v>
      </c>
      <c r="AO1573" s="151">
        <v>23967.565714285767</v>
      </c>
      <c r="AP1573" s="151">
        <v>22951.08</v>
      </c>
      <c r="AQ1573" s="151">
        <v>23639.612400000035</v>
      </c>
      <c r="AR1573" s="266">
        <v>-15155.372400000035</v>
      </c>
      <c r="AS1573" s="267">
        <v>-1.7862969930129315</v>
      </c>
      <c r="AT1573" s="266">
        <v>-728.47669295510059</v>
      </c>
      <c r="AU1573" s="267">
        <v>-3.179574780883087E-2</v>
      </c>
      <c r="AV1573" s="266">
        <v>3332.5375999999669</v>
      </c>
      <c r="AW1573" s="267">
        <v>0.1235547629684681</v>
      </c>
      <c r="AX1573" s="266">
        <v>-14466.840000000002</v>
      </c>
      <c r="AY1573" s="267">
        <v>-1.7051427116630367</v>
      </c>
      <c r="AZ1573" s="266">
        <v>-39.944292955067795</v>
      </c>
      <c r="BA1573" s="267">
        <v>-1.7434444745916869E-3</v>
      </c>
      <c r="BB1573" s="266">
        <v>-688.53240000003279</v>
      </c>
      <c r="BC1573" s="267">
        <v>-3.0000000000001428E-2</v>
      </c>
      <c r="BE1573" s="149">
        <v>1969.9677000000029</v>
      </c>
      <c r="BF1573" s="149">
        <v>1969.9677000000029</v>
      </c>
      <c r="BG1573" s="149">
        <v>1969.9677000000029</v>
      </c>
      <c r="BH1573" s="149">
        <v>1969.9677000000029</v>
      </c>
      <c r="BI1573" s="149">
        <v>1969.9677000000029</v>
      </c>
      <c r="BJ1573" s="149">
        <v>1969.9677000000029</v>
      </c>
      <c r="BK1573" s="149">
        <v>1969.9677000000029</v>
      </c>
      <c r="BL1573" s="149">
        <v>1969.9677000000029</v>
      </c>
      <c r="BM1573" s="149">
        <v>1969.9677000000029</v>
      </c>
      <c r="BN1573" s="149">
        <v>1969.9677000000029</v>
      </c>
      <c r="BO1573" s="149">
        <v>1969.9677000000029</v>
      </c>
      <c r="BP1573" s="149">
        <v>1969.9677000000029</v>
      </c>
      <c r="BQ1573" s="268">
        <v>23639.612400000027</v>
      </c>
    </row>
    <row r="1574" spans="2:96" x14ac:dyDescent="0.25">
      <c r="K1574" s="145" t="s">
        <v>316</v>
      </c>
      <c r="N1574" s="37" t="s">
        <v>2997</v>
      </c>
      <c r="V1574" s="37" t="s">
        <v>441</v>
      </c>
      <c r="W1574" s="37" t="s">
        <v>472</v>
      </c>
      <c r="X1574" s="37">
        <v>309</v>
      </c>
      <c r="AB1574" s="206" t="s">
        <v>362</v>
      </c>
      <c r="AC1574" s="173">
        <v>6600730</v>
      </c>
      <c r="AD1574" s="174" t="s">
        <v>2998</v>
      </c>
      <c r="AE1574" s="149">
        <v>6933590.2599999988</v>
      </c>
      <c r="AF1574" s="17">
        <v>7137965.25</v>
      </c>
      <c r="AG1574" s="17">
        <v>7326183.6899999985</v>
      </c>
      <c r="AH1574" s="151">
        <v>7576443.8573786886</v>
      </c>
      <c r="AI1574" s="150">
        <v>2266114.0900000003</v>
      </c>
      <c r="AJ1574" s="266">
        <v>6798342.2700000014</v>
      </c>
      <c r="AK1574" s="138">
        <v>6266647.4100000001</v>
      </c>
      <c r="AL1574" s="266">
        <v>7519976.8920000009</v>
      </c>
      <c r="AM1574" s="175">
        <v>5943411.1168512534</v>
      </c>
      <c r="AN1574" s="150">
        <v>7899680.1505274354</v>
      </c>
      <c r="AO1574" s="151">
        <v>7040922.2571428642</v>
      </c>
      <c r="AP1574" s="151">
        <v>7783462.8005660381</v>
      </c>
      <c r="AQ1574" s="151">
        <v>8172635.9405943397</v>
      </c>
      <c r="AR1574" s="266">
        <v>-1374293.6705943383</v>
      </c>
      <c r="AS1574" s="267">
        <v>-0.20215129159631706</v>
      </c>
      <c r="AT1574" s="266">
        <v>-596192.0832156511</v>
      </c>
      <c r="AU1574" s="267">
        <v>-7.8690226501846303E-2</v>
      </c>
      <c r="AV1574" s="266">
        <v>-846452.2505943412</v>
      </c>
      <c r="AW1574" s="267">
        <v>-0.11553795078189492</v>
      </c>
      <c r="AX1574" s="266">
        <v>-985120.5305660367</v>
      </c>
      <c r="AY1574" s="267">
        <v>-0.14490599199649248</v>
      </c>
      <c r="AZ1574" s="266">
        <v>-207018.94318734948</v>
      </c>
      <c r="BA1574" s="267">
        <v>-2.7324025239853656E-2</v>
      </c>
      <c r="BB1574" s="266">
        <v>-389173.14002830163</v>
      </c>
      <c r="BC1574" s="267">
        <v>-4.9999999999999961E-2</v>
      </c>
      <c r="BE1574" s="149">
        <v>546273.64008751244</v>
      </c>
      <c r="BF1574" s="149">
        <v>519486.05024280638</v>
      </c>
      <c r="BG1574" s="149">
        <v>712817.86587106285</v>
      </c>
      <c r="BH1574" s="149">
        <v>711090.63443624496</v>
      </c>
      <c r="BI1574" s="149">
        <v>687671.14300311008</v>
      </c>
      <c r="BJ1574" s="149">
        <v>625884.18000885355</v>
      </c>
      <c r="BK1574" s="149">
        <v>475829.92243806319</v>
      </c>
      <c r="BL1574" s="149">
        <v>496434.18907629477</v>
      </c>
      <c r="BM1574" s="149">
        <v>752472.2777306576</v>
      </c>
      <c r="BN1574" s="149">
        <v>868545.68635242863</v>
      </c>
      <c r="BO1574" s="149">
        <v>875693.57537652482</v>
      </c>
      <c r="BP1574" s="149">
        <v>900436.77597078029</v>
      </c>
      <c r="BQ1574" s="268">
        <v>8172635.9405943397</v>
      </c>
    </row>
    <row r="1575" spans="2:96" x14ac:dyDescent="0.25">
      <c r="K1575" s="145" t="s">
        <v>316</v>
      </c>
      <c r="N1575" s="37" t="s">
        <v>2999</v>
      </c>
      <c r="V1575" s="37" t="s">
        <v>441</v>
      </c>
      <c r="W1575" s="37" t="s">
        <v>472</v>
      </c>
      <c r="X1575" s="37">
        <v>309</v>
      </c>
      <c r="AB1575" s="206" t="s">
        <v>362</v>
      </c>
      <c r="AC1575" s="173">
        <v>6600735</v>
      </c>
      <c r="AD1575" s="174" t="s">
        <v>3000</v>
      </c>
      <c r="AE1575" s="149">
        <v>139530.73000000001</v>
      </c>
      <c r="AF1575" s="17">
        <v>145115.17000000001</v>
      </c>
      <c r="AG1575" s="17">
        <v>153984.16</v>
      </c>
      <c r="AH1575" s="151">
        <v>158184.47973738916</v>
      </c>
      <c r="AI1575" s="150">
        <v>51733.26</v>
      </c>
      <c r="AJ1575" s="266">
        <v>155199.78</v>
      </c>
      <c r="AK1575" s="138">
        <v>129076.83</v>
      </c>
      <c r="AL1575" s="266">
        <v>154892.196</v>
      </c>
      <c r="AM1575" s="175">
        <v>131820.39978115764</v>
      </c>
      <c r="AN1575" s="150">
        <v>155440.90995623154</v>
      </c>
      <c r="AO1575" s="151">
        <v>156313.49142857132</v>
      </c>
      <c r="AP1575" s="151">
        <v>154525.06</v>
      </c>
      <c r="AQ1575" s="151">
        <v>162251.31299999999</v>
      </c>
      <c r="AR1575" s="266">
        <v>-7051.5329999999958</v>
      </c>
      <c r="AS1575" s="267">
        <v>-4.5435199714844929E-2</v>
      </c>
      <c r="AT1575" s="266">
        <v>-4066.8332626108313</v>
      </c>
      <c r="AU1575" s="267">
        <v>-2.5709432868271317E-2</v>
      </c>
      <c r="AV1575" s="266">
        <v>-8267.1529999999912</v>
      </c>
      <c r="AW1575" s="267">
        <v>-5.3688333916943089E-2</v>
      </c>
      <c r="AX1575" s="266">
        <v>674.72000000000116</v>
      </c>
      <c r="AY1575" s="267">
        <v>4.3474288430048105E-3</v>
      </c>
      <c r="AZ1575" s="266">
        <v>3659.4197373891657</v>
      </c>
      <c r="BA1575" s="267">
        <v>2.3133873458789204E-2</v>
      </c>
      <c r="BB1575" s="266">
        <v>-7726.252999999997</v>
      </c>
      <c r="BC1575" s="267">
        <v>-4.9999999999999982E-2</v>
      </c>
      <c r="BE1575" s="149">
        <v>13520.94275</v>
      </c>
      <c r="BF1575" s="149">
        <v>13520.94275</v>
      </c>
      <c r="BG1575" s="149">
        <v>13520.94275</v>
      </c>
      <c r="BH1575" s="149">
        <v>13520.94275</v>
      </c>
      <c r="BI1575" s="149">
        <v>13520.94275</v>
      </c>
      <c r="BJ1575" s="149">
        <v>13520.94275</v>
      </c>
      <c r="BK1575" s="149">
        <v>13520.94275</v>
      </c>
      <c r="BL1575" s="149">
        <v>13520.94275</v>
      </c>
      <c r="BM1575" s="149">
        <v>13520.94275</v>
      </c>
      <c r="BN1575" s="149">
        <v>13520.94275</v>
      </c>
      <c r="BO1575" s="149">
        <v>13520.94275</v>
      </c>
      <c r="BP1575" s="149">
        <v>13520.94275</v>
      </c>
      <c r="BQ1575" s="268">
        <v>162251.31299999997</v>
      </c>
    </row>
    <row r="1576" spans="2:96" x14ac:dyDescent="0.25">
      <c r="K1576" s="145" t="s">
        <v>316</v>
      </c>
      <c r="N1576" s="37" t="s">
        <v>3001</v>
      </c>
      <c r="V1576" s="37" t="s">
        <v>441</v>
      </c>
      <c r="W1576" s="37" t="s">
        <v>472</v>
      </c>
      <c r="X1576" s="37">
        <v>309</v>
      </c>
      <c r="AB1576" s="206" t="s">
        <v>362</v>
      </c>
      <c r="AC1576" s="173">
        <v>6600740</v>
      </c>
      <c r="AD1576" s="174" t="s">
        <v>3002</v>
      </c>
      <c r="AE1576" s="149">
        <v>1868225.03</v>
      </c>
      <c r="AF1576" s="17">
        <v>2670704.9700000002</v>
      </c>
      <c r="AG1576" s="17">
        <v>2062660.9</v>
      </c>
      <c r="AH1576" s="151">
        <v>2260743.0499124764</v>
      </c>
      <c r="AI1576" s="150">
        <v>794206.40999999992</v>
      </c>
      <c r="AJ1576" s="266">
        <v>2382619.2299999995</v>
      </c>
      <c r="AK1576" s="138">
        <v>1649103.88</v>
      </c>
      <c r="AL1576" s="266">
        <v>1978924.6559999997</v>
      </c>
      <c r="AM1576" s="175">
        <v>1868461.7400439682</v>
      </c>
      <c r="AN1576" s="150">
        <v>2041385.1898685081</v>
      </c>
      <c r="AO1576" s="151">
        <v>2298628.3028571471</v>
      </c>
      <c r="AP1576" s="151">
        <v>1908279.098932039</v>
      </c>
      <c r="AQ1576" s="151">
        <v>1965527.4718999979</v>
      </c>
      <c r="AR1576" s="266">
        <v>417091.75810000161</v>
      </c>
      <c r="AS1576" s="267">
        <v>0.17505598580265033</v>
      </c>
      <c r="AT1576" s="266">
        <v>295215.57801247854</v>
      </c>
      <c r="AU1576" s="267">
        <v>0.13058342832189959</v>
      </c>
      <c r="AV1576" s="266">
        <v>97133.428100001998</v>
      </c>
      <c r="AW1576" s="267">
        <v>4.7091321748524928E-2</v>
      </c>
      <c r="AX1576" s="266">
        <v>474340.13106796052</v>
      </c>
      <c r="AY1576" s="267">
        <v>0.19908348136179554</v>
      </c>
      <c r="AZ1576" s="266">
        <v>352463.95098043745</v>
      </c>
      <c r="BA1576" s="267">
        <v>0.15590624108922194</v>
      </c>
      <c r="BB1576" s="266">
        <v>-57248.372967958916</v>
      </c>
      <c r="BC1576" s="267">
        <v>-2.9999999999998819E-2</v>
      </c>
      <c r="BE1576" s="149">
        <v>136496.49188636578</v>
      </c>
      <c r="BF1576" s="149">
        <v>201332.84102202635</v>
      </c>
      <c r="BG1576" s="149">
        <v>246390.99246428517</v>
      </c>
      <c r="BH1576" s="149">
        <v>239099.5490563878</v>
      </c>
      <c r="BI1576" s="149">
        <v>207246.73336847482</v>
      </c>
      <c r="BJ1576" s="149">
        <v>198142.14287035348</v>
      </c>
      <c r="BK1576" s="149">
        <v>196914.63487598058</v>
      </c>
      <c r="BL1576" s="149">
        <v>99390.652150827635</v>
      </c>
      <c r="BM1576" s="149">
        <v>100070.79197761317</v>
      </c>
      <c r="BN1576" s="149">
        <v>106296.21340396424</v>
      </c>
      <c r="BO1576" s="149">
        <v>115779.50335077669</v>
      </c>
      <c r="BP1576" s="149">
        <v>118366.92547294234</v>
      </c>
      <c r="BQ1576" s="268">
        <v>1965527.4718999981</v>
      </c>
    </row>
    <row r="1577" spans="2:96" x14ac:dyDescent="0.25">
      <c r="K1577" s="145" t="s">
        <v>316</v>
      </c>
      <c r="N1577" s="37" t="s">
        <v>3003</v>
      </c>
      <c r="V1577" s="37" t="s">
        <v>441</v>
      </c>
      <c r="W1577" s="37" t="s">
        <v>472</v>
      </c>
      <c r="X1577" s="37">
        <v>309</v>
      </c>
      <c r="AB1577" s="206" t="s">
        <v>362</v>
      </c>
      <c r="AC1577" s="173">
        <v>6600750</v>
      </c>
      <c r="AD1577" s="174" t="s">
        <v>3004</v>
      </c>
      <c r="AE1577" s="149">
        <v>386701.97</v>
      </c>
      <c r="AF1577" s="17">
        <v>406216.32</v>
      </c>
      <c r="AG1577" s="17">
        <v>445352.3</v>
      </c>
      <c r="AH1577" s="151">
        <v>480173.78314849013</v>
      </c>
      <c r="AI1577" s="150">
        <v>199164.96</v>
      </c>
      <c r="AJ1577" s="266">
        <v>597494.88</v>
      </c>
      <c r="AK1577" s="138">
        <v>380680.73000000004</v>
      </c>
      <c r="AL1577" s="266">
        <v>456816.87600000005</v>
      </c>
      <c r="AM1577" s="175">
        <v>400144.8192904084</v>
      </c>
      <c r="AN1577" s="150">
        <v>460709.69385808177</v>
      </c>
      <c r="AO1577" s="151">
        <v>485229.10285714286</v>
      </c>
      <c r="AP1577" s="151">
        <v>492174.79631067999</v>
      </c>
      <c r="AQ1577" s="151">
        <v>506940.04020000045</v>
      </c>
      <c r="AR1577" s="266">
        <v>90554.83979999955</v>
      </c>
      <c r="AS1577" s="267">
        <v>0.15155751594055425</v>
      </c>
      <c r="AT1577" s="266">
        <v>-26766.257051510329</v>
      </c>
      <c r="AU1577" s="267">
        <v>-5.5742853922603822E-2</v>
      </c>
      <c r="AV1577" s="266">
        <v>-61587.740200000466</v>
      </c>
      <c r="AW1577" s="267">
        <v>-0.13828993405894718</v>
      </c>
      <c r="AX1577" s="266">
        <v>105320.08368932002</v>
      </c>
      <c r="AY1577" s="267">
        <v>0.17626943295199454</v>
      </c>
      <c r="AZ1577" s="266">
        <v>-12001.013162189862</v>
      </c>
      <c r="BA1577" s="267">
        <v>-2.4993062060780273E-2</v>
      </c>
      <c r="BB1577" s="266">
        <v>-14765.243889320467</v>
      </c>
      <c r="BC1577" s="267">
        <v>-3.0000000000000138E-2</v>
      </c>
      <c r="BE1577" s="149">
        <v>42245.003350000028</v>
      </c>
      <c r="BF1577" s="149">
        <v>42245.003350000028</v>
      </c>
      <c r="BG1577" s="149">
        <v>42245.003350000028</v>
      </c>
      <c r="BH1577" s="149">
        <v>42245.003350000028</v>
      </c>
      <c r="BI1577" s="149">
        <v>42245.003350000028</v>
      </c>
      <c r="BJ1577" s="149">
        <v>42245.003350000028</v>
      </c>
      <c r="BK1577" s="149">
        <v>42245.003350000028</v>
      </c>
      <c r="BL1577" s="149">
        <v>42245.003350000028</v>
      </c>
      <c r="BM1577" s="149">
        <v>42245.003350000028</v>
      </c>
      <c r="BN1577" s="149">
        <v>42245.003350000028</v>
      </c>
      <c r="BO1577" s="149">
        <v>42245.003350000028</v>
      </c>
      <c r="BP1577" s="149">
        <v>42245.003350000028</v>
      </c>
      <c r="BQ1577" s="268">
        <v>506940.04020000022</v>
      </c>
    </row>
    <row r="1578" spans="2:96" x14ac:dyDescent="0.25">
      <c r="K1578" s="145" t="s">
        <v>316</v>
      </c>
      <c r="N1578" s="37" t="s">
        <v>3005</v>
      </c>
      <c r="V1578" s="37" t="s">
        <v>441</v>
      </c>
      <c r="W1578" s="37" t="s">
        <v>472</v>
      </c>
      <c r="X1578" s="37">
        <v>309</v>
      </c>
      <c r="AB1578" s="206" t="s">
        <v>362</v>
      </c>
      <c r="AC1578" s="173">
        <v>6600760</v>
      </c>
      <c r="AD1578" s="174" t="s">
        <v>3006</v>
      </c>
      <c r="AE1578" s="149">
        <v>392153.10000000003</v>
      </c>
      <c r="AF1578" s="17">
        <v>218002.36000000004</v>
      </c>
      <c r="AG1578" s="17">
        <v>392512.22000000003</v>
      </c>
      <c r="AH1578" s="151">
        <v>416118.76897148136</v>
      </c>
      <c r="AI1578" s="150">
        <v>120299.77999999998</v>
      </c>
      <c r="AJ1578" s="266">
        <v>360899.33999999997</v>
      </c>
      <c r="AK1578" s="138">
        <v>326769.96999999997</v>
      </c>
      <c r="AL1578" s="266">
        <v>392123.96399999992</v>
      </c>
      <c r="AM1578" s="175">
        <v>346765.64080956776</v>
      </c>
      <c r="AN1578" s="150">
        <v>396123.09816191357</v>
      </c>
      <c r="AO1578" s="151">
        <v>383332.45714285679</v>
      </c>
      <c r="AP1578" s="151">
        <v>370809.75844660192</v>
      </c>
      <c r="AQ1578" s="151">
        <v>381934.05120000039</v>
      </c>
      <c r="AR1578" s="266">
        <v>-21034.711200000427</v>
      </c>
      <c r="AS1578" s="267">
        <v>-5.8284149813076488E-2</v>
      </c>
      <c r="AT1578" s="266">
        <v>34184.717771480966</v>
      </c>
      <c r="AU1578" s="267">
        <v>8.2151347933608371E-2</v>
      </c>
      <c r="AV1578" s="266">
        <v>10578.168799999636</v>
      </c>
      <c r="AW1578" s="267">
        <v>2.6949909483071979E-2</v>
      </c>
      <c r="AX1578" s="266">
        <v>-9910.4184466019506</v>
      </c>
      <c r="AY1578" s="267">
        <v>-2.7460339624344982E-2</v>
      </c>
      <c r="AZ1578" s="266">
        <v>45309.010524879443</v>
      </c>
      <c r="BA1578" s="267">
        <v>0.10888480381903823</v>
      </c>
      <c r="BB1578" s="266">
        <v>-11124.292753398477</v>
      </c>
      <c r="BC1578" s="267">
        <v>-3.000000000000113E-2</v>
      </c>
      <c r="BE1578" s="149">
        <v>31827.837600000028</v>
      </c>
      <c r="BF1578" s="149">
        <v>31827.837600000028</v>
      </c>
      <c r="BG1578" s="149">
        <v>31827.837600000028</v>
      </c>
      <c r="BH1578" s="149">
        <v>31827.837600000028</v>
      </c>
      <c r="BI1578" s="149">
        <v>31827.837600000028</v>
      </c>
      <c r="BJ1578" s="149">
        <v>31827.837600000028</v>
      </c>
      <c r="BK1578" s="149">
        <v>31827.837600000028</v>
      </c>
      <c r="BL1578" s="149">
        <v>31827.837600000028</v>
      </c>
      <c r="BM1578" s="149">
        <v>31827.837600000028</v>
      </c>
      <c r="BN1578" s="149">
        <v>31827.837600000028</v>
      </c>
      <c r="BO1578" s="149">
        <v>31827.837600000028</v>
      </c>
      <c r="BP1578" s="149">
        <v>31827.837600000028</v>
      </c>
      <c r="BQ1578" s="268">
        <v>381934.05120000034</v>
      </c>
    </row>
    <row r="1579" spans="2:96" x14ac:dyDescent="0.25">
      <c r="K1579" s="145" t="s">
        <v>316</v>
      </c>
      <c r="N1579" s="37" t="s">
        <v>3007</v>
      </c>
      <c r="V1579" s="37" t="s">
        <v>441</v>
      </c>
      <c r="W1579" s="37" t="s">
        <v>472</v>
      </c>
      <c r="X1579" s="37">
        <v>309</v>
      </c>
      <c r="AB1579" s="206" t="s">
        <v>362</v>
      </c>
      <c r="AC1579" s="173">
        <v>6600780</v>
      </c>
      <c r="AD1579" s="174" t="s">
        <v>3008</v>
      </c>
      <c r="AE1579" s="149">
        <v>49132.25</v>
      </c>
      <c r="AF1579" s="17">
        <v>65231.05999999999</v>
      </c>
      <c r="AG1579" s="17">
        <v>65448.1</v>
      </c>
      <c r="AH1579" s="151">
        <v>76137.6927</v>
      </c>
      <c r="AI1579" s="150">
        <v>20760.48</v>
      </c>
      <c r="AJ1579" s="266">
        <v>62281.440000000002</v>
      </c>
      <c r="AK1579" s="138">
        <v>49647.4</v>
      </c>
      <c r="AL1579" s="266">
        <v>59576.88</v>
      </c>
      <c r="AM1579" s="175">
        <v>63448.077249999988</v>
      </c>
      <c r="AN1579" s="150">
        <v>62337.015450000014</v>
      </c>
      <c r="AO1579" s="151">
        <v>61147.594285714258</v>
      </c>
      <c r="AP1579" s="151">
        <v>54760.480000000003</v>
      </c>
      <c r="AQ1579" s="151">
        <v>56403.294399999948</v>
      </c>
      <c r="AR1579" s="266">
        <v>5878.1456000000544</v>
      </c>
      <c r="AS1579" s="267">
        <v>9.438037399263817E-2</v>
      </c>
      <c r="AT1579" s="266">
        <v>19734.398300000052</v>
      </c>
      <c r="AU1579" s="267">
        <v>0.25919354264855538</v>
      </c>
      <c r="AV1579" s="266">
        <v>9044.8056000000506</v>
      </c>
      <c r="AW1579" s="267">
        <v>0.13819813867782335</v>
      </c>
      <c r="AX1579" s="266">
        <v>7520.9599999999991</v>
      </c>
      <c r="AY1579" s="267">
        <v>0.12075764465304589</v>
      </c>
      <c r="AZ1579" s="266">
        <v>21377.212699999996</v>
      </c>
      <c r="BA1579" s="267">
        <v>0.28077042975587829</v>
      </c>
      <c r="BB1579" s="266">
        <v>-1642.8143999999447</v>
      </c>
      <c r="BC1579" s="267">
        <v>-2.9999999999998989E-2</v>
      </c>
      <c r="BE1579" s="149">
        <v>4700.2745333333296</v>
      </c>
      <c r="BF1579" s="149">
        <v>4700.2745333333296</v>
      </c>
      <c r="BG1579" s="149">
        <v>4700.2745333333296</v>
      </c>
      <c r="BH1579" s="149">
        <v>4700.2745333333296</v>
      </c>
      <c r="BI1579" s="149">
        <v>4700.2745333333296</v>
      </c>
      <c r="BJ1579" s="149">
        <v>4700.2745333333296</v>
      </c>
      <c r="BK1579" s="149">
        <v>4700.2745333333296</v>
      </c>
      <c r="BL1579" s="149">
        <v>4700.2745333333296</v>
      </c>
      <c r="BM1579" s="149">
        <v>4700.2745333333296</v>
      </c>
      <c r="BN1579" s="149">
        <v>4700.2745333333296</v>
      </c>
      <c r="BO1579" s="149">
        <v>4700.2745333333296</v>
      </c>
      <c r="BP1579" s="149">
        <v>4700.2745333333296</v>
      </c>
      <c r="BQ1579" s="268">
        <v>56403.294399999955</v>
      </c>
    </row>
    <row r="1580" spans="2:96" x14ac:dyDescent="0.25">
      <c r="K1580" s="145" t="s">
        <v>316</v>
      </c>
      <c r="N1580" s="37" t="s">
        <v>3009</v>
      </c>
      <c r="V1580" s="37" t="s">
        <v>441</v>
      </c>
      <c r="W1580" s="37" t="s">
        <v>472</v>
      </c>
      <c r="X1580" s="37">
        <v>309</v>
      </c>
      <c r="AB1580" s="206" t="s">
        <v>362</v>
      </c>
      <c r="AC1580" s="173">
        <v>6600900</v>
      </c>
      <c r="AD1580" s="174" t="s">
        <v>3010</v>
      </c>
      <c r="AE1580" s="149">
        <v>37199.49</v>
      </c>
      <c r="AF1580" s="17">
        <v>-44784.800000000003</v>
      </c>
      <c r="AG1580" s="17">
        <v>8148.4</v>
      </c>
      <c r="AH1580" s="151">
        <v>0.26780000000022502</v>
      </c>
      <c r="AI1580" s="150">
        <v>0</v>
      </c>
      <c r="AJ1580" s="266">
        <v>0</v>
      </c>
      <c r="AK1580" s="138">
        <v>0</v>
      </c>
      <c r="AL1580" s="266">
        <v>0</v>
      </c>
      <c r="AM1580" s="175">
        <v>0.223166666666854</v>
      </c>
      <c r="AN1580" s="150">
        <v>4.4633333333371022E-2</v>
      </c>
      <c r="AO1580" s="151">
        <v>0</v>
      </c>
      <c r="AP1580" s="151">
        <v>0</v>
      </c>
      <c r="AQ1580" s="151">
        <v>0</v>
      </c>
      <c r="AR1580" s="266">
        <v>0</v>
      </c>
      <c r="AS1580" s="267">
        <v>0</v>
      </c>
      <c r="AT1580" s="266">
        <v>0.26780000000022502</v>
      </c>
      <c r="AU1580" s="267">
        <v>1</v>
      </c>
      <c r="AV1580" s="266">
        <v>8148.4</v>
      </c>
      <c r="AW1580" s="267">
        <v>1</v>
      </c>
      <c r="AX1580" s="266">
        <v>0</v>
      </c>
      <c r="AY1580" s="267">
        <v>0</v>
      </c>
      <c r="AZ1580" s="266">
        <v>0.26780000000022502</v>
      </c>
      <c r="BA1580" s="267">
        <v>1</v>
      </c>
      <c r="BB1580" s="266">
        <v>0</v>
      </c>
      <c r="BC1580" s="267">
        <v>0</v>
      </c>
      <c r="BE1580" s="149">
        <v>0</v>
      </c>
      <c r="BF1580" s="149">
        <v>0</v>
      </c>
      <c r="BG1580" s="149">
        <v>0</v>
      </c>
      <c r="BH1580" s="149">
        <v>0</v>
      </c>
      <c r="BI1580" s="149">
        <v>0</v>
      </c>
      <c r="BJ1580" s="149">
        <v>0</v>
      </c>
      <c r="BK1580" s="149">
        <v>0</v>
      </c>
      <c r="BL1580" s="149">
        <v>0</v>
      </c>
      <c r="BM1580" s="149">
        <v>0</v>
      </c>
      <c r="BN1580" s="149">
        <v>0</v>
      </c>
      <c r="BO1580" s="149">
        <v>0</v>
      </c>
      <c r="BP1580" s="149">
        <v>0</v>
      </c>
      <c r="BQ1580" s="268">
        <v>0</v>
      </c>
    </row>
    <row r="1581" spans="2:96" x14ac:dyDescent="0.25">
      <c r="K1581" s="145" t="s">
        <v>316</v>
      </c>
      <c r="N1581" s="37" t="s">
        <v>3011</v>
      </c>
      <c r="V1581" s="37" t="s">
        <v>441</v>
      </c>
      <c r="W1581" s="37" t="s">
        <v>472</v>
      </c>
      <c r="X1581" s="37">
        <v>309</v>
      </c>
      <c r="AB1581" s="206" t="s">
        <v>362</v>
      </c>
      <c r="AC1581" s="173">
        <v>6600999</v>
      </c>
      <c r="AD1581" s="174" t="s">
        <v>3012</v>
      </c>
      <c r="AE1581" s="149">
        <v>-245545.46000000002</v>
      </c>
      <c r="AF1581" s="17">
        <v>-257931.21000000002</v>
      </c>
      <c r="AG1581" s="17">
        <v>-257471.26000000004</v>
      </c>
      <c r="AH1581" s="151">
        <v>-243712.54634492975</v>
      </c>
      <c r="AI1581" s="150">
        <v>-43959.99</v>
      </c>
      <c r="AJ1581" s="266">
        <v>-131879.97</v>
      </c>
      <c r="AK1581" s="138">
        <v>-229672</v>
      </c>
      <c r="AL1581" s="266">
        <v>-275606.40000000002</v>
      </c>
      <c r="AM1581" s="175">
        <v>-203093.78862077478</v>
      </c>
      <c r="AN1581" s="150">
        <v>-270290.75772415497</v>
      </c>
      <c r="AO1581" s="151">
        <v>-246661.38857142872</v>
      </c>
      <c r="AP1581" s="151">
        <v>-255825.01500000001</v>
      </c>
      <c r="AQ1581" s="151">
        <v>-263499.76545000001</v>
      </c>
      <c r="AR1581" s="266">
        <v>131619.79545000001</v>
      </c>
      <c r="AS1581" s="267">
        <v>0.99802718676687596</v>
      </c>
      <c r="AT1581" s="266">
        <v>19787.219105070253</v>
      </c>
      <c r="AU1581" s="267">
        <v>8.1190810246859951E-2</v>
      </c>
      <c r="AV1581" s="266">
        <v>6028.5054499999678</v>
      </c>
      <c r="AW1581" s="267">
        <v>2.3414284957474347E-2</v>
      </c>
      <c r="AX1581" s="266">
        <v>123945.04500000001</v>
      </c>
      <c r="AY1581" s="267">
        <v>0.93983222016201562</v>
      </c>
      <c r="AZ1581" s="266">
        <v>12112.468655070261</v>
      </c>
      <c r="BA1581" s="267">
        <v>4.9699815773650471E-2</v>
      </c>
      <c r="BB1581" s="266">
        <v>7674.7504499999923</v>
      </c>
      <c r="BC1581" s="267">
        <v>2.9999999999999968E-2</v>
      </c>
      <c r="BE1581" s="149">
        <v>-21958.313787499999</v>
      </c>
      <c r="BF1581" s="149">
        <v>-21958.313787499999</v>
      </c>
      <c r="BG1581" s="149">
        <v>-21958.313787499999</v>
      </c>
      <c r="BH1581" s="149">
        <v>-21958.313787499999</v>
      </c>
      <c r="BI1581" s="149">
        <v>-21958.313787499999</v>
      </c>
      <c r="BJ1581" s="149">
        <v>-21958.313787499999</v>
      </c>
      <c r="BK1581" s="149">
        <v>-21958.313787499999</v>
      </c>
      <c r="BL1581" s="149">
        <v>-21958.313787499999</v>
      </c>
      <c r="BM1581" s="149">
        <v>-21958.313787499999</v>
      </c>
      <c r="BN1581" s="149">
        <v>-21958.313787499999</v>
      </c>
      <c r="BO1581" s="149">
        <v>-21958.313787499999</v>
      </c>
      <c r="BP1581" s="149">
        <v>-21958.313787499999</v>
      </c>
      <c r="BQ1581" s="268">
        <v>-263499.76545000001</v>
      </c>
    </row>
    <row r="1582" spans="2:96" x14ac:dyDescent="0.25">
      <c r="K1582" s="145" t="s">
        <v>316</v>
      </c>
      <c r="N1582" s="37" t="s">
        <v>3013</v>
      </c>
      <c r="V1582" s="37" t="s">
        <v>441</v>
      </c>
      <c r="W1582" s="37" t="s">
        <v>472</v>
      </c>
      <c r="X1582" s="37">
        <v>309</v>
      </c>
      <c r="AB1582" s="206" t="s">
        <v>362</v>
      </c>
      <c r="AC1582" s="173">
        <v>6640125</v>
      </c>
      <c r="AD1582" s="174" t="s">
        <v>3014</v>
      </c>
      <c r="AE1582" s="149">
        <v>398145.96</v>
      </c>
      <c r="AF1582" s="17">
        <v>399715.89</v>
      </c>
      <c r="AG1582" s="17">
        <v>449524.44000000006</v>
      </c>
      <c r="AH1582" s="151">
        <v>484578.72951290238</v>
      </c>
      <c r="AI1582" s="150">
        <v>151868.53999999998</v>
      </c>
      <c r="AJ1582" s="266">
        <v>455605.61999999994</v>
      </c>
      <c r="AK1582" s="138">
        <v>391320.58000000007</v>
      </c>
      <c r="AL1582" s="266">
        <v>469584.69600000005</v>
      </c>
      <c r="AM1582" s="175">
        <v>403815.60792741866</v>
      </c>
      <c r="AN1582" s="150">
        <v>472083.7015854838</v>
      </c>
      <c r="AO1582" s="151">
        <v>463854.90857142897</v>
      </c>
      <c r="AP1582" s="151">
        <v>446057.27203883498</v>
      </c>
      <c r="AQ1582" s="151">
        <v>459438.9902</v>
      </c>
      <c r="AR1582" s="266">
        <v>-3833.3702000000631</v>
      </c>
      <c r="AS1582" s="267">
        <v>-8.4137904181253598E-3</v>
      </c>
      <c r="AT1582" s="266">
        <v>25139.739312902384</v>
      </c>
      <c r="AU1582" s="267">
        <v>5.1879576592585484E-2</v>
      </c>
      <c r="AV1582" s="266">
        <v>-9914.5501999999397</v>
      </c>
      <c r="AW1582" s="267">
        <v>-2.2055642180433922E-2</v>
      </c>
      <c r="AX1582" s="266">
        <v>9548.3479611649527</v>
      </c>
      <c r="AY1582" s="267">
        <v>2.0957485030946181E-2</v>
      </c>
      <c r="AZ1582" s="266">
        <v>38521.4574740674</v>
      </c>
      <c r="BA1582" s="267">
        <v>7.9494734555908164E-2</v>
      </c>
      <c r="BB1582" s="266">
        <v>-13381.718161165016</v>
      </c>
      <c r="BC1582" s="267">
        <v>-2.9999999999999926E-2</v>
      </c>
      <c r="BE1582" s="149">
        <v>38286.582516666662</v>
      </c>
      <c r="BF1582" s="149">
        <v>38286.582516666662</v>
      </c>
      <c r="BG1582" s="149">
        <v>38286.582516666662</v>
      </c>
      <c r="BH1582" s="149">
        <v>38286.582516666662</v>
      </c>
      <c r="BI1582" s="149">
        <v>38286.582516666662</v>
      </c>
      <c r="BJ1582" s="149">
        <v>38286.582516666662</v>
      </c>
      <c r="BK1582" s="149">
        <v>38286.582516666662</v>
      </c>
      <c r="BL1582" s="149">
        <v>38286.582516666662</v>
      </c>
      <c r="BM1582" s="149">
        <v>38286.582516666662</v>
      </c>
      <c r="BN1582" s="149">
        <v>38286.582516666662</v>
      </c>
      <c r="BO1582" s="149">
        <v>38286.582516666662</v>
      </c>
      <c r="BP1582" s="149">
        <v>38286.582516666662</v>
      </c>
      <c r="BQ1582" s="268">
        <v>459438.99020000006</v>
      </c>
    </row>
    <row r="1583" spans="2:96" ht="18.75" hidden="1" x14ac:dyDescent="0.3">
      <c r="B1583" s="137" t="s">
        <v>306</v>
      </c>
      <c r="C1583" s="137" t="s">
        <v>306</v>
      </c>
      <c r="J1583" s="137" t="s">
        <v>306</v>
      </c>
      <c r="K1583" s="145" t="s">
        <v>309</v>
      </c>
      <c r="N1583" s="37" t="s">
        <v>311</v>
      </c>
      <c r="AC1583" s="152"/>
      <c r="AD1583" s="163"/>
      <c r="AE1583" s="17"/>
      <c r="AI1583" s="180"/>
      <c r="AS1583" s="37"/>
      <c r="AU1583" s="37"/>
      <c r="AW1583" s="37"/>
      <c r="AY1583" s="37"/>
      <c r="BA1583" s="37"/>
      <c r="BB1583" s="37"/>
      <c r="BC1583" s="37"/>
      <c r="BE1583" s="17"/>
      <c r="BF1583" s="17"/>
      <c r="BG1583" s="17"/>
      <c r="BH1583" s="17"/>
      <c r="BI1583" s="17"/>
      <c r="BJ1583" s="17"/>
      <c r="BK1583" s="17"/>
      <c r="BL1583" s="17"/>
      <c r="BM1583" s="17"/>
      <c r="BN1583" s="17"/>
      <c r="BO1583" s="17"/>
      <c r="BP1583" s="17"/>
      <c r="BQ1583" s="278"/>
    </row>
    <row r="1584" spans="2:96" ht="17.25" x14ac:dyDescent="0.3">
      <c r="K1584" s="145" t="s">
        <v>313</v>
      </c>
      <c r="V1584" s="37" t="s">
        <v>441</v>
      </c>
      <c r="W1584" s="37" t="s">
        <v>472</v>
      </c>
      <c r="AB1584" s="206" t="s">
        <v>362</v>
      </c>
      <c r="AC1584" s="164" t="s">
        <v>3015</v>
      </c>
      <c r="AD1584" s="148"/>
      <c r="AE1584" s="165">
        <v>12933488.919999998</v>
      </c>
      <c r="AF1584" s="165">
        <v>13780501.0342</v>
      </c>
      <c r="AG1584" s="165">
        <v>14175282.039999999</v>
      </c>
      <c r="AH1584" s="167">
        <v>14517022.134334093</v>
      </c>
      <c r="AI1584" s="166">
        <v>4550819.33</v>
      </c>
      <c r="AJ1584" s="167">
        <v>13652457.99</v>
      </c>
      <c r="AK1584" s="166">
        <v>11763392.110000001</v>
      </c>
      <c r="AL1584" s="167">
        <v>14116070.532000002</v>
      </c>
      <c r="AM1584" s="166">
        <v>11720110.242764328</v>
      </c>
      <c r="AN1584" s="166">
        <v>14560304.001569767</v>
      </c>
      <c r="AO1584" s="167">
        <v>13759030.80000001</v>
      </c>
      <c r="AP1584" s="167">
        <v>14564192.84741536</v>
      </c>
      <c r="AQ1584" s="167">
        <v>15231618.340371562</v>
      </c>
      <c r="AR1584" s="167">
        <v>-1579160.3503715619</v>
      </c>
      <c r="AS1584" s="279">
        <v>-0.11566857422511373</v>
      </c>
      <c r="AT1584" s="167">
        <v>-714596.20603746921</v>
      </c>
      <c r="AU1584" s="279">
        <v>-4.9224710097216386E-2</v>
      </c>
      <c r="AV1584" s="167">
        <v>-1056336.3003715631</v>
      </c>
      <c r="AW1584" s="279">
        <v>-7.4519596674745461E-2</v>
      </c>
      <c r="AX1584" s="167">
        <v>-911734.85741535947</v>
      </c>
      <c r="AY1584" s="279">
        <v>-6.6781736891860552E-2</v>
      </c>
      <c r="AZ1584" s="167">
        <v>-47170.713081266731</v>
      </c>
      <c r="BA1584" s="279">
        <v>-3.2493380973570092E-3</v>
      </c>
      <c r="BB1584" s="167">
        <v>-667425.49295620248</v>
      </c>
      <c r="BC1584" s="279">
        <v>-4.5826466316988342E-2</v>
      </c>
      <c r="BE1584" s="165">
        <v>1104206.6744412116</v>
      </c>
      <c r="BF1584" s="165">
        <v>1140700.0808475502</v>
      </c>
      <c r="BG1584" s="165">
        <v>1379266.7306103737</v>
      </c>
      <c r="BH1584" s="165">
        <v>1420109.2846138121</v>
      </c>
      <c r="BI1584" s="165">
        <v>1316354.4188389184</v>
      </c>
      <c r="BJ1584" s="165">
        <v>1243907.5124619245</v>
      </c>
      <c r="BK1584" s="165">
        <v>1092625.7468967612</v>
      </c>
      <c r="BL1584" s="165">
        <v>1015706.0308098398</v>
      </c>
      <c r="BM1584" s="165">
        <v>1273979.6121756041</v>
      </c>
      <c r="BN1584" s="165">
        <v>1394723.0893391103</v>
      </c>
      <c r="BO1584" s="165">
        <v>1411354.2683100188</v>
      </c>
      <c r="BP1584" s="165">
        <v>1438684.8910264401</v>
      </c>
      <c r="BQ1584" s="280">
        <v>15231618.340371562</v>
      </c>
    </row>
    <row r="1585" spans="11:96" ht="18.75" x14ac:dyDescent="0.3">
      <c r="K1585" s="145" t="s">
        <v>313</v>
      </c>
      <c r="AC1585" s="152"/>
      <c r="AD1585" s="168"/>
      <c r="AE1585" s="169"/>
      <c r="AI1585" s="281"/>
      <c r="AS1585" s="37"/>
      <c r="AU1585" s="37"/>
      <c r="AW1585" s="37"/>
      <c r="AY1585" s="37"/>
      <c r="BA1585" s="37"/>
      <c r="BB1585" s="37"/>
      <c r="BC1585" s="37"/>
      <c r="BE1585" s="169"/>
      <c r="BF1585" s="169"/>
      <c r="BG1585" s="169"/>
      <c r="BH1585" s="169"/>
      <c r="BI1585" s="169"/>
      <c r="BJ1585" s="169"/>
      <c r="BK1585" s="169"/>
      <c r="BL1585" s="169"/>
      <c r="BM1585" s="169"/>
      <c r="BN1585" s="169"/>
      <c r="BO1585" s="169"/>
      <c r="BP1585" s="169"/>
      <c r="BQ1585" s="282"/>
    </row>
    <row r="1586" spans="11:96" ht="18.75" x14ac:dyDescent="0.3">
      <c r="K1586" s="145" t="s">
        <v>313</v>
      </c>
      <c r="M1586" s="37" t="s">
        <v>474</v>
      </c>
      <c r="N1586" s="37" t="s">
        <v>3016</v>
      </c>
      <c r="V1586" s="37" t="s">
        <v>441</v>
      </c>
      <c r="W1586" s="37" t="s">
        <v>475</v>
      </c>
      <c r="X1586" s="37">
        <v>311</v>
      </c>
      <c r="AB1586" s="206" t="s">
        <v>362</v>
      </c>
      <c r="AC1586" s="276" t="s">
        <v>476</v>
      </c>
      <c r="AD1586" s="148"/>
      <c r="AE1586" s="38"/>
      <c r="AI1586" s="180"/>
      <c r="AS1586" s="37"/>
      <c r="AU1586" s="37"/>
      <c r="AW1586" s="37"/>
      <c r="AY1586" s="37"/>
      <c r="BA1586" s="37"/>
      <c r="BB1586" s="37"/>
      <c r="BC1586" s="37"/>
      <c r="BE1586" s="38"/>
      <c r="BF1586" s="38"/>
      <c r="BG1586" s="38"/>
      <c r="BH1586" s="38"/>
      <c r="BI1586" s="38"/>
      <c r="BJ1586" s="38"/>
      <c r="BK1586" s="38"/>
      <c r="BL1586" s="38"/>
      <c r="BM1586" s="38"/>
      <c r="BN1586" s="38"/>
      <c r="BO1586" s="38"/>
      <c r="BP1586" s="38"/>
      <c r="BQ1586" s="277"/>
      <c r="BS1586" s="37">
        <v>65758404.700000003</v>
      </c>
      <c r="BT1586" s="37">
        <v>103153955.3002</v>
      </c>
      <c r="BU1586" s="37">
        <v>117004005.61999999</v>
      </c>
      <c r="BV1586" s="37">
        <v>110797021.51405662</v>
      </c>
      <c r="BW1586" s="37">
        <v>28653246.109999999</v>
      </c>
      <c r="BX1586" s="37">
        <v>85959738.329999998</v>
      </c>
      <c r="BY1586" s="37">
        <v>73139642.089999989</v>
      </c>
      <c r="BZ1586" s="37">
        <v>87767570.507999986</v>
      </c>
      <c r="CA1586" s="37">
        <v>58479095.683864206</v>
      </c>
      <c r="CB1586" s="37">
        <v>125457567.92019241</v>
      </c>
      <c r="CC1586" s="37">
        <v>119913981.15428564</v>
      </c>
      <c r="CD1586" s="37">
        <v>119580533.47068959</v>
      </c>
      <c r="CE1586" s="37">
        <v>119829933.47068959</v>
      </c>
      <c r="CG1586" s="37">
        <v>9428963.2974775583</v>
      </c>
      <c r="CH1586" s="37">
        <v>4245095.782614544</v>
      </c>
      <c r="CI1586" s="37">
        <v>2445650.6724775592</v>
      </c>
      <c r="CJ1586" s="37">
        <v>6975052.9924775595</v>
      </c>
      <c r="CK1586" s="37">
        <v>6758253.3228885168</v>
      </c>
      <c r="CL1586" s="37">
        <v>7019841.2424775595</v>
      </c>
      <c r="CM1586" s="37">
        <v>9981141.7276145443</v>
      </c>
      <c r="CN1586" s="37">
        <v>6586232.9924775595</v>
      </c>
      <c r="CO1586" s="37">
        <v>6387246.8526145453</v>
      </c>
      <c r="CP1586" s="37">
        <v>18993219.325810891</v>
      </c>
      <c r="CQ1586" s="37">
        <v>19010294.075810891</v>
      </c>
      <c r="CR1586" s="37">
        <v>21998941.185947876</v>
      </c>
    </row>
    <row r="1587" spans="11:96" x14ac:dyDescent="0.25">
      <c r="K1587" s="145" t="s">
        <v>316</v>
      </c>
      <c r="N1587" s="37" t="s">
        <v>3017</v>
      </c>
      <c r="V1587" s="37" t="s">
        <v>441</v>
      </c>
      <c r="W1587" s="37" t="s">
        <v>475</v>
      </c>
      <c r="X1587" s="37">
        <v>311</v>
      </c>
      <c r="AB1587" s="206" t="s">
        <v>362</v>
      </c>
      <c r="AC1587" s="173">
        <v>6600770</v>
      </c>
      <c r="AD1587" s="174" t="s">
        <v>3018</v>
      </c>
      <c r="AE1587" s="149">
        <v>1801966.92</v>
      </c>
      <c r="AF1587" s="17">
        <v>2542827.4142</v>
      </c>
      <c r="AG1587" s="17">
        <v>3387405.36</v>
      </c>
      <c r="AH1587" s="151">
        <v>3109044.1833333294</v>
      </c>
      <c r="AI1587" s="150">
        <v>1111012.1000000001</v>
      </c>
      <c r="AJ1587" s="266">
        <v>3333036.3000000003</v>
      </c>
      <c r="AK1587" s="138">
        <v>2969973.9200000004</v>
      </c>
      <c r="AL1587" s="266">
        <v>3563968.7040000008</v>
      </c>
      <c r="AM1587" s="175">
        <v>2591286.8194444408</v>
      </c>
      <c r="AN1587" s="150">
        <v>3487731.283888889</v>
      </c>
      <c r="AO1587" s="151">
        <v>3568833.3257142883</v>
      </c>
      <c r="AP1587" s="151">
        <v>3231591.6300000004</v>
      </c>
      <c r="AQ1587" s="151">
        <v>3231591.6300000004</v>
      </c>
      <c r="AR1587" s="266">
        <v>101444.66999999993</v>
      </c>
      <c r="AS1587" s="267">
        <v>3.0436113162043844E-2</v>
      </c>
      <c r="AT1587" s="266">
        <v>-122547.44666667096</v>
      </c>
      <c r="AU1587" s="267">
        <v>-3.9416437798990359E-2</v>
      </c>
      <c r="AV1587" s="266">
        <v>155813.72999999952</v>
      </c>
      <c r="AW1587" s="267">
        <v>4.5997958154024861E-2</v>
      </c>
      <c r="AX1587" s="266">
        <v>101444.66999999993</v>
      </c>
      <c r="AY1587" s="267">
        <v>3.0436113162043844E-2</v>
      </c>
      <c r="AZ1587" s="266">
        <v>-122547.44666667096</v>
      </c>
      <c r="BA1587" s="267">
        <v>-3.9416437798990359E-2</v>
      </c>
      <c r="BB1587" s="266">
        <v>0</v>
      </c>
      <c r="BC1587" s="267">
        <v>0</v>
      </c>
      <c r="BE1587" s="149">
        <v>269280.13583333336</v>
      </c>
      <c r="BF1587" s="149">
        <v>269280.13583333336</v>
      </c>
      <c r="BG1587" s="149">
        <v>269280.13583333336</v>
      </c>
      <c r="BH1587" s="149">
        <v>269280.13583333336</v>
      </c>
      <c r="BI1587" s="149">
        <v>269280.13583333336</v>
      </c>
      <c r="BJ1587" s="149">
        <v>269280.13583333336</v>
      </c>
      <c r="BK1587" s="149">
        <v>269280.13583333336</v>
      </c>
      <c r="BL1587" s="149">
        <v>269280.13583333336</v>
      </c>
      <c r="BM1587" s="149">
        <v>269510.13583333336</v>
      </c>
      <c r="BN1587" s="149">
        <v>269280.13583333336</v>
      </c>
      <c r="BO1587" s="149">
        <v>269280.13583333336</v>
      </c>
      <c r="BP1587" s="149">
        <v>269280.13583333336</v>
      </c>
      <c r="BQ1587" s="268">
        <v>3231591.6299999994</v>
      </c>
    </row>
    <row r="1588" spans="11:96" x14ac:dyDescent="0.25">
      <c r="K1588" s="145" t="s">
        <v>316</v>
      </c>
      <c r="N1588" s="37" t="s">
        <v>3019</v>
      </c>
      <c r="V1588" s="37" t="s">
        <v>441</v>
      </c>
      <c r="W1588" s="37" t="s">
        <v>475</v>
      </c>
      <c r="X1588" s="37">
        <v>311</v>
      </c>
      <c r="AB1588" s="206" t="s">
        <v>362</v>
      </c>
      <c r="AC1588" s="173">
        <v>6600771</v>
      </c>
      <c r="AD1588" s="174" t="s">
        <v>3020</v>
      </c>
      <c r="AE1588" s="149">
        <v>382.37</v>
      </c>
      <c r="AF1588" s="17">
        <v>235.75</v>
      </c>
      <c r="AG1588" s="17">
        <v>647.72</v>
      </c>
      <c r="AH1588" s="151">
        <v>0</v>
      </c>
      <c r="AI1588" s="150">
        <v>8.5299999999999994</v>
      </c>
      <c r="AJ1588" s="266">
        <v>25.589999999999996</v>
      </c>
      <c r="AK1588" s="138">
        <v>12.41</v>
      </c>
      <c r="AL1588" s="266">
        <v>14.892000000000001</v>
      </c>
      <c r="AM1588" s="175">
        <v>0</v>
      </c>
      <c r="AN1588" s="150">
        <v>12.41</v>
      </c>
      <c r="AO1588" s="151">
        <v>15.75428571428567</v>
      </c>
      <c r="AP1588" s="151">
        <v>0</v>
      </c>
      <c r="AQ1588" s="151">
        <v>0</v>
      </c>
      <c r="AR1588" s="266">
        <v>25.589999999999996</v>
      </c>
      <c r="AS1588" s="267">
        <v>1</v>
      </c>
      <c r="AT1588" s="266">
        <v>0</v>
      </c>
      <c r="AU1588" s="267">
        <v>0</v>
      </c>
      <c r="AV1588" s="266">
        <v>647.72</v>
      </c>
      <c r="AW1588" s="267">
        <v>1</v>
      </c>
      <c r="AX1588" s="266">
        <v>25.589999999999996</v>
      </c>
      <c r="AY1588" s="267">
        <v>1</v>
      </c>
      <c r="AZ1588" s="266">
        <v>0</v>
      </c>
      <c r="BA1588" s="267">
        <v>0</v>
      </c>
      <c r="BB1588" s="266">
        <v>0</v>
      </c>
      <c r="BC1588" s="267">
        <v>0</v>
      </c>
      <c r="BE1588" s="149">
        <v>0</v>
      </c>
      <c r="BF1588" s="149">
        <v>0</v>
      </c>
      <c r="BG1588" s="149">
        <v>0</v>
      </c>
      <c r="BH1588" s="149">
        <v>0</v>
      </c>
      <c r="BI1588" s="149">
        <v>0</v>
      </c>
      <c r="BJ1588" s="149">
        <v>0</v>
      </c>
      <c r="BK1588" s="149">
        <v>0</v>
      </c>
      <c r="BL1588" s="149">
        <v>0</v>
      </c>
      <c r="BM1588" s="149">
        <v>0</v>
      </c>
      <c r="BN1588" s="149">
        <v>0</v>
      </c>
      <c r="BO1588" s="149">
        <v>0</v>
      </c>
      <c r="BP1588" s="149">
        <v>0</v>
      </c>
      <c r="BQ1588" s="268">
        <v>0</v>
      </c>
    </row>
    <row r="1589" spans="11:96" x14ac:dyDescent="0.25">
      <c r="K1589" s="145" t="s">
        <v>316</v>
      </c>
      <c r="N1589" s="37" t="s">
        <v>3021</v>
      </c>
      <c r="V1589" s="37" t="s">
        <v>441</v>
      </c>
      <c r="W1589" s="37" t="s">
        <v>475</v>
      </c>
      <c r="X1589" s="37">
        <v>311</v>
      </c>
      <c r="AB1589" s="206" t="s">
        <v>362</v>
      </c>
      <c r="AC1589" s="173">
        <v>6600772</v>
      </c>
      <c r="AD1589" s="174" t="s">
        <v>3022</v>
      </c>
      <c r="AE1589" s="149">
        <v>-7.2759999999999993E-12</v>
      </c>
      <c r="AF1589" s="17">
        <v>0</v>
      </c>
      <c r="AG1589" s="17">
        <v>0</v>
      </c>
      <c r="AH1589" s="151">
        <v>0</v>
      </c>
      <c r="AI1589" s="150">
        <v>0</v>
      </c>
      <c r="AJ1589" s="266">
        <v>0</v>
      </c>
      <c r="AK1589" s="138">
        <v>0</v>
      </c>
      <c r="AL1589" s="266">
        <v>0</v>
      </c>
      <c r="AM1589" s="175">
        <v>0</v>
      </c>
      <c r="AN1589" s="150">
        <v>0</v>
      </c>
      <c r="AO1589" s="151">
        <v>0</v>
      </c>
      <c r="AP1589" s="151">
        <v>0</v>
      </c>
      <c r="AQ1589" s="151">
        <v>0</v>
      </c>
      <c r="AR1589" s="266">
        <v>0</v>
      </c>
      <c r="AS1589" s="267">
        <v>0</v>
      </c>
      <c r="AT1589" s="266">
        <v>0</v>
      </c>
      <c r="AU1589" s="267">
        <v>0</v>
      </c>
      <c r="AV1589" s="266">
        <v>0</v>
      </c>
      <c r="AW1589" s="267">
        <v>0</v>
      </c>
      <c r="AX1589" s="266">
        <v>0</v>
      </c>
      <c r="AY1589" s="267">
        <v>0</v>
      </c>
      <c r="AZ1589" s="266">
        <v>0</v>
      </c>
      <c r="BA1589" s="267">
        <v>0</v>
      </c>
      <c r="BB1589" s="266">
        <v>0</v>
      </c>
      <c r="BC1589" s="267">
        <v>0</v>
      </c>
      <c r="BE1589" s="149">
        <v>0</v>
      </c>
      <c r="BF1589" s="149">
        <v>0</v>
      </c>
      <c r="BG1589" s="149">
        <v>0</v>
      </c>
      <c r="BH1589" s="149">
        <v>0</v>
      </c>
      <c r="BI1589" s="149">
        <v>0</v>
      </c>
      <c r="BJ1589" s="149">
        <v>0</v>
      </c>
      <c r="BK1589" s="149">
        <v>0</v>
      </c>
      <c r="BL1589" s="149">
        <v>0</v>
      </c>
      <c r="BM1589" s="149">
        <v>0</v>
      </c>
      <c r="BN1589" s="149">
        <v>0</v>
      </c>
      <c r="BO1589" s="149">
        <v>0</v>
      </c>
      <c r="BP1589" s="149">
        <v>0</v>
      </c>
      <c r="BQ1589" s="268">
        <v>0</v>
      </c>
    </row>
    <row r="1590" spans="11:96" x14ac:dyDescent="0.25">
      <c r="K1590" s="145" t="s">
        <v>316</v>
      </c>
      <c r="N1590" s="37" t="s">
        <v>3023</v>
      </c>
      <c r="V1590" s="37" t="s">
        <v>441</v>
      </c>
      <c r="W1590" s="37" t="s">
        <v>475</v>
      </c>
      <c r="X1590" s="37">
        <v>311</v>
      </c>
      <c r="AB1590" s="206" t="s">
        <v>362</v>
      </c>
      <c r="AC1590" s="173">
        <v>6640200</v>
      </c>
      <c r="AD1590" s="174" t="s">
        <v>3024</v>
      </c>
      <c r="AE1590" s="149">
        <v>31073.439999999999</v>
      </c>
      <c r="AF1590" s="17">
        <v>44265.41</v>
      </c>
      <c r="AG1590" s="17">
        <v>60547.74</v>
      </c>
      <c r="AH1590" s="151">
        <v>23000.772219328002</v>
      </c>
      <c r="AI1590" s="150">
        <v>5415.67</v>
      </c>
      <c r="AJ1590" s="266">
        <v>16247.01</v>
      </c>
      <c r="AK1590" s="138">
        <v>66750.820000000007</v>
      </c>
      <c r="AL1590" s="266">
        <v>80100.983999999997</v>
      </c>
      <c r="AM1590" s="175">
        <v>19167.310182773337</v>
      </c>
      <c r="AN1590" s="150">
        <v>70584.28203655468</v>
      </c>
      <c r="AO1590" s="151">
        <v>26178.60000000002</v>
      </c>
      <c r="AP1590" s="151">
        <v>25621.439999999999</v>
      </c>
      <c r="AQ1590" s="151">
        <v>25621.439999999959</v>
      </c>
      <c r="AR1590" s="266">
        <v>-9374.4299999999585</v>
      </c>
      <c r="AS1590" s="267">
        <v>-0.5769941669267119</v>
      </c>
      <c r="AT1590" s="266">
        <v>-2620.6677806719563</v>
      </c>
      <c r="AU1590" s="267">
        <v>-0.11393825197180804</v>
      </c>
      <c r="AV1590" s="266">
        <v>34926.300000000039</v>
      </c>
      <c r="AW1590" s="267">
        <v>0.57683903643637302</v>
      </c>
      <c r="AX1590" s="266">
        <v>-9374.4299999999985</v>
      </c>
      <c r="AY1590" s="267">
        <v>-0.57699416692671446</v>
      </c>
      <c r="AZ1590" s="266">
        <v>-2620.6677806719963</v>
      </c>
      <c r="BA1590" s="267">
        <v>-0.11393825197180978</v>
      </c>
      <c r="BB1590" s="266">
        <v>4.0017766878008842E-11</v>
      </c>
      <c r="BC1590" s="267">
        <v>1.561885939198142E-15</v>
      </c>
      <c r="BE1590" s="149">
        <v>2135.1199999999963</v>
      </c>
      <c r="BF1590" s="149">
        <v>2135.1199999999963</v>
      </c>
      <c r="BG1590" s="149">
        <v>2135.1199999999963</v>
      </c>
      <c r="BH1590" s="149">
        <v>2135.1199999999963</v>
      </c>
      <c r="BI1590" s="149">
        <v>2135.1199999999963</v>
      </c>
      <c r="BJ1590" s="149">
        <v>2135.1199999999963</v>
      </c>
      <c r="BK1590" s="149">
        <v>2135.1199999999963</v>
      </c>
      <c r="BL1590" s="149">
        <v>2135.1199999999963</v>
      </c>
      <c r="BM1590" s="149">
        <v>2135.1199999999963</v>
      </c>
      <c r="BN1590" s="149">
        <v>2135.1199999999963</v>
      </c>
      <c r="BO1590" s="149">
        <v>2135.1199999999963</v>
      </c>
      <c r="BP1590" s="149">
        <v>2135.1199999999963</v>
      </c>
      <c r="BQ1590" s="268">
        <v>25621.439999999948</v>
      </c>
    </row>
    <row r="1591" spans="11:96" x14ac:dyDescent="0.25">
      <c r="K1591" s="145" t="s">
        <v>316</v>
      </c>
      <c r="N1591" s="37" t="s">
        <v>3025</v>
      </c>
      <c r="V1591" s="37" t="s">
        <v>441</v>
      </c>
      <c r="W1591" s="37" t="s">
        <v>475</v>
      </c>
      <c r="X1591" s="37">
        <v>311</v>
      </c>
      <c r="AB1591" s="206" t="s">
        <v>362</v>
      </c>
      <c r="AC1591" s="173">
        <v>6640660</v>
      </c>
      <c r="AD1591" s="174" t="s">
        <v>3026</v>
      </c>
      <c r="AE1591" s="149">
        <v>1243842.8699999999</v>
      </c>
      <c r="AF1591" s="17">
        <v>1428328.8400000003</v>
      </c>
      <c r="AG1591" s="17">
        <v>1696609.51</v>
      </c>
      <c r="AH1591" s="151">
        <v>1303479.1128933725</v>
      </c>
      <c r="AI1591" s="150">
        <v>545593.17000000004</v>
      </c>
      <c r="AJ1591" s="266">
        <v>1636779.5100000002</v>
      </c>
      <c r="AK1591" s="138">
        <v>1558852.81</v>
      </c>
      <c r="AL1591" s="266">
        <v>1870623.3720000002</v>
      </c>
      <c r="AM1591" s="175">
        <v>1086232.5940778104</v>
      </c>
      <c r="AN1591" s="150">
        <v>1776099.3288155622</v>
      </c>
      <c r="AO1591" s="151">
        <v>1769112.22285714</v>
      </c>
      <c r="AP1591" s="151">
        <v>1596946.97</v>
      </c>
      <c r="AQ1591" s="151">
        <v>1596946.9700000044</v>
      </c>
      <c r="AR1591" s="266">
        <v>39832.539999995846</v>
      </c>
      <c r="AS1591" s="267">
        <v>2.4335922924643552E-2</v>
      </c>
      <c r="AT1591" s="266">
        <v>-293467.85710663185</v>
      </c>
      <c r="AU1591" s="267">
        <v>-0.22514197136248101</v>
      </c>
      <c r="AV1591" s="266">
        <v>99662.539999995613</v>
      </c>
      <c r="AW1591" s="267">
        <v>5.8742179277302069E-2</v>
      </c>
      <c r="AX1591" s="266">
        <v>39832.54000000027</v>
      </c>
      <c r="AY1591" s="267">
        <v>2.4335922924646255E-2</v>
      </c>
      <c r="AZ1591" s="266">
        <v>-293467.85710662743</v>
      </c>
      <c r="BA1591" s="267">
        <v>-0.22514197136247763</v>
      </c>
      <c r="BB1591" s="266">
        <v>-4.4237822294235229E-9</v>
      </c>
      <c r="BC1591" s="267">
        <v>-2.7701497372974902E-15</v>
      </c>
      <c r="BE1591" s="149">
        <v>133078.914166667</v>
      </c>
      <c r="BF1591" s="149">
        <v>133078.914166667</v>
      </c>
      <c r="BG1591" s="149">
        <v>133078.914166667</v>
      </c>
      <c r="BH1591" s="149">
        <v>133078.914166667</v>
      </c>
      <c r="BI1591" s="149">
        <v>133078.914166667</v>
      </c>
      <c r="BJ1591" s="149">
        <v>133078.914166667</v>
      </c>
      <c r="BK1591" s="149">
        <v>133078.914166667</v>
      </c>
      <c r="BL1591" s="149">
        <v>133078.914166667</v>
      </c>
      <c r="BM1591" s="149">
        <v>133078.914166667</v>
      </c>
      <c r="BN1591" s="149">
        <v>133078.914166667</v>
      </c>
      <c r="BO1591" s="149">
        <v>133078.914166667</v>
      </c>
      <c r="BP1591" s="149">
        <v>133078.914166667</v>
      </c>
      <c r="BQ1591" s="268">
        <v>1596946.9700000042</v>
      </c>
    </row>
    <row r="1592" spans="11:96" x14ac:dyDescent="0.25">
      <c r="K1592" s="145" t="s">
        <v>316</v>
      </c>
      <c r="N1592" s="37" t="s">
        <v>3027</v>
      </c>
      <c r="V1592" s="37" t="s">
        <v>441</v>
      </c>
      <c r="W1592" s="37" t="s">
        <v>475</v>
      </c>
      <c r="X1592" s="37">
        <v>311</v>
      </c>
      <c r="AB1592" s="206" t="s">
        <v>362</v>
      </c>
      <c r="AC1592" s="173">
        <v>6663095</v>
      </c>
      <c r="AD1592" s="174" t="s">
        <v>3028</v>
      </c>
      <c r="AE1592" s="149">
        <v>0</v>
      </c>
      <c r="AF1592" s="17">
        <v>598214.72</v>
      </c>
      <c r="AG1592" s="17">
        <v>994250.99</v>
      </c>
      <c r="AH1592" s="151">
        <v>157053.97000000015</v>
      </c>
      <c r="AI1592" s="150">
        <v>335840.52999999997</v>
      </c>
      <c r="AJ1592" s="266">
        <v>1007521.5899999999</v>
      </c>
      <c r="AK1592" s="138">
        <v>728212.54</v>
      </c>
      <c r="AL1592" s="266">
        <v>873855.04799999995</v>
      </c>
      <c r="AM1592" s="175">
        <v>130878.30833333345</v>
      </c>
      <c r="AN1592" s="150">
        <v>754388.20166666678</v>
      </c>
      <c r="AO1592" s="151">
        <v>838406.3485714281</v>
      </c>
      <c r="AP1592" s="151">
        <v>879170.78</v>
      </c>
      <c r="AQ1592" s="151">
        <v>879170.78000000038</v>
      </c>
      <c r="AR1592" s="266">
        <v>128350.80999999947</v>
      </c>
      <c r="AS1592" s="267">
        <v>0.12739261498108392</v>
      </c>
      <c r="AT1592" s="266">
        <v>-722116.81000000029</v>
      </c>
      <c r="AU1592" s="267">
        <v>-4.5978895662427357</v>
      </c>
      <c r="AV1592" s="266">
        <v>115080.20999999961</v>
      </c>
      <c r="AW1592" s="267">
        <v>0.11574563280042559</v>
      </c>
      <c r="AX1592" s="266">
        <v>128350.80999999982</v>
      </c>
      <c r="AY1592" s="267">
        <v>0.12739261498108426</v>
      </c>
      <c r="AZ1592" s="266">
        <v>-722116.80999999982</v>
      </c>
      <c r="BA1592" s="267">
        <v>-4.597889566242733</v>
      </c>
      <c r="BB1592" s="266">
        <v>-3.4924596548080444E-10</v>
      </c>
      <c r="BC1592" s="267">
        <v>-3.9724473722932926E-16</v>
      </c>
      <c r="BE1592" s="149">
        <v>73264.231666666703</v>
      </c>
      <c r="BF1592" s="149">
        <v>73264.231666666703</v>
      </c>
      <c r="BG1592" s="149">
        <v>73264.231666666703</v>
      </c>
      <c r="BH1592" s="149">
        <v>73264.231666666703</v>
      </c>
      <c r="BI1592" s="149">
        <v>73264.231666666703</v>
      </c>
      <c r="BJ1592" s="149">
        <v>73264.231666666703</v>
      </c>
      <c r="BK1592" s="149">
        <v>73264.231666666703</v>
      </c>
      <c r="BL1592" s="149">
        <v>73264.231666666703</v>
      </c>
      <c r="BM1592" s="149">
        <v>73264.231666666703</v>
      </c>
      <c r="BN1592" s="149">
        <v>73264.231666666703</v>
      </c>
      <c r="BO1592" s="149">
        <v>73264.231666666703</v>
      </c>
      <c r="BP1592" s="149">
        <v>73264.231666666703</v>
      </c>
      <c r="BQ1592" s="268">
        <v>879170.78000000038</v>
      </c>
    </row>
    <row r="1593" spans="11:96" x14ac:dyDescent="0.25">
      <c r="K1593" s="145" t="s">
        <v>316</v>
      </c>
      <c r="N1593" s="37" t="s">
        <v>3029</v>
      </c>
      <c r="V1593" s="37" t="s">
        <v>441</v>
      </c>
      <c r="W1593" s="37" t="s">
        <v>475</v>
      </c>
      <c r="X1593" s="37">
        <v>311</v>
      </c>
      <c r="AB1593" s="206" t="s">
        <v>362</v>
      </c>
      <c r="AC1593" s="173">
        <v>6663800</v>
      </c>
      <c r="AD1593" s="174" t="s">
        <v>3030</v>
      </c>
      <c r="AE1593" s="149">
        <v>2231311.92</v>
      </c>
      <c r="AF1593" s="17">
        <v>2068649.0899999999</v>
      </c>
      <c r="AG1593" s="17">
        <v>2374318.4499999997</v>
      </c>
      <c r="AH1593" s="151">
        <v>2432484.8119999995</v>
      </c>
      <c r="AI1593" s="150">
        <v>754745.25999999989</v>
      </c>
      <c r="AJ1593" s="266">
        <v>2264235.7799999998</v>
      </c>
      <c r="AK1593" s="138">
        <v>2202681.13</v>
      </c>
      <c r="AL1593" s="266">
        <v>2643217.3559999997</v>
      </c>
      <c r="AM1593" s="175">
        <v>2029237.343333333</v>
      </c>
      <c r="AN1593" s="150">
        <v>2605928.5986666661</v>
      </c>
      <c r="AO1593" s="151">
        <v>2247371.6057142876</v>
      </c>
      <c r="AP1593" s="151">
        <v>2550921.1255000001</v>
      </c>
      <c r="AQ1593" s="151">
        <v>2550921.1254999992</v>
      </c>
      <c r="AR1593" s="266">
        <v>-286685.34549999936</v>
      </c>
      <c r="AS1593" s="267">
        <v>-0.12661461674278435</v>
      </c>
      <c r="AT1593" s="266">
        <v>-118436.3134999997</v>
      </c>
      <c r="AU1593" s="267">
        <v>-4.8689435969230511E-2</v>
      </c>
      <c r="AV1593" s="266">
        <v>-176602.67549999943</v>
      </c>
      <c r="AW1593" s="267">
        <v>-7.4380366079368779E-2</v>
      </c>
      <c r="AX1593" s="266">
        <v>-286685.34550000029</v>
      </c>
      <c r="AY1593" s="267">
        <v>-0.12661461674278476</v>
      </c>
      <c r="AZ1593" s="266">
        <v>-118436.31350000063</v>
      </c>
      <c r="BA1593" s="267">
        <v>-4.86894359692309E-2</v>
      </c>
      <c r="BB1593" s="266">
        <v>9.3132257461547852E-10</v>
      </c>
      <c r="BC1593" s="267">
        <v>3.6509265821887464E-16</v>
      </c>
      <c r="BE1593" s="149">
        <v>211645.5104583333</v>
      </c>
      <c r="BF1593" s="149">
        <v>211645.5104583333</v>
      </c>
      <c r="BG1593" s="149">
        <v>211645.5104583333</v>
      </c>
      <c r="BH1593" s="149">
        <v>211645.5104583333</v>
      </c>
      <c r="BI1593" s="149">
        <v>217820.5104583333</v>
      </c>
      <c r="BJ1593" s="149">
        <v>216645.5104583333</v>
      </c>
      <c r="BK1593" s="149">
        <v>211645.5104583333</v>
      </c>
      <c r="BL1593" s="149">
        <v>211645.5104583333</v>
      </c>
      <c r="BM1593" s="149">
        <v>211645.5104583333</v>
      </c>
      <c r="BN1593" s="149">
        <v>211645.5104583333</v>
      </c>
      <c r="BO1593" s="149">
        <v>211645.5104583333</v>
      </c>
      <c r="BP1593" s="149">
        <v>211645.5104583333</v>
      </c>
      <c r="BQ1593" s="268">
        <v>2550921.1255000005</v>
      </c>
    </row>
    <row r="1594" spans="11:96" x14ac:dyDescent="0.25">
      <c r="K1594" s="145" t="s">
        <v>316</v>
      </c>
      <c r="N1594" s="37" t="s">
        <v>3031</v>
      </c>
      <c r="V1594" s="37" t="s">
        <v>441</v>
      </c>
      <c r="W1594" s="37" t="s">
        <v>475</v>
      </c>
      <c r="X1594" s="37">
        <v>311</v>
      </c>
      <c r="AB1594" s="206" t="s">
        <v>362</v>
      </c>
      <c r="AC1594" s="173">
        <v>6663809</v>
      </c>
      <c r="AD1594" s="174" t="s">
        <v>3032</v>
      </c>
      <c r="AE1594" s="149">
        <v>594</v>
      </c>
      <c r="AF1594" s="17">
        <v>15693.79</v>
      </c>
      <c r="AG1594" s="17">
        <v>17518.740000000002</v>
      </c>
      <c r="AH1594" s="151">
        <v>6999.9999999999955</v>
      </c>
      <c r="AI1594" s="150">
        <v>3605.3</v>
      </c>
      <c r="AJ1594" s="266">
        <v>10815.900000000001</v>
      </c>
      <c r="AK1594" s="138">
        <v>11394.41</v>
      </c>
      <c r="AL1594" s="266">
        <v>13673.292000000001</v>
      </c>
      <c r="AM1594" s="175">
        <v>5833.3333333333303</v>
      </c>
      <c r="AN1594" s="150">
        <v>12561.076666666664</v>
      </c>
      <c r="AO1594" s="151">
        <v>16497.582857142857</v>
      </c>
      <c r="AP1594" s="151">
        <v>8000</v>
      </c>
      <c r="AQ1594" s="151">
        <v>8000.0000000000045</v>
      </c>
      <c r="AR1594" s="266">
        <v>2815.8999999999969</v>
      </c>
      <c r="AS1594" s="267">
        <v>0.2603481910890445</v>
      </c>
      <c r="AT1594" s="266">
        <v>-1000.0000000000091</v>
      </c>
      <c r="AU1594" s="267">
        <v>-0.14285714285714424</v>
      </c>
      <c r="AV1594" s="266">
        <v>9518.739999999998</v>
      </c>
      <c r="AW1594" s="267">
        <v>0.54334615389006269</v>
      </c>
      <c r="AX1594" s="266">
        <v>2815.9000000000015</v>
      </c>
      <c r="AY1594" s="267">
        <v>0.26034819108904494</v>
      </c>
      <c r="AZ1594" s="266">
        <v>-1000.0000000000045</v>
      </c>
      <c r="BA1594" s="267">
        <v>-0.1428571428571436</v>
      </c>
      <c r="BB1594" s="266">
        <v>-4.5474735088646412E-12</v>
      </c>
      <c r="BC1594" s="267">
        <v>-5.6843418860808016E-16</v>
      </c>
      <c r="BE1594" s="149">
        <v>666.66666666666697</v>
      </c>
      <c r="BF1594" s="149">
        <v>666.66666666666697</v>
      </c>
      <c r="BG1594" s="149">
        <v>666.66666666666697</v>
      </c>
      <c r="BH1594" s="149">
        <v>666.66666666666697</v>
      </c>
      <c r="BI1594" s="149">
        <v>666.66666666666697</v>
      </c>
      <c r="BJ1594" s="149">
        <v>666.66666666666697</v>
      </c>
      <c r="BK1594" s="149">
        <v>666.66666666666697</v>
      </c>
      <c r="BL1594" s="149">
        <v>666.66666666666697</v>
      </c>
      <c r="BM1594" s="149">
        <v>666.66666666666697</v>
      </c>
      <c r="BN1594" s="149">
        <v>666.66666666666697</v>
      </c>
      <c r="BO1594" s="149">
        <v>666.66666666666697</v>
      </c>
      <c r="BP1594" s="149">
        <v>666.66666666666697</v>
      </c>
      <c r="BQ1594" s="268">
        <v>8000.0000000000036</v>
      </c>
    </row>
    <row r="1595" spans="11:96" x14ac:dyDescent="0.25">
      <c r="K1595" s="145" t="s">
        <v>316</v>
      </c>
      <c r="N1595" s="37" t="s">
        <v>3033</v>
      </c>
      <c r="V1595" s="37" t="s">
        <v>441</v>
      </c>
      <c r="W1595" s="37" t="s">
        <v>475</v>
      </c>
      <c r="X1595" s="37">
        <v>311</v>
      </c>
      <c r="AB1595" s="206" t="s">
        <v>362</v>
      </c>
      <c r="AC1595" s="173">
        <v>6663810</v>
      </c>
      <c r="AD1595" s="174" t="s">
        <v>3034</v>
      </c>
      <c r="AE1595" s="149">
        <v>2182958.2000000002</v>
      </c>
      <c r="AF1595" s="17">
        <v>2153759.2341999998</v>
      </c>
      <c r="AG1595" s="17">
        <v>2647038.92</v>
      </c>
      <c r="AH1595" s="151">
        <v>2521919.1100000003</v>
      </c>
      <c r="AI1595" s="150">
        <v>699214.14</v>
      </c>
      <c r="AJ1595" s="266">
        <v>2097642.42</v>
      </c>
      <c r="AK1595" s="138">
        <v>1996781.96</v>
      </c>
      <c r="AL1595" s="266">
        <v>2396138.352</v>
      </c>
      <c r="AM1595" s="175">
        <v>2109339.2583333338</v>
      </c>
      <c r="AN1595" s="150">
        <v>2409361.8116666665</v>
      </c>
      <c r="AO1595" s="151">
        <v>2346859.577142857</v>
      </c>
      <c r="AP1595" s="151">
        <v>2798379.8699999996</v>
      </c>
      <c r="AQ1595" s="151">
        <v>2798379.87</v>
      </c>
      <c r="AR1595" s="266">
        <v>-700737.45000000019</v>
      </c>
      <c r="AS1595" s="267">
        <v>-0.33405953432234664</v>
      </c>
      <c r="AT1595" s="266">
        <v>-276460.75999999978</v>
      </c>
      <c r="AU1595" s="267">
        <v>-0.10962316709674313</v>
      </c>
      <c r="AV1595" s="266">
        <v>-151340.95000000019</v>
      </c>
      <c r="AW1595" s="267">
        <v>-5.7173677673012901E-2</v>
      </c>
      <c r="AX1595" s="266">
        <v>-700737.44999999972</v>
      </c>
      <c r="AY1595" s="267">
        <v>-0.33405953432234642</v>
      </c>
      <c r="AZ1595" s="266">
        <v>-276460.75999999931</v>
      </c>
      <c r="BA1595" s="267">
        <v>-0.10962316709674295</v>
      </c>
      <c r="BB1595" s="266">
        <v>-4.6566128730773926E-10</v>
      </c>
      <c r="BC1595" s="267">
        <v>-1.6640388687034806E-16</v>
      </c>
      <c r="BE1595" s="149">
        <v>241490.32250000007</v>
      </c>
      <c r="BF1595" s="149">
        <v>237921.32250000007</v>
      </c>
      <c r="BG1595" s="149">
        <v>233096.32250000007</v>
      </c>
      <c r="BH1595" s="149">
        <v>238206.07250000007</v>
      </c>
      <c r="BI1595" s="149">
        <v>236971.32250000007</v>
      </c>
      <c r="BJ1595" s="149">
        <v>233994.57250000004</v>
      </c>
      <c r="BK1595" s="149">
        <v>234756.32250000001</v>
      </c>
      <c r="BL1595" s="149">
        <v>224686.32250000007</v>
      </c>
      <c r="BM1595" s="149">
        <v>226933.82250000004</v>
      </c>
      <c r="BN1595" s="149">
        <v>227748.82250000004</v>
      </c>
      <c r="BO1595" s="149">
        <v>230623.82250000004</v>
      </c>
      <c r="BP1595" s="149">
        <v>231950.82250000004</v>
      </c>
      <c r="BQ1595" s="268">
        <v>2798379.870000001</v>
      </c>
    </row>
    <row r="1596" spans="11:96" x14ac:dyDescent="0.25">
      <c r="K1596" s="145" t="s">
        <v>316</v>
      </c>
      <c r="N1596" s="37" t="s">
        <v>3035</v>
      </c>
      <c r="V1596" s="37" t="s">
        <v>441</v>
      </c>
      <c r="W1596" s="37" t="s">
        <v>475</v>
      </c>
      <c r="X1596" s="37">
        <v>311</v>
      </c>
      <c r="AB1596" s="206" t="s">
        <v>362</v>
      </c>
      <c r="AC1596" s="173">
        <v>6663811</v>
      </c>
      <c r="AD1596" s="174" t="s">
        <v>3036</v>
      </c>
      <c r="AE1596" s="149">
        <v>3235872.52</v>
      </c>
      <c r="AF1596" s="17">
        <v>4764144.1942000007</v>
      </c>
      <c r="AG1596" s="17">
        <v>5372400.3899999997</v>
      </c>
      <c r="AH1596" s="151">
        <v>6192936.9972062185</v>
      </c>
      <c r="AI1596" s="150">
        <v>2049177.2700000003</v>
      </c>
      <c r="AJ1596" s="266">
        <v>6147531.8100000005</v>
      </c>
      <c r="AK1596" s="138">
        <v>4664630.92</v>
      </c>
      <c r="AL1596" s="266">
        <v>5597557.1040000003</v>
      </c>
      <c r="AM1596" s="175">
        <v>5160780.8310051821</v>
      </c>
      <c r="AN1596" s="150">
        <v>5696787.0862010363</v>
      </c>
      <c r="AO1596" s="151">
        <v>5886162.3599999994</v>
      </c>
      <c r="AP1596" s="151">
        <v>5870579.9100000001</v>
      </c>
      <c r="AQ1596" s="151">
        <v>5870579.9100000001</v>
      </c>
      <c r="AR1596" s="266">
        <v>276951.90000000037</v>
      </c>
      <c r="AS1596" s="267">
        <v>4.5050909626769435E-2</v>
      </c>
      <c r="AT1596" s="266">
        <v>322357.08720621839</v>
      </c>
      <c r="AU1596" s="267">
        <v>5.2052376336404096E-2</v>
      </c>
      <c r="AV1596" s="266">
        <v>-498179.52000000048</v>
      </c>
      <c r="AW1596" s="267">
        <v>-9.272941028879654E-2</v>
      </c>
      <c r="AX1596" s="266">
        <v>276951.90000000037</v>
      </c>
      <c r="AY1596" s="267">
        <v>4.5050909626769435E-2</v>
      </c>
      <c r="AZ1596" s="266">
        <v>322357.08720621839</v>
      </c>
      <c r="BA1596" s="267">
        <v>5.2052376336404096E-2</v>
      </c>
      <c r="BB1596" s="266">
        <v>0</v>
      </c>
      <c r="BC1596" s="267">
        <v>0</v>
      </c>
      <c r="BE1596" s="149">
        <v>489214.99250000005</v>
      </c>
      <c r="BF1596" s="149">
        <v>489214.99250000005</v>
      </c>
      <c r="BG1596" s="149">
        <v>489214.99250000005</v>
      </c>
      <c r="BH1596" s="149">
        <v>489214.99250000005</v>
      </c>
      <c r="BI1596" s="149">
        <v>489214.99250000005</v>
      </c>
      <c r="BJ1596" s="149">
        <v>489214.99250000005</v>
      </c>
      <c r="BK1596" s="149">
        <v>489214.99250000005</v>
      </c>
      <c r="BL1596" s="149">
        <v>489214.99250000005</v>
      </c>
      <c r="BM1596" s="149">
        <v>489214.99250000005</v>
      </c>
      <c r="BN1596" s="149">
        <v>489214.99250000005</v>
      </c>
      <c r="BO1596" s="149">
        <v>489214.99250000005</v>
      </c>
      <c r="BP1596" s="149">
        <v>489214.99250000005</v>
      </c>
      <c r="BQ1596" s="268">
        <v>5870579.9100000001</v>
      </c>
    </row>
    <row r="1597" spans="11:96" x14ac:dyDescent="0.25">
      <c r="K1597" s="145" t="s">
        <v>316</v>
      </c>
      <c r="N1597" s="37" t="s">
        <v>3037</v>
      </c>
      <c r="V1597" s="37" t="s">
        <v>441</v>
      </c>
      <c r="W1597" s="37" t="s">
        <v>475</v>
      </c>
      <c r="X1597" s="37">
        <v>311</v>
      </c>
      <c r="AB1597" s="206" t="s">
        <v>362</v>
      </c>
      <c r="AC1597" s="173">
        <v>6663813</v>
      </c>
      <c r="AD1597" s="174" t="s">
        <v>3038</v>
      </c>
      <c r="AE1597" s="149">
        <v>18005.03000000001</v>
      </c>
      <c r="AF1597" s="17">
        <v>18182</v>
      </c>
      <c r="AG1597" s="17">
        <v>38361.37000000001</v>
      </c>
      <c r="AH1597" s="151">
        <v>16749.556581313871</v>
      </c>
      <c r="AI1597" s="150">
        <v>6420.4100000000035</v>
      </c>
      <c r="AJ1597" s="266">
        <v>19261.23000000001</v>
      </c>
      <c r="AK1597" s="138">
        <v>37733.17</v>
      </c>
      <c r="AL1597" s="266">
        <v>45279.804000000004</v>
      </c>
      <c r="AM1597" s="175">
        <v>13957.963817761556</v>
      </c>
      <c r="AN1597" s="150">
        <v>40524.762763552309</v>
      </c>
      <c r="AO1597" s="151">
        <v>40595.468571428537</v>
      </c>
      <c r="AP1597" s="151">
        <v>17680.09</v>
      </c>
      <c r="AQ1597" s="151">
        <v>17680.08999999996</v>
      </c>
      <c r="AR1597" s="266">
        <v>1581.1400000000503</v>
      </c>
      <c r="AS1597" s="267">
        <v>8.20892539053866E-2</v>
      </c>
      <c r="AT1597" s="266">
        <v>-930.53341868608914</v>
      </c>
      <c r="AU1597" s="267">
        <v>-5.5555704664099002E-2</v>
      </c>
      <c r="AV1597" s="266">
        <v>20681.28000000005</v>
      </c>
      <c r="AW1597" s="267">
        <v>0.53911734643470877</v>
      </c>
      <c r="AX1597" s="266">
        <v>1581.1400000000103</v>
      </c>
      <c r="AY1597" s="267">
        <v>8.2089253905384518E-2</v>
      </c>
      <c r="AZ1597" s="266">
        <v>-930.53341868612915</v>
      </c>
      <c r="BA1597" s="267">
        <v>-5.5555704664101389E-2</v>
      </c>
      <c r="BB1597" s="266">
        <v>4.0017766878008842E-11</v>
      </c>
      <c r="BC1597" s="267">
        <v>2.2634368308084879E-15</v>
      </c>
      <c r="BE1597" s="149">
        <v>1473.3408333333302</v>
      </c>
      <c r="BF1597" s="149">
        <v>1473.3408333333302</v>
      </c>
      <c r="BG1597" s="149">
        <v>1473.3408333333302</v>
      </c>
      <c r="BH1597" s="149">
        <v>1473.3408333333302</v>
      </c>
      <c r="BI1597" s="149">
        <v>1473.3408333333302</v>
      </c>
      <c r="BJ1597" s="149">
        <v>1473.3408333333302</v>
      </c>
      <c r="BK1597" s="149">
        <v>1473.3408333333302</v>
      </c>
      <c r="BL1597" s="149">
        <v>1473.3408333333302</v>
      </c>
      <c r="BM1597" s="149">
        <v>1473.3408333333302</v>
      </c>
      <c r="BN1597" s="149">
        <v>1473.3408333333302</v>
      </c>
      <c r="BO1597" s="149">
        <v>1473.3408333333302</v>
      </c>
      <c r="BP1597" s="149">
        <v>1473.3408333333302</v>
      </c>
      <c r="BQ1597" s="268">
        <v>17680.089999999964</v>
      </c>
    </row>
    <row r="1598" spans="11:96" x14ac:dyDescent="0.25">
      <c r="K1598" s="145" t="s">
        <v>316</v>
      </c>
      <c r="N1598" s="37" t="s">
        <v>3039</v>
      </c>
      <c r="V1598" s="37" t="s">
        <v>441</v>
      </c>
      <c r="W1598" s="37" t="s">
        <v>475</v>
      </c>
      <c r="X1598" s="37">
        <v>311</v>
      </c>
      <c r="AB1598" s="206" t="s">
        <v>362</v>
      </c>
      <c r="AC1598" s="173">
        <v>6663814</v>
      </c>
      <c r="AD1598" s="174" t="s">
        <v>3040</v>
      </c>
      <c r="AE1598" s="149">
        <v>10014</v>
      </c>
      <c r="AF1598" s="17">
        <v>32323.919999999998</v>
      </c>
      <c r="AG1598" s="17">
        <v>4049.62</v>
      </c>
      <c r="AH1598" s="151">
        <v>4392.6601260295583</v>
      </c>
      <c r="AI1598" s="150">
        <v>1712.79</v>
      </c>
      <c r="AJ1598" s="266">
        <v>5138.37</v>
      </c>
      <c r="AK1598" s="138">
        <v>6517.67</v>
      </c>
      <c r="AL1598" s="266">
        <v>7821.2040000000006</v>
      </c>
      <c r="AM1598" s="175">
        <v>3660.5501050246321</v>
      </c>
      <c r="AN1598" s="150">
        <v>7249.7800210049263</v>
      </c>
      <c r="AO1598" s="151">
        <v>4504.7828571428599</v>
      </c>
      <c r="AP1598" s="151">
        <v>2224.37</v>
      </c>
      <c r="AQ1598" s="151">
        <v>2224.3699999999913</v>
      </c>
      <c r="AR1598" s="266">
        <v>2914.0000000000086</v>
      </c>
      <c r="AS1598" s="267">
        <v>0.56710591101847641</v>
      </c>
      <c r="AT1598" s="266">
        <v>2168.2901260295671</v>
      </c>
      <c r="AU1598" s="267">
        <v>0.49361663862426869</v>
      </c>
      <c r="AV1598" s="266">
        <v>1825.2500000000086</v>
      </c>
      <c r="AW1598" s="267">
        <v>0.45072130224564494</v>
      </c>
      <c r="AX1598" s="266">
        <v>2914</v>
      </c>
      <c r="AY1598" s="267">
        <v>0.56710591101847474</v>
      </c>
      <c r="AZ1598" s="266">
        <v>2168.2901260295585</v>
      </c>
      <c r="BA1598" s="267">
        <v>0.49361663862426675</v>
      </c>
      <c r="BB1598" s="266">
        <v>8.6401996668428183E-12</v>
      </c>
      <c r="BC1598" s="267">
        <v>3.8843356396835141E-15</v>
      </c>
      <c r="BE1598" s="149">
        <v>185.36416666666591</v>
      </c>
      <c r="BF1598" s="149">
        <v>185.36416666666591</v>
      </c>
      <c r="BG1598" s="149">
        <v>185.36416666666591</v>
      </c>
      <c r="BH1598" s="149">
        <v>185.36416666666591</v>
      </c>
      <c r="BI1598" s="149">
        <v>185.36416666666591</v>
      </c>
      <c r="BJ1598" s="149">
        <v>185.36416666666591</v>
      </c>
      <c r="BK1598" s="149">
        <v>185.36416666666591</v>
      </c>
      <c r="BL1598" s="149">
        <v>185.36416666666591</v>
      </c>
      <c r="BM1598" s="149">
        <v>185.36416666666591</v>
      </c>
      <c r="BN1598" s="149">
        <v>185.36416666666591</v>
      </c>
      <c r="BO1598" s="149">
        <v>185.36416666666591</v>
      </c>
      <c r="BP1598" s="149">
        <v>185.36416666666591</v>
      </c>
      <c r="BQ1598" s="268">
        <v>2224.3699999999903</v>
      </c>
    </row>
    <row r="1599" spans="11:96" x14ac:dyDescent="0.25">
      <c r="K1599" s="145" t="s">
        <v>316</v>
      </c>
      <c r="N1599" s="37" t="s">
        <v>3041</v>
      </c>
      <c r="V1599" s="37" t="s">
        <v>441</v>
      </c>
      <c r="W1599" s="37" t="s">
        <v>475</v>
      </c>
      <c r="X1599" s="37">
        <v>311</v>
      </c>
      <c r="AB1599" s="206" t="s">
        <v>362</v>
      </c>
      <c r="AC1599" s="173">
        <v>6663815</v>
      </c>
      <c r="AD1599" s="174" t="s">
        <v>3042</v>
      </c>
      <c r="AE1599" s="149">
        <v>37401.879999999997</v>
      </c>
      <c r="AF1599" s="17">
        <v>19210.75</v>
      </c>
      <c r="AG1599" s="17">
        <v>9380.48</v>
      </c>
      <c r="AH1599" s="151">
        <v>88001.040295467159</v>
      </c>
      <c r="AI1599" s="150">
        <v>6131.31</v>
      </c>
      <c r="AJ1599" s="266">
        <v>18393.93</v>
      </c>
      <c r="AK1599" s="138">
        <v>30031.68</v>
      </c>
      <c r="AL1599" s="266">
        <v>36038.016000000003</v>
      </c>
      <c r="AM1599" s="175">
        <v>73334.200246222623</v>
      </c>
      <c r="AN1599" s="150">
        <v>44698.520049244536</v>
      </c>
      <c r="AO1599" s="151">
        <v>23367.96000000005</v>
      </c>
      <c r="AP1599" s="151">
        <v>100999.76999999999</v>
      </c>
      <c r="AQ1599" s="151">
        <v>100999.77000000018</v>
      </c>
      <c r="AR1599" s="266">
        <v>-82605.840000000171</v>
      </c>
      <c r="AS1599" s="267">
        <v>-4.4909293446261982</v>
      </c>
      <c r="AT1599" s="266">
        <v>-12998.72970453302</v>
      </c>
      <c r="AU1599" s="267">
        <v>-0.14771109137902511</v>
      </c>
      <c r="AV1599" s="266">
        <v>-91619.290000000183</v>
      </c>
      <c r="AW1599" s="267">
        <v>-9.7670151207614317</v>
      </c>
      <c r="AX1599" s="266">
        <v>-82605.84</v>
      </c>
      <c r="AY1599" s="267">
        <v>-4.4909293446261893</v>
      </c>
      <c r="AZ1599" s="266">
        <v>-12998.729704532831</v>
      </c>
      <c r="BA1599" s="267">
        <v>-0.14771109137902294</v>
      </c>
      <c r="BB1599" s="266">
        <v>-1.8917489796876907E-10</v>
      </c>
      <c r="BC1599" s="267">
        <v>-1.873023057070022E-15</v>
      </c>
      <c r="BE1599" s="149">
        <v>5916.6475000000073</v>
      </c>
      <c r="BF1599" s="149">
        <v>5916.6475000000073</v>
      </c>
      <c r="BG1599" s="149">
        <v>5916.6475000000073</v>
      </c>
      <c r="BH1599" s="149">
        <v>5916.6475000000073</v>
      </c>
      <c r="BI1599" s="149">
        <v>5916.6475000000073</v>
      </c>
      <c r="BJ1599" s="149">
        <v>20916.647500000039</v>
      </c>
      <c r="BK1599" s="149">
        <v>5916.6475000000073</v>
      </c>
      <c r="BL1599" s="149">
        <v>5916.6475000000073</v>
      </c>
      <c r="BM1599" s="149">
        <v>5916.6475000000073</v>
      </c>
      <c r="BN1599" s="149">
        <v>5916.6475000000073</v>
      </c>
      <c r="BO1599" s="149">
        <v>20916.647500000039</v>
      </c>
      <c r="BP1599" s="149">
        <v>5916.6475000000073</v>
      </c>
      <c r="BQ1599" s="268">
        <v>100999.77000000015</v>
      </c>
    </row>
    <row r="1600" spans="11:96" x14ac:dyDescent="0.25">
      <c r="K1600" s="145" t="s">
        <v>316</v>
      </c>
      <c r="N1600" s="37" t="s">
        <v>3043</v>
      </c>
      <c r="V1600" s="37" t="s">
        <v>441</v>
      </c>
      <c r="W1600" s="37" t="s">
        <v>475</v>
      </c>
      <c r="X1600" s="37">
        <v>311</v>
      </c>
      <c r="AB1600" s="206" t="s">
        <v>362</v>
      </c>
      <c r="AC1600" s="173">
        <v>6663816</v>
      </c>
      <c r="AD1600" s="174" t="s">
        <v>3044</v>
      </c>
      <c r="AE1600" s="149">
        <v>263940.03000000003</v>
      </c>
      <c r="AF1600" s="17">
        <v>276277.67</v>
      </c>
      <c r="AG1600" s="17">
        <v>366446.94</v>
      </c>
      <c r="AH1600" s="151">
        <v>683310.15864197514</v>
      </c>
      <c r="AI1600" s="150">
        <v>146365.15</v>
      </c>
      <c r="AJ1600" s="266">
        <v>439095.44999999995</v>
      </c>
      <c r="AK1600" s="138">
        <v>334132.84000000003</v>
      </c>
      <c r="AL1600" s="266">
        <v>400959.408</v>
      </c>
      <c r="AM1600" s="175">
        <v>570227.46553497924</v>
      </c>
      <c r="AN1600" s="150">
        <v>447215.53310699592</v>
      </c>
      <c r="AO1600" s="151">
        <v>429494.04000000004</v>
      </c>
      <c r="AP1600" s="151">
        <v>756965.86</v>
      </c>
      <c r="AQ1600" s="151">
        <v>756965.86</v>
      </c>
      <c r="AR1600" s="266">
        <v>-317870.41000000003</v>
      </c>
      <c r="AS1600" s="267">
        <v>-0.72392098346726219</v>
      </c>
      <c r="AT1600" s="266">
        <v>-73655.701358024846</v>
      </c>
      <c r="AU1600" s="267">
        <v>-0.10779248694971801</v>
      </c>
      <c r="AV1600" s="266">
        <v>-390518.92</v>
      </c>
      <c r="AW1600" s="267">
        <v>-1.0656902197082065</v>
      </c>
      <c r="AX1600" s="266">
        <v>-317870.41000000003</v>
      </c>
      <c r="AY1600" s="267">
        <v>-0.72392098346726219</v>
      </c>
      <c r="AZ1600" s="266">
        <v>-73655.701358024846</v>
      </c>
      <c r="BA1600" s="267">
        <v>-0.10779248694971801</v>
      </c>
      <c r="BB1600" s="266">
        <v>0</v>
      </c>
      <c r="BC1600" s="267">
        <v>0</v>
      </c>
      <c r="BE1600" s="149">
        <v>63080.488333333335</v>
      </c>
      <c r="BF1600" s="149">
        <v>63080.488333333335</v>
      </c>
      <c r="BG1600" s="149">
        <v>63080.488333333335</v>
      </c>
      <c r="BH1600" s="149">
        <v>63080.488333333335</v>
      </c>
      <c r="BI1600" s="149">
        <v>63080.488333333335</v>
      </c>
      <c r="BJ1600" s="149">
        <v>63080.488333333335</v>
      </c>
      <c r="BK1600" s="149">
        <v>63080.488333333335</v>
      </c>
      <c r="BL1600" s="149">
        <v>63080.488333333335</v>
      </c>
      <c r="BM1600" s="149">
        <v>63080.488333333335</v>
      </c>
      <c r="BN1600" s="149">
        <v>63080.488333333335</v>
      </c>
      <c r="BO1600" s="149">
        <v>63080.488333333335</v>
      </c>
      <c r="BP1600" s="149">
        <v>63080.488333333335</v>
      </c>
      <c r="BQ1600" s="268">
        <v>756965.85999999987</v>
      </c>
    </row>
    <row r="1601" spans="11:69" x14ac:dyDescent="0.25">
      <c r="K1601" s="145" t="s">
        <v>316</v>
      </c>
      <c r="N1601" s="37" t="s">
        <v>3045</v>
      </c>
      <c r="V1601" s="37" t="s">
        <v>441</v>
      </c>
      <c r="W1601" s="37" t="s">
        <v>475</v>
      </c>
      <c r="X1601" s="37">
        <v>311</v>
      </c>
      <c r="AB1601" s="206" t="s">
        <v>362</v>
      </c>
      <c r="AC1601" s="173">
        <v>6663817</v>
      </c>
      <c r="AD1601" s="174" t="s">
        <v>3046</v>
      </c>
      <c r="AE1601" s="149">
        <v>159637.96</v>
      </c>
      <c r="AF1601" s="17">
        <v>274361.91000000003</v>
      </c>
      <c r="AG1601" s="17">
        <v>305008.15999999997</v>
      </c>
      <c r="AH1601" s="151">
        <v>336571.07074074069</v>
      </c>
      <c r="AI1601" s="150">
        <v>74351.38</v>
      </c>
      <c r="AJ1601" s="266">
        <v>223054.14</v>
      </c>
      <c r="AK1601" s="138">
        <v>233075.37</v>
      </c>
      <c r="AL1601" s="266">
        <v>279690.44400000002</v>
      </c>
      <c r="AM1601" s="175">
        <v>280475.89228395058</v>
      </c>
      <c r="AN1601" s="150">
        <v>289170.5484567901</v>
      </c>
      <c r="AO1601" s="151">
        <v>247262.94857142851</v>
      </c>
      <c r="AP1601" s="151">
        <v>386301.62</v>
      </c>
      <c r="AQ1601" s="151">
        <v>603301.61999999976</v>
      </c>
      <c r="AR1601" s="266">
        <v>-380247.47999999975</v>
      </c>
      <c r="AS1601" s="267">
        <v>-1.7047317749852109</v>
      </c>
      <c r="AT1601" s="266">
        <v>-266730.54925925907</v>
      </c>
      <c r="AU1601" s="267">
        <v>-0.79249398551166783</v>
      </c>
      <c r="AV1601" s="266">
        <v>-298293.45999999979</v>
      </c>
      <c r="AW1601" s="267">
        <v>-0.97798517915061622</v>
      </c>
      <c r="AX1601" s="266">
        <v>-163247.47999999998</v>
      </c>
      <c r="AY1601" s="267">
        <v>-0.73187379530368712</v>
      </c>
      <c r="AZ1601" s="266">
        <v>-49730.549259259307</v>
      </c>
      <c r="BA1601" s="267">
        <v>-0.14775645794455861</v>
      </c>
      <c r="BB1601" s="266">
        <v>-216999.99999999977</v>
      </c>
      <c r="BC1601" s="267">
        <v>-0.56173722491766864</v>
      </c>
      <c r="BE1601" s="149">
        <v>50275.134999999987</v>
      </c>
      <c r="BF1601" s="149">
        <v>50275.134999999987</v>
      </c>
      <c r="BG1601" s="149">
        <v>50275.134999999987</v>
      </c>
      <c r="BH1601" s="149">
        <v>50275.134999999987</v>
      </c>
      <c r="BI1601" s="149">
        <v>50275.134999999987</v>
      </c>
      <c r="BJ1601" s="149">
        <v>50275.134999999987</v>
      </c>
      <c r="BK1601" s="149">
        <v>50275.134999999987</v>
      </c>
      <c r="BL1601" s="149">
        <v>50275.134999999987</v>
      </c>
      <c r="BM1601" s="149">
        <v>50275.134999999987</v>
      </c>
      <c r="BN1601" s="149">
        <v>50275.134999999987</v>
      </c>
      <c r="BO1601" s="149">
        <v>50275.134999999987</v>
      </c>
      <c r="BP1601" s="149">
        <v>50275.134999999987</v>
      </c>
      <c r="BQ1601" s="268">
        <v>603301.62</v>
      </c>
    </row>
    <row r="1602" spans="11:69" x14ac:dyDescent="0.25">
      <c r="K1602" s="145" t="s">
        <v>316</v>
      </c>
      <c r="N1602" s="37" t="s">
        <v>3047</v>
      </c>
      <c r="V1602" s="37" t="s">
        <v>441</v>
      </c>
      <c r="W1602" s="37" t="s">
        <v>475</v>
      </c>
      <c r="X1602" s="37">
        <v>311</v>
      </c>
      <c r="AB1602" s="206" t="s">
        <v>362</v>
      </c>
      <c r="AC1602" s="173">
        <v>6663829</v>
      </c>
      <c r="AD1602" s="174" t="s">
        <v>3048</v>
      </c>
      <c r="AE1602" s="149">
        <v>640792.94000000006</v>
      </c>
      <c r="AF1602" s="17">
        <v>863831.16</v>
      </c>
      <c r="AG1602" s="17">
        <v>1072382.95</v>
      </c>
      <c r="AH1602" s="151">
        <v>970948.19466962898</v>
      </c>
      <c r="AI1602" s="150">
        <v>475952.22000000003</v>
      </c>
      <c r="AJ1602" s="266">
        <v>1427856.6600000001</v>
      </c>
      <c r="AK1602" s="138">
        <v>1296497.9299999995</v>
      </c>
      <c r="AL1602" s="266">
        <v>1555797.5159999994</v>
      </c>
      <c r="AM1602" s="175">
        <v>809123.49555802427</v>
      </c>
      <c r="AN1602" s="150">
        <v>1458322.6291116043</v>
      </c>
      <c r="AO1602" s="151">
        <v>1416252.65142857</v>
      </c>
      <c r="AP1602" s="151">
        <v>1206265.4899999998</v>
      </c>
      <c r="AQ1602" s="151">
        <v>1206265.49</v>
      </c>
      <c r="AR1602" s="266">
        <v>221591.17000000016</v>
      </c>
      <c r="AS1602" s="267">
        <v>0.15519146718831017</v>
      </c>
      <c r="AT1602" s="266">
        <v>-235317.29533037101</v>
      </c>
      <c r="AU1602" s="267">
        <v>-0.24235823973125481</v>
      </c>
      <c r="AV1602" s="266">
        <v>-133882.54000000004</v>
      </c>
      <c r="AW1602" s="267">
        <v>-0.12484583049366837</v>
      </c>
      <c r="AX1602" s="266">
        <v>221591.17000000039</v>
      </c>
      <c r="AY1602" s="267">
        <v>0.15519146718831031</v>
      </c>
      <c r="AZ1602" s="266">
        <v>-235317.29533037078</v>
      </c>
      <c r="BA1602" s="267">
        <v>-0.24235823973125459</v>
      </c>
      <c r="BB1602" s="266">
        <v>-2.3283064365386963E-10</v>
      </c>
      <c r="BC1602" s="267">
        <v>-1.9301774409037407E-16</v>
      </c>
      <c r="BE1602" s="149">
        <v>100522.1241666667</v>
      </c>
      <c r="BF1602" s="149">
        <v>100522.1241666667</v>
      </c>
      <c r="BG1602" s="149">
        <v>100522.1241666667</v>
      </c>
      <c r="BH1602" s="149">
        <v>100522.1241666667</v>
      </c>
      <c r="BI1602" s="149">
        <v>100522.1241666667</v>
      </c>
      <c r="BJ1602" s="149">
        <v>100522.1241666667</v>
      </c>
      <c r="BK1602" s="149">
        <v>100522.1241666667</v>
      </c>
      <c r="BL1602" s="149">
        <v>100522.1241666667</v>
      </c>
      <c r="BM1602" s="149">
        <v>100522.1241666667</v>
      </c>
      <c r="BN1602" s="149">
        <v>100522.1241666667</v>
      </c>
      <c r="BO1602" s="149">
        <v>100522.1241666667</v>
      </c>
      <c r="BP1602" s="149">
        <v>100522.1241666667</v>
      </c>
      <c r="BQ1602" s="268">
        <v>1206265.4900000007</v>
      </c>
    </row>
    <row r="1603" spans="11:69" x14ac:dyDescent="0.25">
      <c r="K1603" s="145" t="s">
        <v>316</v>
      </c>
      <c r="N1603" s="37" t="s">
        <v>3049</v>
      </c>
      <c r="V1603" s="37" t="s">
        <v>441</v>
      </c>
      <c r="W1603" s="37" t="s">
        <v>475</v>
      </c>
      <c r="X1603" s="37">
        <v>311</v>
      </c>
      <c r="AB1603" s="206" t="s">
        <v>362</v>
      </c>
      <c r="AC1603" s="173">
        <v>6663830</v>
      </c>
      <c r="AD1603" s="174" t="s">
        <v>3050</v>
      </c>
      <c r="AE1603" s="149">
        <v>0</v>
      </c>
      <c r="AF1603" s="17">
        <v>2700</v>
      </c>
      <c r="AG1603" s="17">
        <v>0</v>
      </c>
      <c r="AH1603" s="151">
        <v>0</v>
      </c>
      <c r="AI1603" s="150">
        <v>0</v>
      </c>
      <c r="AJ1603" s="266">
        <v>0</v>
      </c>
      <c r="AK1603" s="138">
        <v>0</v>
      </c>
      <c r="AL1603" s="266">
        <v>0</v>
      </c>
      <c r="AM1603" s="175">
        <v>0</v>
      </c>
      <c r="AN1603" s="150">
        <v>0</v>
      </c>
      <c r="AO1603" s="151">
        <v>0</v>
      </c>
      <c r="AP1603" s="151">
        <v>0</v>
      </c>
      <c r="AQ1603" s="151">
        <v>0</v>
      </c>
      <c r="AR1603" s="266">
        <v>0</v>
      </c>
      <c r="AS1603" s="267">
        <v>0</v>
      </c>
      <c r="AT1603" s="266">
        <v>0</v>
      </c>
      <c r="AU1603" s="267">
        <v>0</v>
      </c>
      <c r="AV1603" s="266">
        <v>0</v>
      </c>
      <c r="AW1603" s="267">
        <v>0</v>
      </c>
      <c r="AX1603" s="266">
        <v>0</v>
      </c>
      <c r="AY1603" s="267">
        <v>0</v>
      </c>
      <c r="AZ1603" s="266">
        <v>0</v>
      </c>
      <c r="BA1603" s="267">
        <v>0</v>
      </c>
      <c r="BB1603" s="266">
        <v>0</v>
      </c>
      <c r="BC1603" s="267">
        <v>0</v>
      </c>
      <c r="BE1603" s="149">
        <v>0</v>
      </c>
      <c r="BF1603" s="149">
        <v>0</v>
      </c>
      <c r="BG1603" s="149">
        <v>0</v>
      </c>
      <c r="BH1603" s="149">
        <v>0</v>
      </c>
      <c r="BI1603" s="149">
        <v>0</v>
      </c>
      <c r="BJ1603" s="149">
        <v>0</v>
      </c>
      <c r="BK1603" s="149">
        <v>0</v>
      </c>
      <c r="BL1603" s="149">
        <v>0</v>
      </c>
      <c r="BM1603" s="149">
        <v>0</v>
      </c>
      <c r="BN1603" s="149">
        <v>0</v>
      </c>
      <c r="BO1603" s="149">
        <v>0</v>
      </c>
      <c r="BP1603" s="149">
        <v>0</v>
      </c>
      <c r="BQ1603" s="268">
        <v>0</v>
      </c>
    </row>
    <row r="1604" spans="11:69" x14ac:dyDescent="0.25">
      <c r="K1604" s="145" t="s">
        <v>316</v>
      </c>
      <c r="N1604" s="37" t="s">
        <v>3051</v>
      </c>
      <c r="V1604" s="37" t="s">
        <v>441</v>
      </c>
      <c r="W1604" s="37" t="s">
        <v>475</v>
      </c>
      <c r="X1604" s="37">
        <v>311</v>
      </c>
      <c r="AB1604" s="206" t="s">
        <v>362</v>
      </c>
      <c r="AC1604" s="173">
        <v>6663833</v>
      </c>
      <c r="AD1604" s="174" t="s">
        <v>3052</v>
      </c>
      <c r="AE1604" s="149">
        <v>242050.44999999998</v>
      </c>
      <c r="AF1604" s="17">
        <v>439830.19420000003</v>
      </c>
      <c r="AG1604" s="17">
        <v>383353.95</v>
      </c>
      <c r="AH1604" s="151">
        <v>412513.23165764497</v>
      </c>
      <c r="AI1604" s="150">
        <v>139256.95999999999</v>
      </c>
      <c r="AJ1604" s="266">
        <v>417770.88</v>
      </c>
      <c r="AK1604" s="138">
        <v>410854</v>
      </c>
      <c r="AL1604" s="266">
        <v>493024.80000000005</v>
      </c>
      <c r="AM1604" s="175">
        <v>343761.02638137084</v>
      </c>
      <c r="AN1604" s="150">
        <v>479606.20527627412</v>
      </c>
      <c r="AO1604" s="151">
        <v>485409.22285714262</v>
      </c>
      <c r="AP1604" s="151">
        <v>541599.07592592598</v>
      </c>
      <c r="AQ1604" s="151">
        <v>541599.07592592598</v>
      </c>
      <c r="AR1604" s="266">
        <v>-123828.19592592597</v>
      </c>
      <c r="AS1604" s="267">
        <v>-0.29640217127131019</v>
      </c>
      <c r="AT1604" s="266">
        <v>-129085.84426828101</v>
      </c>
      <c r="AU1604" s="267">
        <v>-0.31292534241765263</v>
      </c>
      <c r="AV1604" s="266">
        <v>-158245.12592592597</v>
      </c>
      <c r="AW1604" s="267">
        <v>-0.41279117099465379</v>
      </c>
      <c r="AX1604" s="266">
        <v>-123828.19592592597</v>
      </c>
      <c r="AY1604" s="267">
        <v>-0.29640217127131019</v>
      </c>
      <c r="AZ1604" s="266">
        <v>-129085.84426828101</v>
      </c>
      <c r="BA1604" s="267">
        <v>-0.31292534241765263</v>
      </c>
      <c r="BB1604" s="266">
        <v>0</v>
      </c>
      <c r="BC1604" s="267">
        <v>0</v>
      </c>
      <c r="BE1604" s="149">
        <v>45133.256327160496</v>
      </c>
      <c r="BF1604" s="149">
        <v>45133.256327160496</v>
      </c>
      <c r="BG1604" s="149">
        <v>45133.256327160496</v>
      </c>
      <c r="BH1604" s="149">
        <v>45133.256327160496</v>
      </c>
      <c r="BI1604" s="149">
        <v>45133.256327160496</v>
      </c>
      <c r="BJ1604" s="149">
        <v>45133.256327160496</v>
      </c>
      <c r="BK1604" s="149">
        <v>45133.256327160496</v>
      </c>
      <c r="BL1604" s="149">
        <v>45133.256327160496</v>
      </c>
      <c r="BM1604" s="149">
        <v>45133.256327160496</v>
      </c>
      <c r="BN1604" s="149">
        <v>45133.256327160496</v>
      </c>
      <c r="BO1604" s="149">
        <v>45133.256327160496</v>
      </c>
      <c r="BP1604" s="149">
        <v>45133.256327160496</v>
      </c>
      <c r="BQ1604" s="268">
        <v>541599.0759259261</v>
      </c>
    </row>
    <row r="1605" spans="11:69" x14ac:dyDescent="0.25">
      <c r="K1605" s="145" t="s">
        <v>316</v>
      </c>
      <c r="N1605" s="37" t="s">
        <v>3053</v>
      </c>
      <c r="V1605" s="37" t="s">
        <v>441</v>
      </c>
      <c r="W1605" s="37" t="s">
        <v>475</v>
      </c>
      <c r="X1605" s="37">
        <v>311</v>
      </c>
      <c r="AB1605" s="206" t="s">
        <v>362</v>
      </c>
      <c r="AC1605" s="173">
        <v>6663836</v>
      </c>
      <c r="AD1605" s="174" t="s">
        <v>3054</v>
      </c>
      <c r="AE1605" s="149">
        <v>18661.86</v>
      </c>
      <c r="AF1605" s="17">
        <v>37434.239999999998</v>
      </c>
      <c r="AG1605" s="17">
        <v>46701.120000000003</v>
      </c>
      <c r="AH1605" s="151">
        <v>1492.8784773662555</v>
      </c>
      <c r="AI1605" s="150">
        <v>22487.9</v>
      </c>
      <c r="AJ1605" s="266">
        <v>67463.700000000012</v>
      </c>
      <c r="AK1605" s="138">
        <v>49771.28</v>
      </c>
      <c r="AL1605" s="266">
        <v>59725.535999999993</v>
      </c>
      <c r="AM1605" s="175">
        <v>1244.065397805213</v>
      </c>
      <c r="AN1605" s="150">
        <v>50020.09307956104</v>
      </c>
      <c r="AO1605" s="151">
        <v>50495.811428571367</v>
      </c>
      <c r="AP1605" s="151">
        <v>9868.82</v>
      </c>
      <c r="AQ1605" s="151">
        <v>9868.82</v>
      </c>
      <c r="AR1605" s="266">
        <v>57594.880000000012</v>
      </c>
      <c r="AS1605" s="267">
        <v>0.85371659129279898</v>
      </c>
      <c r="AT1605" s="266">
        <v>-8375.9415226337442</v>
      </c>
      <c r="AU1605" s="267">
        <v>-5.6105983505172015</v>
      </c>
      <c r="AV1605" s="266">
        <v>36832.300000000003</v>
      </c>
      <c r="AW1605" s="267">
        <v>0.78868129929217978</v>
      </c>
      <c r="AX1605" s="266">
        <v>57594.880000000012</v>
      </c>
      <c r="AY1605" s="267">
        <v>0.85371659129279898</v>
      </c>
      <c r="AZ1605" s="266">
        <v>-8375.9415226337442</v>
      </c>
      <c r="BA1605" s="267">
        <v>-5.6105983505172015</v>
      </c>
      <c r="BB1605" s="266">
        <v>0</v>
      </c>
      <c r="BC1605" s="267">
        <v>0</v>
      </c>
      <c r="BE1605" s="149">
        <v>822.40166666666664</v>
      </c>
      <c r="BF1605" s="149">
        <v>822.40166666666664</v>
      </c>
      <c r="BG1605" s="149">
        <v>822.40166666666664</v>
      </c>
      <c r="BH1605" s="149">
        <v>822.40166666666664</v>
      </c>
      <c r="BI1605" s="149">
        <v>822.40166666666664</v>
      </c>
      <c r="BJ1605" s="149">
        <v>822.40166666666664</v>
      </c>
      <c r="BK1605" s="149">
        <v>822.40166666666664</v>
      </c>
      <c r="BL1605" s="149">
        <v>822.40166666666664</v>
      </c>
      <c r="BM1605" s="149">
        <v>822.40166666666664</v>
      </c>
      <c r="BN1605" s="149">
        <v>822.40166666666664</v>
      </c>
      <c r="BO1605" s="149">
        <v>822.40166666666664</v>
      </c>
      <c r="BP1605" s="149">
        <v>822.40166666666664</v>
      </c>
      <c r="BQ1605" s="268">
        <v>9868.82</v>
      </c>
    </row>
    <row r="1606" spans="11:69" x14ac:dyDescent="0.25">
      <c r="K1606" s="145" t="s">
        <v>316</v>
      </c>
      <c r="N1606" s="37" t="s">
        <v>3055</v>
      </c>
      <c r="V1606" s="37" t="s">
        <v>441</v>
      </c>
      <c r="W1606" s="37" t="s">
        <v>475</v>
      </c>
      <c r="X1606" s="37">
        <v>311</v>
      </c>
      <c r="AB1606" s="206" t="s">
        <v>362</v>
      </c>
      <c r="AC1606" s="173">
        <v>6663837</v>
      </c>
      <c r="AD1606" s="174" t="s">
        <v>3056</v>
      </c>
      <c r="AE1606" s="149">
        <v>6933.24</v>
      </c>
      <c r="AF1606" s="17">
        <v>6348.85</v>
      </c>
      <c r="AG1606" s="17">
        <v>14582.21</v>
      </c>
      <c r="AH1606" s="151">
        <v>0</v>
      </c>
      <c r="AI1606" s="150">
        <v>5762.5</v>
      </c>
      <c r="AJ1606" s="266">
        <v>17287.5</v>
      </c>
      <c r="AK1606" s="138">
        <v>12013.61</v>
      </c>
      <c r="AL1606" s="266">
        <v>14416.332000000002</v>
      </c>
      <c r="AM1606" s="175">
        <v>0</v>
      </c>
      <c r="AN1606" s="150">
        <v>12013.61</v>
      </c>
      <c r="AO1606" s="151">
        <v>13422.068571428568</v>
      </c>
      <c r="AP1606" s="151">
        <v>7514.29</v>
      </c>
      <c r="AQ1606" s="151">
        <v>7514.2899999999963</v>
      </c>
      <c r="AR1606" s="266">
        <v>9773.2100000000028</v>
      </c>
      <c r="AS1606" s="267">
        <v>0.5653339117859727</v>
      </c>
      <c r="AT1606" s="266">
        <v>-7514.2899999999963</v>
      </c>
      <c r="AU1606" s="267">
        <v>0</v>
      </c>
      <c r="AV1606" s="266">
        <v>7067.9200000000028</v>
      </c>
      <c r="AW1606" s="267">
        <v>0.48469470676941306</v>
      </c>
      <c r="AX1606" s="266">
        <v>9773.2099999999991</v>
      </c>
      <c r="AY1606" s="267">
        <v>0.56533391178597248</v>
      </c>
      <c r="AZ1606" s="266">
        <v>-7514.29</v>
      </c>
      <c r="BA1606" s="267">
        <v>0</v>
      </c>
      <c r="BB1606" s="266">
        <v>3.637978807091713E-12</v>
      </c>
      <c r="BC1606" s="267">
        <v>4.8414139021673545E-16</v>
      </c>
      <c r="BE1606" s="149">
        <v>626.19083333333299</v>
      </c>
      <c r="BF1606" s="149">
        <v>626.19083333333299</v>
      </c>
      <c r="BG1606" s="149">
        <v>626.19083333333299</v>
      </c>
      <c r="BH1606" s="149">
        <v>626.19083333333299</v>
      </c>
      <c r="BI1606" s="149">
        <v>626.19083333333299</v>
      </c>
      <c r="BJ1606" s="149">
        <v>626.19083333333299</v>
      </c>
      <c r="BK1606" s="149">
        <v>626.19083333333299</v>
      </c>
      <c r="BL1606" s="149">
        <v>626.19083333333299</v>
      </c>
      <c r="BM1606" s="149">
        <v>626.19083333333299</v>
      </c>
      <c r="BN1606" s="149">
        <v>626.19083333333299</v>
      </c>
      <c r="BO1606" s="149">
        <v>626.19083333333299</v>
      </c>
      <c r="BP1606" s="149">
        <v>626.19083333333299</v>
      </c>
      <c r="BQ1606" s="268">
        <v>7514.2899999999963</v>
      </c>
    </row>
    <row r="1607" spans="11:69" x14ac:dyDescent="0.25">
      <c r="K1607" s="145" t="s">
        <v>316</v>
      </c>
      <c r="N1607" s="37" t="s">
        <v>3057</v>
      </c>
      <c r="V1607" s="37" t="s">
        <v>441</v>
      </c>
      <c r="W1607" s="37" t="s">
        <v>475</v>
      </c>
      <c r="X1607" s="37">
        <v>311</v>
      </c>
      <c r="AB1607" s="206" t="s">
        <v>362</v>
      </c>
      <c r="AC1607" s="173">
        <v>6663838</v>
      </c>
      <c r="AD1607" s="174" t="s">
        <v>3058</v>
      </c>
      <c r="AE1607" s="149">
        <v>0</v>
      </c>
      <c r="AF1607" s="17">
        <v>77</v>
      </c>
      <c r="AG1607" s="17">
        <v>79</v>
      </c>
      <c r="AH1607" s="151">
        <v>0</v>
      </c>
      <c r="AI1607" s="150">
        <v>0</v>
      </c>
      <c r="AJ1607" s="266">
        <v>0</v>
      </c>
      <c r="AK1607" s="138">
        <v>95.5</v>
      </c>
      <c r="AL1607" s="266">
        <v>114.60000000000001</v>
      </c>
      <c r="AM1607" s="175">
        <v>0</v>
      </c>
      <c r="AN1607" s="150">
        <v>95.5</v>
      </c>
      <c r="AO1607" s="151">
        <v>0</v>
      </c>
      <c r="AP1607" s="151">
        <v>0</v>
      </c>
      <c r="AQ1607" s="151">
        <v>0</v>
      </c>
      <c r="AR1607" s="266">
        <v>0</v>
      </c>
      <c r="AS1607" s="267">
        <v>0</v>
      </c>
      <c r="AT1607" s="266">
        <v>0</v>
      </c>
      <c r="AU1607" s="267">
        <v>0</v>
      </c>
      <c r="AV1607" s="266">
        <v>79</v>
      </c>
      <c r="AW1607" s="267">
        <v>1</v>
      </c>
      <c r="AX1607" s="266">
        <v>0</v>
      </c>
      <c r="AY1607" s="267">
        <v>0</v>
      </c>
      <c r="AZ1607" s="266">
        <v>0</v>
      </c>
      <c r="BA1607" s="267">
        <v>0</v>
      </c>
      <c r="BB1607" s="266">
        <v>0</v>
      </c>
      <c r="BC1607" s="267">
        <v>0</v>
      </c>
      <c r="BE1607" s="149">
        <v>0</v>
      </c>
      <c r="BF1607" s="149">
        <v>0</v>
      </c>
      <c r="BG1607" s="149">
        <v>0</v>
      </c>
      <c r="BH1607" s="149">
        <v>0</v>
      </c>
      <c r="BI1607" s="149">
        <v>0</v>
      </c>
      <c r="BJ1607" s="149">
        <v>0</v>
      </c>
      <c r="BK1607" s="149">
        <v>0</v>
      </c>
      <c r="BL1607" s="149">
        <v>0</v>
      </c>
      <c r="BM1607" s="149">
        <v>0</v>
      </c>
      <c r="BN1607" s="149">
        <v>0</v>
      </c>
      <c r="BO1607" s="149">
        <v>0</v>
      </c>
      <c r="BP1607" s="149">
        <v>0</v>
      </c>
      <c r="BQ1607" s="268">
        <v>0</v>
      </c>
    </row>
    <row r="1608" spans="11:69" x14ac:dyDescent="0.25">
      <c r="K1608" s="145" t="s">
        <v>316</v>
      </c>
      <c r="N1608" s="37" t="s">
        <v>3059</v>
      </c>
      <c r="V1608" s="37" t="s">
        <v>441</v>
      </c>
      <c r="W1608" s="37" t="s">
        <v>475</v>
      </c>
      <c r="X1608" s="37">
        <v>311</v>
      </c>
      <c r="AB1608" s="206" t="s">
        <v>362</v>
      </c>
      <c r="AC1608" s="173">
        <v>6663842</v>
      </c>
      <c r="AD1608" s="174" t="s">
        <v>3060</v>
      </c>
      <c r="AE1608" s="149">
        <v>10.6</v>
      </c>
      <c r="AF1608" s="17">
        <v>0</v>
      </c>
      <c r="AG1608" s="17">
        <v>0</v>
      </c>
      <c r="AH1608" s="151">
        <v>0</v>
      </c>
      <c r="AI1608" s="150">
        <v>0</v>
      </c>
      <c r="AJ1608" s="266">
        <v>0</v>
      </c>
      <c r="AK1608" s="138">
        <v>0</v>
      </c>
      <c r="AL1608" s="266">
        <v>0</v>
      </c>
      <c r="AM1608" s="175">
        <v>0</v>
      </c>
      <c r="AN1608" s="150">
        <v>0</v>
      </c>
      <c r="AO1608" s="151">
        <v>0</v>
      </c>
      <c r="AP1608" s="151">
        <v>0</v>
      </c>
      <c r="AQ1608" s="151">
        <v>0</v>
      </c>
      <c r="AR1608" s="266">
        <v>0</v>
      </c>
      <c r="AS1608" s="267">
        <v>0</v>
      </c>
      <c r="AT1608" s="266">
        <v>0</v>
      </c>
      <c r="AU1608" s="267">
        <v>0</v>
      </c>
      <c r="AV1608" s="266">
        <v>0</v>
      </c>
      <c r="AW1608" s="267">
        <v>0</v>
      </c>
      <c r="AX1608" s="266">
        <v>0</v>
      </c>
      <c r="AY1608" s="267">
        <v>0</v>
      </c>
      <c r="AZ1608" s="266">
        <v>0</v>
      </c>
      <c r="BA1608" s="267">
        <v>0</v>
      </c>
      <c r="BB1608" s="266">
        <v>0</v>
      </c>
      <c r="BC1608" s="267">
        <v>0</v>
      </c>
      <c r="BE1608" s="149">
        <v>0</v>
      </c>
      <c r="BF1608" s="149">
        <v>0</v>
      </c>
      <c r="BG1608" s="149">
        <v>0</v>
      </c>
      <c r="BH1608" s="149">
        <v>0</v>
      </c>
      <c r="BI1608" s="149">
        <v>0</v>
      </c>
      <c r="BJ1608" s="149">
        <v>0</v>
      </c>
      <c r="BK1608" s="149">
        <v>0</v>
      </c>
      <c r="BL1608" s="149">
        <v>0</v>
      </c>
      <c r="BM1608" s="149">
        <v>0</v>
      </c>
      <c r="BN1608" s="149">
        <v>0</v>
      </c>
      <c r="BO1608" s="149">
        <v>0</v>
      </c>
      <c r="BP1608" s="149">
        <v>0</v>
      </c>
      <c r="BQ1608" s="268">
        <v>0</v>
      </c>
    </row>
    <row r="1609" spans="11:69" x14ac:dyDescent="0.25">
      <c r="K1609" s="145" t="s">
        <v>316</v>
      </c>
      <c r="N1609" s="37" t="s">
        <v>3061</v>
      </c>
      <c r="V1609" s="37" t="s">
        <v>441</v>
      </c>
      <c r="W1609" s="37" t="s">
        <v>475</v>
      </c>
      <c r="X1609" s="37">
        <v>311</v>
      </c>
      <c r="AB1609" s="206" t="s">
        <v>362</v>
      </c>
      <c r="AC1609" s="173">
        <v>6663843</v>
      </c>
      <c r="AD1609" s="174" t="s">
        <v>3062</v>
      </c>
      <c r="AE1609" s="149">
        <v>642.66999999999996</v>
      </c>
      <c r="AF1609" s="17">
        <v>2561.8200000000002</v>
      </c>
      <c r="AG1609" s="17">
        <v>1955</v>
      </c>
      <c r="AH1609" s="151">
        <v>0</v>
      </c>
      <c r="AI1609" s="150">
        <v>0</v>
      </c>
      <c r="AJ1609" s="266">
        <v>0</v>
      </c>
      <c r="AK1609" s="138">
        <v>0</v>
      </c>
      <c r="AL1609" s="266">
        <v>0</v>
      </c>
      <c r="AM1609" s="175">
        <v>0</v>
      </c>
      <c r="AN1609" s="150">
        <v>0</v>
      </c>
      <c r="AO1609" s="151">
        <v>0</v>
      </c>
      <c r="AP1609" s="151">
        <v>0</v>
      </c>
      <c r="AQ1609" s="151">
        <v>0</v>
      </c>
      <c r="AR1609" s="266">
        <v>0</v>
      </c>
      <c r="AS1609" s="267">
        <v>0</v>
      </c>
      <c r="AT1609" s="266">
        <v>0</v>
      </c>
      <c r="AU1609" s="267">
        <v>0</v>
      </c>
      <c r="AV1609" s="266">
        <v>1955</v>
      </c>
      <c r="AW1609" s="267">
        <v>1</v>
      </c>
      <c r="AX1609" s="266">
        <v>0</v>
      </c>
      <c r="AY1609" s="267">
        <v>0</v>
      </c>
      <c r="AZ1609" s="266">
        <v>0</v>
      </c>
      <c r="BA1609" s="267">
        <v>0</v>
      </c>
      <c r="BB1609" s="266">
        <v>0</v>
      </c>
      <c r="BC1609" s="267">
        <v>0</v>
      </c>
      <c r="BE1609" s="149">
        <v>0</v>
      </c>
      <c r="BF1609" s="149">
        <v>0</v>
      </c>
      <c r="BG1609" s="149">
        <v>0</v>
      </c>
      <c r="BH1609" s="149">
        <v>0</v>
      </c>
      <c r="BI1609" s="149">
        <v>0</v>
      </c>
      <c r="BJ1609" s="149">
        <v>0</v>
      </c>
      <c r="BK1609" s="149">
        <v>0</v>
      </c>
      <c r="BL1609" s="149">
        <v>0</v>
      </c>
      <c r="BM1609" s="149">
        <v>0</v>
      </c>
      <c r="BN1609" s="149">
        <v>0</v>
      </c>
      <c r="BO1609" s="149">
        <v>0</v>
      </c>
      <c r="BP1609" s="149">
        <v>0</v>
      </c>
      <c r="BQ1609" s="268">
        <v>0</v>
      </c>
    </row>
    <row r="1610" spans="11:69" x14ac:dyDescent="0.25">
      <c r="K1610" s="145" t="s">
        <v>316</v>
      </c>
      <c r="N1610" s="37" t="s">
        <v>3063</v>
      </c>
      <c r="V1610" s="37" t="s">
        <v>441</v>
      </c>
      <c r="W1610" s="37" t="s">
        <v>475</v>
      </c>
      <c r="X1610" s="37">
        <v>311</v>
      </c>
      <c r="AB1610" s="206" t="s">
        <v>362</v>
      </c>
      <c r="AC1610" s="173">
        <v>6663846</v>
      </c>
      <c r="AD1610" s="174" t="s">
        <v>3064</v>
      </c>
      <c r="AE1610" s="149">
        <v>200899.18000000002</v>
      </c>
      <c r="AF1610" s="17">
        <v>324004.02999999997</v>
      </c>
      <c r="AG1610" s="17">
        <v>6942.4799999999987</v>
      </c>
      <c r="AH1610" s="151">
        <v>640934.87135802465</v>
      </c>
      <c r="AI1610" s="150">
        <v>53596.58</v>
      </c>
      <c r="AJ1610" s="266">
        <v>160789.74</v>
      </c>
      <c r="AK1610" s="138">
        <v>216836.33</v>
      </c>
      <c r="AL1610" s="266">
        <v>260203.59599999996</v>
      </c>
      <c r="AM1610" s="175">
        <v>534112.39279835392</v>
      </c>
      <c r="AN1610" s="150">
        <v>323658.8085596707</v>
      </c>
      <c r="AO1610" s="151">
        <v>250510.62857142859</v>
      </c>
      <c r="AP1610" s="151">
        <v>658100.74</v>
      </c>
      <c r="AQ1610" s="151">
        <v>658100.74000000011</v>
      </c>
      <c r="AR1610" s="266">
        <v>-497311.00000000012</v>
      </c>
      <c r="AS1610" s="267">
        <v>-3.092927446738829</v>
      </c>
      <c r="AT1610" s="266">
        <v>-17165.868641975452</v>
      </c>
      <c r="AU1610" s="267">
        <v>-2.6782547508460715E-2</v>
      </c>
      <c r="AV1610" s="266">
        <v>-651158.26000000013</v>
      </c>
      <c r="AW1610" s="267">
        <v>-93.793321694841069</v>
      </c>
      <c r="AX1610" s="266">
        <v>-497311</v>
      </c>
      <c r="AY1610" s="267">
        <v>-3.0929274467388281</v>
      </c>
      <c r="AZ1610" s="266">
        <v>-17165.868641975336</v>
      </c>
      <c r="BA1610" s="267">
        <v>-2.6782547508460534E-2</v>
      </c>
      <c r="BB1610" s="266">
        <v>-1.1641532182693481E-10</v>
      </c>
      <c r="BC1610" s="267">
        <v>-1.7689589868404467E-16</v>
      </c>
      <c r="BE1610" s="149">
        <v>54346.728333333347</v>
      </c>
      <c r="BF1610" s="149">
        <v>54346.728333333347</v>
      </c>
      <c r="BG1610" s="149">
        <v>54346.728333333347</v>
      </c>
      <c r="BH1610" s="149">
        <v>54346.728333333347</v>
      </c>
      <c r="BI1610" s="149">
        <v>54346.728333333347</v>
      </c>
      <c r="BJ1610" s="149">
        <v>54346.728333333347</v>
      </c>
      <c r="BK1610" s="149">
        <v>54346.728333333347</v>
      </c>
      <c r="BL1610" s="149">
        <v>54346.728333333347</v>
      </c>
      <c r="BM1610" s="149">
        <v>55831.728333333347</v>
      </c>
      <c r="BN1610" s="149">
        <v>55831.728333333347</v>
      </c>
      <c r="BO1610" s="149">
        <v>55831.728333333347</v>
      </c>
      <c r="BP1610" s="149">
        <v>55831.728333333347</v>
      </c>
      <c r="BQ1610" s="268">
        <v>658100.74000000022</v>
      </c>
    </row>
    <row r="1611" spans="11:69" x14ac:dyDescent="0.25">
      <c r="K1611" s="145" t="s">
        <v>316</v>
      </c>
      <c r="N1611" s="37" t="s">
        <v>3065</v>
      </c>
      <c r="V1611" s="37" t="s">
        <v>441</v>
      </c>
      <c r="W1611" s="37" t="s">
        <v>475</v>
      </c>
      <c r="X1611" s="37">
        <v>311</v>
      </c>
      <c r="AB1611" s="206" t="s">
        <v>362</v>
      </c>
      <c r="AC1611" s="173">
        <v>6663847</v>
      </c>
      <c r="AD1611" s="174" t="s">
        <v>3066</v>
      </c>
      <c r="AE1611" s="149">
        <v>220.44</v>
      </c>
      <c r="AF1611" s="17">
        <v>0</v>
      </c>
      <c r="AG1611" s="17">
        <v>250</v>
      </c>
      <c r="AH1611" s="151">
        <v>0</v>
      </c>
      <c r="AI1611" s="150">
        <v>0</v>
      </c>
      <c r="AJ1611" s="266">
        <v>0</v>
      </c>
      <c r="AK1611" s="138">
        <v>16.34</v>
      </c>
      <c r="AL1611" s="266">
        <v>19.607999999999997</v>
      </c>
      <c r="AM1611" s="175">
        <v>0</v>
      </c>
      <c r="AN1611" s="150">
        <v>16.34</v>
      </c>
      <c r="AO1611" s="151">
        <v>28.011428571428599</v>
      </c>
      <c r="AP1611" s="151">
        <v>0</v>
      </c>
      <c r="AQ1611" s="151">
        <v>0</v>
      </c>
      <c r="AR1611" s="266">
        <v>0</v>
      </c>
      <c r="AS1611" s="267">
        <v>0</v>
      </c>
      <c r="AT1611" s="266">
        <v>0</v>
      </c>
      <c r="AU1611" s="267">
        <v>0</v>
      </c>
      <c r="AV1611" s="266">
        <v>250</v>
      </c>
      <c r="AW1611" s="267">
        <v>1</v>
      </c>
      <c r="AX1611" s="266">
        <v>0</v>
      </c>
      <c r="AY1611" s="267">
        <v>0</v>
      </c>
      <c r="AZ1611" s="266">
        <v>0</v>
      </c>
      <c r="BA1611" s="267">
        <v>0</v>
      </c>
      <c r="BB1611" s="266">
        <v>0</v>
      </c>
      <c r="BC1611" s="267">
        <v>0</v>
      </c>
      <c r="BE1611" s="149">
        <v>0</v>
      </c>
      <c r="BF1611" s="149">
        <v>0</v>
      </c>
      <c r="BG1611" s="149">
        <v>0</v>
      </c>
      <c r="BH1611" s="149">
        <v>0</v>
      </c>
      <c r="BI1611" s="149">
        <v>0</v>
      </c>
      <c r="BJ1611" s="149">
        <v>0</v>
      </c>
      <c r="BK1611" s="149">
        <v>0</v>
      </c>
      <c r="BL1611" s="149">
        <v>0</v>
      </c>
      <c r="BM1611" s="149">
        <v>0</v>
      </c>
      <c r="BN1611" s="149">
        <v>0</v>
      </c>
      <c r="BO1611" s="149">
        <v>0</v>
      </c>
      <c r="BP1611" s="149">
        <v>0</v>
      </c>
      <c r="BQ1611" s="268">
        <v>0</v>
      </c>
    </row>
    <row r="1612" spans="11:69" x14ac:dyDescent="0.25">
      <c r="K1612" s="145" t="s">
        <v>316</v>
      </c>
      <c r="N1612" s="37" t="s">
        <v>3067</v>
      </c>
      <c r="V1612" s="37" t="s">
        <v>441</v>
      </c>
      <c r="W1612" s="37" t="s">
        <v>475</v>
      </c>
      <c r="X1612" s="37">
        <v>311</v>
      </c>
      <c r="AB1612" s="206" t="s">
        <v>362</v>
      </c>
      <c r="AC1612" s="173">
        <v>6663850</v>
      </c>
      <c r="AD1612" s="174" t="s">
        <v>3068</v>
      </c>
      <c r="AE1612" s="149">
        <v>0</v>
      </c>
      <c r="AF1612" s="17">
        <v>1.0041</v>
      </c>
      <c r="AG1612" s="17">
        <v>144475.75</v>
      </c>
      <c r="AH1612" s="151">
        <v>157028.5100000001</v>
      </c>
      <c r="AI1612" s="150">
        <v>47140.54</v>
      </c>
      <c r="AJ1612" s="266">
        <v>141421.62</v>
      </c>
      <c r="AK1612" s="138">
        <v>94419.3</v>
      </c>
      <c r="AL1612" s="266">
        <v>113303.16</v>
      </c>
      <c r="AM1612" s="175">
        <v>130857.09166666675</v>
      </c>
      <c r="AN1612" s="150">
        <v>120590.71833333335</v>
      </c>
      <c r="AO1612" s="151">
        <v>118119.47999999998</v>
      </c>
      <c r="AP1612" s="151">
        <v>199362.09</v>
      </c>
      <c r="AQ1612" s="151">
        <v>199362.09000000005</v>
      </c>
      <c r="AR1612" s="266">
        <v>-57940.470000000059</v>
      </c>
      <c r="AS1612" s="267">
        <v>-0.40970022829607</v>
      </c>
      <c r="AT1612" s="266">
        <v>-42333.579999999958</v>
      </c>
      <c r="AU1612" s="267">
        <v>-0.26959168115395055</v>
      </c>
      <c r="AV1612" s="266">
        <v>-54886.340000000055</v>
      </c>
      <c r="AW1612" s="267">
        <v>-0.37990001782306065</v>
      </c>
      <c r="AX1612" s="266">
        <v>-57940.47</v>
      </c>
      <c r="AY1612" s="267">
        <v>-0.40970022829606961</v>
      </c>
      <c r="AZ1612" s="266">
        <v>-42333.5799999999</v>
      </c>
      <c r="BA1612" s="267">
        <v>-0.26959168115395016</v>
      </c>
      <c r="BB1612" s="266">
        <v>-5.8207660913467407E-11</v>
      </c>
      <c r="BC1612" s="267">
        <v>-2.919695560648838E-16</v>
      </c>
      <c r="BE1612" s="149">
        <v>16476.007500000003</v>
      </c>
      <c r="BF1612" s="149">
        <v>16476.007500000003</v>
      </c>
      <c r="BG1612" s="149">
        <v>16476.007500000003</v>
      </c>
      <c r="BH1612" s="149">
        <v>16476.007500000003</v>
      </c>
      <c r="BI1612" s="149">
        <v>16476.007500000003</v>
      </c>
      <c r="BJ1612" s="149">
        <v>16476.007500000003</v>
      </c>
      <c r="BK1612" s="149">
        <v>16476.007500000003</v>
      </c>
      <c r="BL1612" s="149">
        <v>16476.007500000003</v>
      </c>
      <c r="BM1612" s="149">
        <v>16888.507500000003</v>
      </c>
      <c r="BN1612" s="149">
        <v>16888.507500000003</v>
      </c>
      <c r="BO1612" s="149">
        <v>16888.507500000003</v>
      </c>
      <c r="BP1612" s="149">
        <v>16888.507500000003</v>
      </c>
      <c r="BQ1612" s="268">
        <v>199362.09000000005</v>
      </c>
    </row>
    <row r="1613" spans="11:69" x14ac:dyDescent="0.25">
      <c r="K1613" s="145" t="s">
        <v>316</v>
      </c>
      <c r="N1613" s="37" t="s">
        <v>3069</v>
      </c>
      <c r="V1613" s="37" t="s">
        <v>441</v>
      </c>
      <c r="W1613" s="37" t="s">
        <v>475</v>
      </c>
      <c r="X1613" s="37">
        <v>311</v>
      </c>
      <c r="AB1613" s="206" t="s">
        <v>362</v>
      </c>
      <c r="AC1613" s="173">
        <v>6664880</v>
      </c>
      <c r="AD1613" s="174" t="s">
        <v>3070</v>
      </c>
      <c r="AE1613" s="149">
        <v>2881042.3699999996</v>
      </c>
      <c r="AF1613" s="17">
        <v>3470846.0700000003</v>
      </c>
      <c r="AG1613" s="17">
        <v>3571632.27</v>
      </c>
      <c r="AH1613" s="151">
        <v>3776659.8304458791</v>
      </c>
      <c r="AI1613" s="150">
        <v>1282752.8899999999</v>
      </c>
      <c r="AJ1613" s="266">
        <v>3848258.67</v>
      </c>
      <c r="AK1613" s="138">
        <v>3512573.28</v>
      </c>
      <c r="AL1613" s="266">
        <v>4215087.9359999998</v>
      </c>
      <c r="AM1613" s="175">
        <v>3147216.5253715659</v>
      </c>
      <c r="AN1613" s="150">
        <v>4142016.585074313</v>
      </c>
      <c r="AO1613" s="151">
        <v>4109674.7142857071</v>
      </c>
      <c r="AP1613" s="151">
        <v>3704363.3579999995</v>
      </c>
      <c r="AQ1613" s="151">
        <v>3704363.3580000005</v>
      </c>
      <c r="AR1613" s="266">
        <v>143895.31199999945</v>
      </c>
      <c r="AS1613" s="267">
        <v>3.7392318016917364E-2</v>
      </c>
      <c r="AT1613" s="266">
        <v>72296.472445878666</v>
      </c>
      <c r="AU1613" s="267">
        <v>1.9142966454922476E-2</v>
      </c>
      <c r="AV1613" s="266">
        <v>-132731.08800000045</v>
      </c>
      <c r="AW1613" s="267">
        <v>-3.7162585049664271E-2</v>
      </c>
      <c r="AX1613" s="266">
        <v>143895.31200000038</v>
      </c>
      <c r="AY1613" s="267">
        <v>3.7392318016917607E-2</v>
      </c>
      <c r="AZ1613" s="266">
        <v>72296.472445879597</v>
      </c>
      <c r="BA1613" s="267">
        <v>1.9142966454922722E-2</v>
      </c>
      <c r="BB1613" s="266">
        <v>-9.3132257461547852E-10</v>
      </c>
      <c r="BC1613" s="267">
        <v>-2.5141231693812653E-16</v>
      </c>
      <c r="BE1613" s="149">
        <v>312169.76796118764</v>
      </c>
      <c r="BF1613" s="149">
        <v>306216.35974200867</v>
      </c>
      <c r="BG1613" s="149">
        <v>312169.76796118764</v>
      </c>
      <c r="BH1613" s="149">
        <v>312169.76796118764</v>
      </c>
      <c r="BI1613" s="149">
        <v>294309.54330365267</v>
      </c>
      <c r="BJ1613" s="149">
        <v>312169.76796118764</v>
      </c>
      <c r="BK1613" s="149">
        <v>306216.35974200867</v>
      </c>
      <c r="BL1613" s="149">
        <v>312169.76796118764</v>
      </c>
      <c r="BM1613" s="149">
        <v>306216.35974200867</v>
      </c>
      <c r="BN1613" s="149">
        <v>312169.76796118764</v>
      </c>
      <c r="BO1613" s="149">
        <v>312169.76796118764</v>
      </c>
      <c r="BP1613" s="149">
        <v>306216.35974200867</v>
      </c>
      <c r="BQ1613" s="268">
        <v>3704363.3580000009</v>
      </c>
    </row>
    <row r="1614" spans="11:69" x14ac:dyDescent="0.25">
      <c r="K1614" s="145" t="s">
        <v>316</v>
      </c>
      <c r="N1614" s="37" t="s">
        <v>3071</v>
      </c>
      <c r="V1614" s="37" t="s">
        <v>441</v>
      </c>
      <c r="W1614" s="37" t="s">
        <v>475</v>
      </c>
      <c r="X1614" s="37">
        <v>311</v>
      </c>
      <c r="AB1614" s="206" t="s">
        <v>362</v>
      </c>
      <c r="AC1614" s="173">
        <v>6664882</v>
      </c>
      <c r="AD1614" s="174" t="s">
        <v>3072</v>
      </c>
      <c r="AE1614" s="149">
        <v>-94652.859999999986</v>
      </c>
      <c r="AF1614" s="17">
        <v>-127779.65</v>
      </c>
      <c r="AG1614" s="17">
        <v>-166876.19999999995</v>
      </c>
      <c r="AH1614" s="151">
        <v>-115227.67294314934</v>
      </c>
      <c r="AI1614" s="150">
        <v>-68930.69</v>
      </c>
      <c r="AJ1614" s="266">
        <v>-206792.07</v>
      </c>
      <c r="AK1614" s="138">
        <v>-174913.28999999998</v>
      </c>
      <c r="AL1614" s="266">
        <v>-209895.94799999997</v>
      </c>
      <c r="AM1614" s="175">
        <v>-96023.060785957801</v>
      </c>
      <c r="AN1614" s="150">
        <v>-194117.90215719154</v>
      </c>
      <c r="AO1614" s="151">
        <v>-212284.902857143</v>
      </c>
      <c r="AP1614" s="151">
        <v>-190144.05</v>
      </c>
      <c r="AQ1614" s="151">
        <v>-190144.04999999996</v>
      </c>
      <c r="AR1614" s="266">
        <v>-16648.020000000048</v>
      </c>
      <c r="AS1614" s="267">
        <v>-8.0506085170480898E-2</v>
      </c>
      <c r="AT1614" s="266">
        <v>74916.377056850615</v>
      </c>
      <c r="AU1614" s="267">
        <v>0.65015959398757117</v>
      </c>
      <c r="AV1614" s="266">
        <v>23267.850000000006</v>
      </c>
      <c r="AW1614" s="267">
        <v>0.13943180633307814</v>
      </c>
      <c r="AX1614" s="266">
        <v>-16648.020000000019</v>
      </c>
      <c r="AY1614" s="267">
        <v>-8.050608517048076E-2</v>
      </c>
      <c r="AZ1614" s="266">
        <v>74916.377056850644</v>
      </c>
      <c r="BA1614" s="267">
        <v>0.65015959398757139</v>
      </c>
      <c r="BB1614" s="266">
        <v>-2.9103830456733704E-11</v>
      </c>
      <c r="BC1614" s="267">
        <v>-1.5306200986427766E-16</v>
      </c>
      <c r="BE1614" s="149">
        <v>-15845.3375</v>
      </c>
      <c r="BF1614" s="149">
        <v>-15845.3375</v>
      </c>
      <c r="BG1614" s="149">
        <v>-15845.3375</v>
      </c>
      <c r="BH1614" s="149">
        <v>-15845.3375</v>
      </c>
      <c r="BI1614" s="149">
        <v>-15845.3375</v>
      </c>
      <c r="BJ1614" s="149">
        <v>-15845.3375</v>
      </c>
      <c r="BK1614" s="149">
        <v>-15845.3375</v>
      </c>
      <c r="BL1614" s="149">
        <v>-15845.3375</v>
      </c>
      <c r="BM1614" s="149">
        <v>-15845.3375</v>
      </c>
      <c r="BN1614" s="149">
        <v>-15845.3375</v>
      </c>
      <c r="BO1614" s="149">
        <v>-15845.3375</v>
      </c>
      <c r="BP1614" s="149">
        <v>-15845.3375</v>
      </c>
      <c r="BQ1614" s="268">
        <v>-190144.04999999996</v>
      </c>
    </row>
    <row r="1615" spans="11:69" x14ac:dyDescent="0.25">
      <c r="K1615" s="145" t="s">
        <v>316</v>
      </c>
      <c r="N1615" s="37" t="s">
        <v>3073</v>
      </c>
      <c r="V1615" s="37" t="s">
        <v>441</v>
      </c>
      <c r="W1615" s="37" t="s">
        <v>475</v>
      </c>
      <c r="X1615" s="37">
        <v>311</v>
      </c>
      <c r="AB1615" s="206" t="s">
        <v>362</v>
      </c>
      <c r="AC1615" s="173">
        <v>6664883</v>
      </c>
      <c r="AD1615" s="174" t="s">
        <v>3074</v>
      </c>
      <c r="AE1615" s="149">
        <v>-200815.62</v>
      </c>
      <c r="AF1615" s="17">
        <v>-417234.62</v>
      </c>
      <c r="AG1615" s="17">
        <v>-340551.64</v>
      </c>
      <c r="AH1615" s="151">
        <v>-297999.99999999965</v>
      </c>
      <c r="AI1615" s="150">
        <v>-187046.33</v>
      </c>
      <c r="AJ1615" s="266">
        <v>-561138.99</v>
      </c>
      <c r="AK1615" s="138">
        <v>-362143.21</v>
      </c>
      <c r="AL1615" s="266">
        <v>-434571.85200000007</v>
      </c>
      <c r="AM1615" s="175">
        <v>-258333.33333333302</v>
      </c>
      <c r="AN1615" s="150">
        <v>-401809.87666666665</v>
      </c>
      <c r="AO1615" s="151">
        <v>-431381.74285714299</v>
      </c>
      <c r="AP1615" s="151">
        <v>-355000</v>
      </c>
      <c r="AQ1615" s="151">
        <v>-354999.99999999965</v>
      </c>
      <c r="AR1615" s="266">
        <v>-206138.99000000034</v>
      </c>
      <c r="AS1615" s="267">
        <v>-0.36735816557676798</v>
      </c>
      <c r="AT1615" s="266">
        <v>57000</v>
      </c>
      <c r="AU1615" s="267">
        <v>0.19127516778523512</v>
      </c>
      <c r="AV1615" s="266">
        <v>14448.359999999637</v>
      </c>
      <c r="AW1615" s="267">
        <v>4.2426340980180381E-2</v>
      </c>
      <c r="AX1615" s="266">
        <v>-206138.99</v>
      </c>
      <c r="AY1615" s="267">
        <v>-0.36735816557676737</v>
      </c>
      <c r="AZ1615" s="266">
        <v>57000.000000000349</v>
      </c>
      <c r="BA1615" s="267">
        <v>0.19127516778523629</v>
      </c>
      <c r="BB1615" s="266">
        <v>-3.4924596548080444E-10</v>
      </c>
      <c r="BC1615" s="267">
        <v>-9.8379145205860402E-16</v>
      </c>
      <c r="BE1615" s="149">
        <v>-39583.333333333292</v>
      </c>
      <c r="BF1615" s="149">
        <v>-24583.333333333299</v>
      </c>
      <c r="BG1615" s="149">
        <v>-24583.333333333299</v>
      </c>
      <c r="BH1615" s="149">
        <v>-39583.333333333292</v>
      </c>
      <c r="BI1615" s="149">
        <v>-24583.333333333299</v>
      </c>
      <c r="BJ1615" s="149">
        <v>-24583.333333333299</v>
      </c>
      <c r="BK1615" s="149">
        <v>-39583.333333333292</v>
      </c>
      <c r="BL1615" s="149">
        <v>-24583.333333333299</v>
      </c>
      <c r="BM1615" s="149">
        <v>-24583.333333333299</v>
      </c>
      <c r="BN1615" s="149">
        <v>-39583.333333333292</v>
      </c>
      <c r="BO1615" s="149">
        <v>-24583.333333333299</v>
      </c>
      <c r="BP1615" s="149">
        <v>-24583.333333333299</v>
      </c>
      <c r="BQ1615" s="268">
        <v>-354999.99999999959</v>
      </c>
    </row>
    <row r="1616" spans="11:69" x14ac:dyDescent="0.25">
      <c r="K1616" s="145" t="s">
        <v>316</v>
      </c>
      <c r="N1616" s="37" t="s">
        <v>3075</v>
      </c>
      <c r="V1616" s="37" t="s">
        <v>441</v>
      </c>
      <c r="W1616" s="37" t="s">
        <v>475</v>
      </c>
      <c r="X1616" s="37">
        <v>311</v>
      </c>
      <c r="AB1616" s="206" t="s">
        <v>362</v>
      </c>
      <c r="AC1616" s="173">
        <v>6664885</v>
      </c>
      <c r="AD1616" s="174" t="s">
        <v>3076</v>
      </c>
      <c r="AE1616" s="149">
        <v>154.06000000000006</v>
      </c>
      <c r="AF1616" s="17">
        <v>17655</v>
      </c>
      <c r="AG1616" s="17">
        <v>16321.279999999999</v>
      </c>
      <c r="AH1616" s="151">
        <v>30000</v>
      </c>
      <c r="AI1616" s="150">
        <v>4507.34</v>
      </c>
      <c r="AJ1616" s="266">
        <v>13522.02</v>
      </c>
      <c r="AK1616" s="138">
        <v>15159.27</v>
      </c>
      <c r="AL1616" s="266">
        <v>18191.124000000003</v>
      </c>
      <c r="AM1616" s="175">
        <v>25000</v>
      </c>
      <c r="AN1616" s="150">
        <v>20159.27</v>
      </c>
      <c r="AO1616" s="151">
        <v>16803.891428571402</v>
      </c>
      <c r="AP1616" s="151">
        <v>25000</v>
      </c>
      <c r="AQ1616" s="151">
        <v>24999.999999999949</v>
      </c>
      <c r="AR1616" s="266">
        <v>-11477.979999999949</v>
      </c>
      <c r="AS1616" s="267">
        <v>-0.84883619459222426</v>
      </c>
      <c r="AT1616" s="266">
        <v>5000.0000000000509</v>
      </c>
      <c r="AU1616" s="267">
        <v>0.16666666666666838</v>
      </c>
      <c r="AV1616" s="266">
        <v>-8678.7199999999502</v>
      </c>
      <c r="AW1616" s="267">
        <v>-0.5317426084228658</v>
      </c>
      <c r="AX1616" s="266">
        <v>-11477.98</v>
      </c>
      <c r="AY1616" s="267">
        <v>-0.84883619459222803</v>
      </c>
      <c r="AZ1616" s="266">
        <v>5000</v>
      </c>
      <c r="BA1616" s="267">
        <v>0.16666666666666666</v>
      </c>
      <c r="BB1616" s="266">
        <v>5.0931703299283981E-11</v>
      </c>
      <c r="BC1616" s="267">
        <v>2.0372681319713591E-15</v>
      </c>
      <c r="BE1616" s="149">
        <v>2083.3333333333298</v>
      </c>
      <c r="BF1616" s="149">
        <v>2083.3333333333298</v>
      </c>
      <c r="BG1616" s="149">
        <v>2083.3333333333298</v>
      </c>
      <c r="BH1616" s="149">
        <v>2083.3333333333298</v>
      </c>
      <c r="BI1616" s="149">
        <v>2083.3333333333298</v>
      </c>
      <c r="BJ1616" s="149">
        <v>2083.3333333333298</v>
      </c>
      <c r="BK1616" s="149">
        <v>2083.3333333333298</v>
      </c>
      <c r="BL1616" s="149">
        <v>2083.3333333333298</v>
      </c>
      <c r="BM1616" s="149">
        <v>2083.3333333333298</v>
      </c>
      <c r="BN1616" s="149">
        <v>2083.3333333333298</v>
      </c>
      <c r="BO1616" s="149">
        <v>2083.3333333333298</v>
      </c>
      <c r="BP1616" s="149">
        <v>2083.3333333333298</v>
      </c>
      <c r="BQ1616" s="268">
        <v>24999.999999999953</v>
      </c>
    </row>
    <row r="1617" spans="11:69" x14ac:dyDescent="0.25">
      <c r="K1617" s="145" t="s">
        <v>316</v>
      </c>
      <c r="N1617" s="37" t="s">
        <v>3077</v>
      </c>
      <c r="V1617" s="37" t="s">
        <v>441</v>
      </c>
      <c r="W1617" s="37" t="s">
        <v>475</v>
      </c>
      <c r="X1617" s="37">
        <v>311</v>
      </c>
      <c r="AB1617" s="206" t="s">
        <v>362</v>
      </c>
      <c r="AC1617" s="173">
        <v>6669350</v>
      </c>
      <c r="AD1617" s="174" t="s">
        <v>3078</v>
      </c>
      <c r="AE1617" s="149">
        <v>116519.20999999999</v>
      </c>
      <c r="AF1617" s="17">
        <v>95943.37</v>
      </c>
      <c r="AG1617" s="17">
        <v>92941.150000000009</v>
      </c>
      <c r="AH1617" s="151">
        <v>121127.36684662174</v>
      </c>
      <c r="AI1617" s="150">
        <v>23048.02</v>
      </c>
      <c r="AJ1617" s="266">
        <v>69144.06</v>
      </c>
      <c r="AK1617" s="138">
        <v>88684.22</v>
      </c>
      <c r="AL1617" s="266">
        <v>106421.06400000001</v>
      </c>
      <c r="AM1617" s="175">
        <v>100939.47237218477</v>
      </c>
      <c r="AN1617" s="150">
        <v>108872.11447443697</v>
      </c>
      <c r="AO1617" s="151">
        <v>88986.651428571378</v>
      </c>
      <c r="AP1617" s="151">
        <v>89357.84</v>
      </c>
      <c r="AQ1617" s="151">
        <v>89357.840000000026</v>
      </c>
      <c r="AR1617" s="266">
        <v>-20213.780000000028</v>
      </c>
      <c r="AS1617" s="267">
        <v>-0.29234297204994947</v>
      </c>
      <c r="AT1617" s="266">
        <v>31769.526846621709</v>
      </c>
      <c r="AU1617" s="267">
        <v>0.26228199021984905</v>
      </c>
      <c r="AV1617" s="266">
        <v>3583.3099999999831</v>
      </c>
      <c r="AW1617" s="267">
        <v>3.8554612246566596E-2</v>
      </c>
      <c r="AX1617" s="266">
        <v>-20213.78</v>
      </c>
      <c r="AY1617" s="267">
        <v>-0.29234297204994902</v>
      </c>
      <c r="AZ1617" s="266">
        <v>31769.526846621739</v>
      </c>
      <c r="BA1617" s="267">
        <v>0.26228199021984927</v>
      </c>
      <c r="BB1617" s="266">
        <v>-2.9103830456733704E-11</v>
      </c>
      <c r="BC1617" s="267">
        <v>-3.2569979821282278E-16</v>
      </c>
      <c r="BE1617" s="149">
        <v>12642.486666666668</v>
      </c>
      <c r="BF1617" s="149">
        <v>4848.4866666666694</v>
      </c>
      <c r="BG1617" s="149">
        <v>4848.4866666666694</v>
      </c>
      <c r="BH1617" s="149">
        <v>12642.486666666668</v>
      </c>
      <c r="BI1617" s="149">
        <v>4848.4866666666694</v>
      </c>
      <c r="BJ1617" s="149">
        <v>4848.4866666666694</v>
      </c>
      <c r="BK1617" s="149">
        <v>12642.486666666668</v>
      </c>
      <c r="BL1617" s="149">
        <v>4848.4866666666694</v>
      </c>
      <c r="BM1617" s="149">
        <v>4848.4866666666694</v>
      </c>
      <c r="BN1617" s="149">
        <v>12642.486666666668</v>
      </c>
      <c r="BO1617" s="149">
        <v>4848.4866666666694</v>
      </c>
      <c r="BP1617" s="149">
        <v>4848.4866666666694</v>
      </c>
      <c r="BQ1617" s="268">
        <v>89357.840000000011</v>
      </c>
    </row>
    <row r="1618" spans="11:69" x14ac:dyDescent="0.25">
      <c r="K1618" s="145" t="s">
        <v>316</v>
      </c>
      <c r="N1618" s="37" t="s">
        <v>3079</v>
      </c>
      <c r="V1618" s="37" t="s">
        <v>441</v>
      </c>
      <c r="W1618" s="37" t="s">
        <v>475</v>
      </c>
      <c r="X1618" s="37">
        <v>311</v>
      </c>
      <c r="AB1618" s="206" t="s">
        <v>362</v>
      </c>
      <c r="AC1618" s="173">
        <v>6669601</v>
      </c>
      <c r="AD1618" s="174" t="s">
        <v>3080</v>
      </c>
      <c r="AE1618" s="149">
        <v>-1800.0000000000582</v>
      </c>
      <c r="AF1618" s="17">
        <v>0</v>
      </c>
      <c r="AG1618" s="17">
        <v>0</v>
      </c>
      <c r="AH1618" s="151">
        <v>-0.20181069978409399</v>
      </c>
      <c r="AI1618" s="150">
        <v>0</v>
      </c>
      <c r="AJ1618" s="266">
        <v>0</v>
      </c>
      <c r="AK1618" s="138">
        <v>0</v>
      </c>
      <c r="AL1618" s="266">
        <v>0</v>
      </c>
      <c r="AM1618" s="175">
        <v>-0.16817558315341199</v>
      </c>
      <c r="AN1618" s="150">
        <v>-3.3635116630681999E-2</v>
      </c>
      <c r="AO1618" s="151">
        <v>0</v>
      </c>
      <c r="AP1618" s="151">
        <v>0</v>
      </c>
      <c r="AQ1618" s="151">
        <v>0</v>
      </c>
      <c r="AR1618" s="266">
        <v>0</v>
      </c>
      <c r="AS1618" s="267">
        <v>0</v>
      </c>
      <c r="AT1618" s="266">
        <v>-0.20181069978409399</v>
      </c>
      <c r="AU1618" s="267">
        <v>-1</v>
      </c>
      <c r="AV1618" s="266">
        <v>0</v>
      </c>
      <c r="AW1618" s="267">
        <v>0</v>
      </c>
      <c r="AX1618" s="266">
        <v>0</v>
      </c>
      <c r="AY1618" s="267">
        <v>0</v>
      </c>
      <c r="AZ1618" s="266">
        <v>-0.20181069978409399</v>
      </c>
      <c r="BA1618" s="267">
        <v>-1</v>
      </c>
      <c r="BB1618" s="266">
        <v>0</v>
      </c>
      <c r="BC1618" s="267">
        <v>0</v>
      </c>
      <c r="BE1618" s="149">
        <v>0</v>
      </c>
      <c r="BF1618" s="149">
        <v>0</v>
      </c>
      <c r="BG1618" s="149">
        <v>0</v>
      </c>
      <c r="BH1618" s="149">
        <v>0</v>
      </c>
      <c r="BI1618" s="149">
        <v>0</v>
      </c>
      <c r="BJ1618" s="149">
        <v>0</v>
      </c>
      <c r="BK1618" s="149">
        <v>0</v>
      </c>
      <c r="BL1618" s="149">
        <v>0</v>
      </c>
      <c r="BM1618" s="149">
        <v>0</v>
      </c>
      <c r="BN1618" s="149">
        <v>0</v>
      </c>
      <c r="BO1618" s="149">
        <v>0</v>
      </c>
      <c r="BP1618" s="149">
        <v>0</v>
      </c>
      <c r="BQ1618" s="268">
        <v>0</v>
      </c>
    </row>
    <row r="1619" spans="11:69" x14ac:dyDescent="0.25">
      <c r="K1619" s="145" t="s">
        <v>316</v>
      </c>
      <c r="N1619" s="37" t="s">
        <v>3081</v>
      </c>
      <c r="V1619" s="37" t="s">
        <v>441</v>
      </c>
      <c r="W1619" s="37" t="s">
        <v>475</v>
      </c>
      <c r="X1619" s="37">
        <v>311</v>
      </c>
      <c r="AB1619" s="206" t="s">
        <v>362</v>
      </c>
      <c r="AC1619" s="173">
        <v>6669603</v>
      </c>
      <c r="AD1619" s="174" t="s">
        <v>3082</v>
      </c>
      <c r="AE1619" s="149">
        <v>190434.45</v>
      </c>
      <c r="AF1619" s="17">
        <v>207139.17419999998</v>
      </c>
      <c r="AG1619" s="17">
        <v>722508.81</v>
      </c>
      <c r="AH1619" s="151">
        <v>11288.929741897633</v>
      </c>
      <c r="AI1619" s="150">
        <v>27680.87</v>
      </c>
      <c r="AJ1619" s="266">
        <v>83042.61</v>
      </c>
      <c r="AK1619" s="138">
        <v>95311.01999999999</v>
      </c>
      <c r="AL1619" s="266">
        <v>114373.22399999999</v>
      </c>
      <c r="AM1619" s="175">
        <v>9407.4414515813751</v>
      </c>
      <c r="AN1619" s="150">
        <v>97192.50829031624</v>
      </c>
      <c r="AO1619" s="151">
        <v>91111.405714285705</v>
      </c>
      <c r="AP1619" s="151">
        <v>667958.51206924126</v>
      </c>
      <c r="AQ1619" s="151">
        <v>667958.51206924161</v>
      </c>
      <c r="AR1619" s="266">
        <v>-584915.90206924162</v>
      </c>
      <c r="AS1619" s="267">
        <v>-7.0435635641659342</v>
      </c>
      <c r="AT1619" s="266">
        <v>-656669.58232734399</v>
      </c>
      <c r="AU1619" s="267">
        <v>-58.169339108399832</v>
      </c>
      <c r="AV1619" s="266">
        <v>54550.297930758446</v>
      </c>
      <c r="AW1619" s="267">
        <v>7.5501221820061193E-2</v>
      </c>
      <c r="AX1619" s="266">
        <v>-584915.90206924127</v>
      </c>
      <c r="AY1619" s="267">
        <v>-7.0435635641659298</v>
      </c>
      <c r="AZ1619" s="266">
        <v>-656669.58232734364</v>
      </c>
      <c r="BA1619" s="267">
        <v>-58.169339108399797</v>
      </c>
      <c r="BB1619" s="266">
        <v>-3.4924596548080444E-10</v>
      </c>
      <c r="BC1619" s="267">
        <v>-5.2285577497753517E-16</v>
      </c>
      <c r="BE1619" s="149">
        <v>55663.209339103472</v>
      </c>
      <c r="BF1619" s="149">
        <v>55663.209339103472</v>
      </c>
      <c r="BG1619" s="149">
        <v>55663.209339103472</v>
      </c>
      <c r="BH1619" s="149">
        <v>55663.209339103472</v>
      </c>
      <c r="BI1619" s="149">
        <v>55663.209339103472</v>
      </c>
      <c r="BJ1619" s="149">
        <v>55663.209339103472</v>
      </c>
      <c r="BK1619" s="149">
        <v>55663.209339103472</v>
      </c>
      <c r="BL1619" s="149">
        <v>55663.209339103472</v>
      </c>
      <c r="BM1619" s="149">
        <v>55663.209339103472</v>
      </c>
      <c r="BN1619" s="149">
        <v>55663.209339103472</v>
      </c>
      <c r="BO1619" s="149">
        <v>55663.209339103472</v>
      </c>
      <c r="BP1619" s="149">
        <v>55663.209339103472</v>
      </c>
      <c r="BQ1619" s="268">
        <v>667958.51206924161</v>
      </c>
    </row>
    <row r="1620" spans="11:69" x14ac:dyDescent="0.25">
      <c r="K1620" s="145" t="s">
        <v>316</v>
      </c>
      <c r="N1620" s="37" t="s">
        <v>3083</v>
      </c>
      <c r="V1620" s="37" t="s">
        <v>441</v>
      </c>
      <c r="W1620" s="37" t="s">
        <v>475</v>
      </c>
      <c r="X1620" s="37">
        <v>311</v>
      </c>
      <c r="AB1620" s="206" t="s">
        <v>362</v>
      </c>
      <c r="AC1620" s="173">
        <v>6669604</v>
      </c>
      <c r="AD1620" s="174" t="s">
        <v>3084</v>
      </c>
      <c r="AE1620" s="149">
        <v>104350</v>
      </c>
      <c r="AF1620" s="17">
        <v>121075</v>
      </c>
      <c r="AG1620" s="17">
        <v>-820723.65999999992</v>
      </c>
      <c r="AH1620" s="151">
        <v>142711.65805212609</v>
      </c>
      <c r="AI1620" s="150">
        <v>28550</v>
      </c>
      <c r="AJ1620" s="266">
        <v>85650</v>
      </c>
      <c r="AK1620" s="138">
        <v>78600</v>
      </c>
      <c r="AL1620" s="266">
        <v>94320</v>
      </c>
      <c r="AM1620" s="175">
        <v>118926.38171010508</v>
      </c>
      <c r="AN1620" s="150">
        <v>102385.27634202101</v>
      </c>
      <c r="AO1620" s="151">
        <v>86142.857142857101</v>
      </c>
      <c r="AP1620" s="151">
        <v>227125</v>
      </c>
      <c r="AQ1620" s="151">
        <v>227125</v>
      </c>
      <c r="AR1620" s="266">
        <v>-141475</v>
      </c>
      <c r="AS1620" s="267">
        <v>-1.651780502043199</v>
      </c>
      <c r="AT1620" s="266">
        <v>-84413.341947873909</v>
      </c>
      <c r="AU1620" s="267">
        <v>-0.59149576916163038</v>
      </c>
      <c r="AV1620" s="266">
        <v>-1047848.6599999999</v>
      </c>
      <c r="AW1620" s="267">
        <v>-1.2767374831133782</v>
      </c>
      <c r="AX1620" s="266">
        <v>-141475</v>
      </c>
      <c r="AY1620" s="267">
        <v>-1.651780502043199</v>
      </c>
      <c r="AZ1620" s="266">
        <v>-84413.341947873909</v>
      </c>
      <c r="BA1620" s="267">
        <v>-0.59149576916163038</v>
      </c>
      <c r="BB1620" s="266">
        <v>0</v>
      </c>
      <c r="BC1620" s="267">
        <v>0</v>
      </c>
      <c r="BE1620" s="149">
        <v>16843.75</v>
      </c>
      <c r="BF1620" s="149">
        <v>16843.75</v>
      </c>
      <c r="BG1620" s="149">
        <v>16843.75</v>
      </c>
      <c r="BH1620" s="149">
        <v>16843.75</v>
      </c>
      <c r="BI1620" s="149">
        <v>16843.75</v>
      </c>
      <c r="BJ1620" s="149">
        <v>41843.75</v>
      </c>
      <c r="BK1620" s="149">
        <v>16843.75</v>
      </c>
      <c r="BL1620" s="149">
        <v>16843.75</v>
      </c>
      <c r="BM1620" s="149">
        <v>16843.75</v>
      </c>
      <c r="BN1620" s="149">
        <v>16843.75</v>
      </c>
      <c r="BO1620" s="149">
        <v>16843.75</v>
      </c>
      <c r="BP1620" s="149">
        <v>16843.75</v>
      </c>
      <c r="BQ1620" s="268">
        <v>227125</v>
      </c>
    </row>
    <row r="1621" spans="11:69" x14ac:dyDescent="0.25">
      <c r="K1621" s="145" t="s">
        <v>316</v>
      </c>
      <c r="N1621" s="37" t="s">
        <v>3085</v>
      </c>
      <c r="V1621" s="37" t="s">
        <v>441</v>
      </c>
      <c r="W1621" s="37" t="s">
        <v>475</v>
      </c>
      <c r="X1621" s="37">
        <v>311</v>
      </c>
      <c r="AB1621" s="206" t="s">
        <v>362</v>
      </c>
      <c r="AC1621" s="173">
        <v>6669606</v>
      </c>
      <c r="AD1621" s="174" t="s">
        <v>3086</v>
      </c>
      <c r="AE1621" s="149">
        <v>264280.00000000006</v>
      </c>
      <c r="AF1621" s="17">
        <v>362960.40419999999</v>
      </c>
      <c r="AG1621" s="17">
        <v>490396.88</v>
      </c>
      <c r="AH1621" s="151">
        <v>1124794.3198429644</v>
      </c>
      <c r="AI1621" s="150">
        <v>125855.83</v>
      </c>
      <c r="AJ1621" s="266">
        <v>377567.49</v>
      </c>
      <c r="AK1621" s="138">
        <v>919345.20999999985</v>
      </c>
      <c r="AL1621" s="266">
        <v>1103214.2519999999</v>
      </c>
      <c r="AM1621" s="175">
        <v>939828.59986913705</v>
      </c>
      <c r="AN1621" s="150">
        <v>1104310.9299738272</v>
      </c>
      <c r="AO1621" s="151">
        <v>331416.70285714278</v>
      </c>
      <c r="AP1621" s="151">
        <v>539274.46300432703</v>
      </c>
      <c r="AQ1621" s="151">
        <v>539274.46300432691</v>
      </c>
      <c r="AR1621" s="266">
        <v>-161706.97300432692</v>
      </c>
      <c r="AS1621" s="267">
        <v>-0.4282862727517322</v>
      </c>
      <c r="AT1621" s="266">
        <v>585519.8568386375</v>
      </c>
      <c r="AU1621" s="267">
        <v>0.52055726679023728</v>
      </c>
      <c r="AV1621" s="266">
        <v>-48877.583004326909</v>
      </c>
      <c r="AW1621" s="267">
        <v>-9.9669441217339935E-2</v>
      </c>
      <c r="AX1621" s="266">
        <v>-161706.97300432704</v>
      </c>
      <c r="AY1621" s="267">
        <v>-0.42828627275173253</v>
      </c>
      <c r="AZ1621" s="266">
        <v>585519.85683863738</v>
      </c>
      <c r="BA1621" s="267">
        <v>0.52055726679023717</v>
      </c>
      <c r="BB1621" s="266">
        <v>1.1641532182693481E-10</v>
      </c>
      <c r="BC1621" s="267">
        <v>2.1587397478155891E-16</v>
      </c>
      <c r="BE1621" s="149">
        <v>61202.588948990713</v>
      </c>
      <c r="BF1621" s="149">
        <v>42680.216894196194</v>
      </c>
      <c r="BG1621" s="149">
        <v>42702.588948990713</v>
      </c>
      <c r="BH1621" s="149">
        <v>42702.588948990713</v>
      </c>
      <c r="BI1621" s="149">
        <v>42635.472784607147</v>
      </c>
      <c r="BJ1621" s="149">
        <v>42702.588948990713</v>
      </c>
      <c r="BK1621" s="149">
        <v>42680.216894196194</v>
      </c>
      <c r="BL1621" s="149">
        <v>42702.588948990713</v>
      </c>
      <c r="BM1621" s="149">
        <v>51180.216894196194</v>
      </c>
      <c r="BN1621" s="149">
        <v>42702.588948990713</v>
      </c>
      <c r="BO1621" s="149">
        <v>42702.588948990713</v>
      </c>
      <c r="BP1621" s="149">
        <v>42680.216894196194</v>
      </c>
      <c r="BQ1621" s="268">
        <v>539274.46300432691</v>
      </c>
    </row>
    <row r="1622" spans="11:69" x14ac:dyDescent="0.25">
      <c r="K1622" s="145" t="s">
        <v>316</v>
      </c>
      <c r="N1622" s="37" t="s">
        <v>3087</v>
      </c>
      <c r="V1622" s="37" t="s">
        <v>441</v>
      </c>
      <c r="W1622" s="37" t="s">
        <v>475</v>
      </c>
      <c r="X1622" s="37">
        <v>311</v>
      </c>
      <c r="AB1622" s="206" t="s">
        <v>362</v>
      </c>
      <c r="AC1622" s="173">
        <v>6669611</v>
      </c>
      <c r="AD1622" s="174" t="s">
        <v>3088</v>
      </c>
      <c r="AE1622" s="149">
        <v>623385.38</v>
      </c>
      <c r="AF1622" s="17">
        <v>1148692.4240999999</v>
      </c>
      <c r="AG1622" s="17">
        <v>1943948.67</v>
      </c>
      <c r="AH1622" s="151">
        <v>1957935.8327121586</v>
      </c>
      <c r="AI1622" s="150">
        <v>610789.92999999993</v>
      </c>
      <c r="AJ1622" s="266">
        <v>1832369.7899999998</v>
      </c>
      <c r="AK1622" s="138">
        <v>1883384.77</v>
      </c>
      <c r="AL1622" s="266">
        <v>2260061.7240000004</v>
      </c>
      <c r="AM1622" s="175">
        <v>1624336.0880934654</v>
      </c>
      <c r="AN1622" s="150">
        <v>2216984.5146186929</v>
      </c>
      <c r="AO1622" s="151">
        <v>2067199.2514285706</v>
      </c>
      <c r="AP1622" s="151">
        <v>2505457.8778804974</v>
      </c>
      <c r="AQ1622" s="151">
        <v>2505457.8778804974</v>
      </c>
      <c r="AR1622" s="266">
        <v>-673088.08788049757</v>
      </c>
      <c r="AS1622" s="267">
        <v>-0.36733201537911059</v>
      </c>
      <c r="AT1622" s="266">
        <v>-547522.04516833881</v>
      </c>
      <c r="AU1622" s="267">
        <v>-0.27964248675601594</v>
      </c>
      <c r="AV1622" s="266">
        <v>-561509.20788049744</v>
      </c>
      <c r="AW1622" s="267">
        <v>-0.28884981200686616</v>
      </c>
      <c r="AX1622" s="266">
        <v>-673088.08788049757</v>
      </c>
      <c r="AY1622" s="267">
        <v>-0.36733201537911059</v>
      </c>
      <c r="AZ1622" s="266">
        <v>-547522.04516833881</v>
      </c>
      <c r="BA1622" s="267">
        <v>-0.27964248675601594</v>
      </c>
      <c r="BB1622" s="266">
        <v>0</v>
      </c>
      <c r="BC1622" s="267">
        <v>0</v>
      </c>
      <c r="BE1622" s="149">
        <v>235932.2189900415</v>
      </c>
      <c r="BF1622" s="149">
        <v>197562.59399004147</v>
      </c>
      <c r="BG1622" s="149">
        <v>199062.59399004147</v>
      </c>
      <c r="BH1622" s="149">
        <v>205068.84399004147</v>
      </c>
      <c r="BI1622" s="149">
        <v>197562.59399004147</v>
      </c>
      <c r="BJ1622" s="149">
        <v>197562.59399004147</v>
      </c>
      <c r="BK1622" s="149">
        <v>223587.21899004147</v>
      </c>
      <c r="BL1622" s="149">
        <v>209062.59399004147</v>
      </c>
      <c r="BM1622" s="149">
        <v>207562.59399004147</v>
      </c>
      <c r="BN1622" s="149">
        <v>215068.84399004147</v>
      </c>
      <c r="BO1622" s="149">
        <v>207562.59399004147</v>
      </c>
      <c r="BP1622" s="149">
        <v>209862.59399004147</v>
      </c>
      <c r="BQ1622" s="268">
        <v>2505457.8778804974</v>
      </c>
    </row>
    <row r="1623" spans="11:69" x14ac:dyDescent="0.25">
      <c r="K1623" s="145" t="s">
        <v>316</v>
      </c>
      <c r="N1623" s="37" t="s">
        <v>3089</v>
      </c>
      <c r="V1623" s="37" t="s">
        <v>441</v>
      </c>
      <c r="W1623" s="37" t="s">
        <v>475</v>
      </c>
      <c r="X1623" s="37">
        <v>311</v>
      </c>
      <c r="AB1623" s="206" t="s">
        <v>362</v>
      </c>
      <c r="AC1623" s="173">
        <v>6669612</v>
      </c>
      <c r="AD1623" s="174" t="s">
        <v>3090</v>
      </c>
      <c r="AE1623" s="149">
        <v>0</v>
      </c>
      <c r="AF1623" s="17">
        <v>0</v>
      </c>
      <c r="AG1623" s="17">
        <v>0</v>
      </c>
      <c r="AH1623" s="151">
        <v>0</v>
      </c>
      <c r="AI1623" s="150">
        <v>1000</v>
      </c>
      <c r="AJ1623" s="266">
        <v>3000</v>
      </c>
      <c r="AK1623" s="138">
        <v>1000</v>
      </c>
      <c r="AL1623" s="266">
        <v>1200</v>
      </c>
      <c r="AM1623" s="175">
        <v>0</v>
      </c>
      <c r="AN1623" s="150">
        <v>1000</v>
      </c>
      <c r="AO1623" s="151">
        <v>1714.2857142857099</v>
      </c>
      <c r="AP1623" s="151">
        <v>0</v>
      </c>
      <c r="AQ1623" s="151">
        <v>0</v>
      </c>
      <c r="AR1623" s="266">
        <v>3000</v>
      </c>
      <c r="AS1623" s="267">
        <v>1</v>
      </c>
      <c r="AT1623" s="266">
        <v>0</v>
      </c>
      <c r="AU1623" s="267">
        <v>0</v>
      </c>
      <c r="AV1623" s="266">
        <v>0</v>
      </c>
      <c r="AW1623" s="267">
        <v>0</v>
      </c>
      <c r="AX1623" s="266">
        <v>3000</v>
      </c>
      <c r="AY1623" s="267">
        <v>1</v>
      </c>
      <c r="AZ1623" s="266">
        <v>0</v>
      </c>
      <c r="BA1623" s="267">
        <v>0</v>
      </c>
      <c r="BB1623" s="266">
        <v>0</v>
      </c>
      <c r="BC1623" s="267">
        <v>0</v>
      </c>
      <c r="BE1623" s="149">
        <v>0</v>
      </c>
      <c r="BF1623" s="149">
        <v>0</v>
      </c>
      <c r="BG1623" s="149">
        <v>0</v>
      </c>
      <c r="BH1623" s="149">
        <v>0</v>
      </c>
      <c r="BI1623" s="149">
        <v>0</v>
      </c>
      <c r="BJ1623" s="149">
        <v>0</v>
      </c>
      <c r="BK1623" s="149">
        <v>0</v>
      </c>
      <c r="BL1623" s="149">
        <v>0</v>
      </c>
      <c r="BM1623" s="149">
        <v>0</v>
      </c>
      <c r="BN1623" s="149">
        <v>0</v>
      </c>
      <c r="BO1623" s="149">
        <v>0</v>
      </c>
      <c r="BP1623" s="149">
        <v>0</v>
      </c>
      <c r="BQ1623" s="268">
        <v>0</v>
      </c>
    </row>
    <row r="1624" spans="11:69" x14ac:dyDescent="0.25">
      <c r="K1624" s="145" t="s">
        <v>316</v>
      </c>
      <c r="N1624" s="37" t="s">
        <v>3091</v>
      </c>
      <c r="V1624" s="37" t="s">
        <v>441</v>
      </c>
      <c r="W1624" s="37" t="s">
        <v>475</v>
      </c>
      <c r="X1624" s="37">
        <v>311</v>
      </c>
      <c r="AB1624" s="206" t="s">
        <v>362</v>
      </c>
      <c r="AC1624" s="173">
        <v>6669613</v>
      </c>
      <c r="AD1624" s="174" t="s">
        <v>3092</v>
      </c>
      <c r="AE1624" s="149">
        <v>426718.08999999997</v>
      </c>
      <c r="AF1624" s="17">
        <v>1107018.4200000002</v>
      </c>
      <c r="AG1624" s="17">
        <v>510326.5799999999</v>
      </c>
      <c r="AH1624" s="151">
        <v>501712.38313591044</v>
      </c>
      <c r="AI1624" s="150">
        <v>107627.51000000001</v>
      </c>
      <c r="AJ1624" s="266">
        <v>322882.53000000003</v>
      </c>
      <c r="AK1624" s="138">
        <v>325356.23000000004</v>
      </c>
      <c r="AL1624" s="266">
        <v>390427.47600000002</v>
      </c>
      <c r="AM1624" s="175">
        <v>418093.65261325875</v>
      </c>
      <c r="AN1624" s="150">
        <v>408974.96052265173</v>
      </c>
      <c r="AO1624" s="151">
        <v>363261.18857142888</v>
      </c>
      <c r="AP1624" s="151">
        <v>510202.91000000003</v>
      </c>
      <c r="AQ1624" s="151">
        <v>510202.90999999986</v>
      </c>
      <c r="AR1624" s="266">
        <v>-187320.37999999983</v>
      </c>
      <c r="AS1624" s="267">
        <v>-0.58015024845103824</v>
      </c>
      <c r="AT1624" s="266">
        <v>-8490.526864089421</v>
      </c>
      <c r="AU1624" s="267">
        <v>-1.6923096079510948E-2</v>
      </c>
      <c r="AV1624" s="266">
        <v>123.67000000004191</v>
      </c>
      <c r="AW1624" s="267">
        <v>2.4233501613817946E-4</v>
      </c>
      <c r="AX1624" s="266">
        <v>-187320.38</v>
      </c>
      <c r="AY1624" s="267">
        <v>-0.5801502484510388</v>
      </c>
      <c r="AZ1624" s="266">
        <v>-8490.5268640895956</v>
      </c>
      <c r="BA1624" s="267">
        <v>-1.6923096079511295E-2</v>
      </c>
      <c r="BB1624" s="266">
        <v>1.7462298274040222E-10</v>
      </c>
      <c r="BC1624" s="267">
        <v>3.4226183214125967E-16</v>
      </c>
      <c r="BE1624" s="149">
        <v>42516.909166666665</v>
      </c>
      <c r="BF1624" s="149">
        <v>42516.909166666665</v>
      </c>
      <c r="BG1624" s="149">
        <v>42516.909166666665</v>
      </c>
      <c r="BH1624" s="149">
        <v>42516.909166666665</v>
      </c>
      <c r="BI1624" s="149">
        <v>42516.909166666665</v>
      </c>
      <c r="BJ1624" s="149">
        <v>42516.909166666665</v>
      </c>
      <c r="BK1624" s="149">
        <v>42516.909166666665</v>
      </c>
      <c r="BL1624" s="149">
        <v>42516.909166666665</v>
      </c>
      <c r="BM1624" s="149">
        <v>42516.909166666665</v>
      </c>
      <c r="BN1624" s="149">
        <v>42516.909166666665</v>
      </c>
      <c r="BO1624" s="149">
        <v>42516.909166666665</v>
      </c>
      <c r="BP1624" s="149">
        <v>42516.909166666665</v>
      </c>
      <c r="BQ1624" s="268">
        <v>510202.91000000009</v>
      </c>
    </row>
    <row r="1625" spans="11:69" x14ac:dyDescent="0.25">
      <c r="K1625" s="145" t="s">
        <v>316</v>
      </c>
      <c r="N1625" s="37" t="s">
        <v>3093</v>
      </c>
      <c r="V1625" s="37" t="s">
        <v>441</v>
      </c>
      <c r="W1625" s="37" t="s">
        <v>475</v>
      </c>
      <c r="X1625" s="37">
        <v>311</v>
      </c>
      <c r="AB1625" s="206" t="s">
        <v>362</v>
      </c>
      <c r="AC1625" s="173">
        <v>6669614</v>
      </c>
      <c r="AD1625" s="174" t="s">
        <v>3094</v>
      </c>
      <c r="AE1625" s="149">
        <v>14124.75</v>
      </c>
      <c r="AF1625" s="17">
        <v>13860.85</v>
      </c>
      <c r="AG1625" s="17">
        <v>15338.93</v>
      </c>
      <c r="AH1625" s="151">
        <v>18237.240123456781</v>
      </c>
      <c r="AI1625" s="150">
        <v>5875.19</v>
      </c>
      <c r="AJ1625" s="266">
        <v>17625.57</v>
      </c>
      <c r="AK1625" s="138">
        <v>13813.29</v>
      </c>
      <c r="AL1625" s="266">
        <v>16575.948000000004</v>
      </c>
      <c r="AM1625" s="175">
        <v>15197.700102880654</v>
      </c>
      <c r="AN1625" s="150">
        <v>16852.830020576126</v>
      </c>
      <c r="AO1625" s="151">
        <v>16801.98857142857</v>
      </c>
      <c r="AP1625" s="151">
        <v>17723.033333333329</v>
      </c>
      <c r="AQ1625" s="151">
        <v>17723.033333333329</v>
      </c>
      <c r="AR1625" s="266">
        <v>-97.463333333329501</v>
      </c>
      <c r="AS1625" s="267">
        <v>-5.529655683948349E-3</v>
      </c>
      <c r="AT1625" s="266">
        <v>514.20679012345136</v>
      </c>
      <c r="AU1625" s="267">
        <v>2.8195427961826162E-2</v>
      </c>
      <c r="AV1625" s="266">
        <v>-2384.1033333333289</v>
      </c>
      <c r="AW1625" s="267">
        <v>-0.1554282686819308</v>
      </c>
      <c r="AX1625" s="266">
        <v>-97.463333333329501</v>
      </c>
      <c r="AY1625" s="267">
        <v>-5.529655683948349E-3</v>
      </c>
      <c r="AZ1625" s="266">
        <v>514.20679012345136</v>
      </c>
      <c r="BA1625" s="267">
        <v>2.8195427961826162E-2</v>
      </c>
      <c r="BB1625" s="266">
        <v>0</v>
      </c>
      <c r="BC1625" s="267">
        <v>0</v>
      </c>
      <c r="BE1625" s="149">
        <v>1476.9194444444438</v>
      </c>
      <c r="BF1625" s="149">
        <v>1476.9194444444438</v>
      </c>
      <c r="BG1625" s="149">
        <v>1476.9194444444438</v>
      </c>
      <c r="BH1625" s="149">
        <v>1476.9194444444438</v>
      </c>
      <c r="BI1625" s="149">
        <v>1476.9194444444438</v>
      </c>
      <c r="BJ1625" s="149">
        <v>1476.9194444444438</v>
      </c>
      <c r="BK1625" s="149">
        <v>1476.9194444444438</v>
      </c>
      <c r="BL1625" s="149">
        <v>1476.9194444444438</v>
      </c>
      <c r="BM1625" s="149">
        <v>1476.9194444444438</v>
      </c>
      <c r="BN1625" s="149">
        <v>1476.9194444444438</v>
      </c>
      <c r="BO1625" s="149">
        <v>1476.9194444444438</v>
      </c>
      <c r="BP1625" s="149">
        <v>1476.9194444444438</v>
      </c>
      <c r="BQ1625" s="268">
        <v>17723.033333333326</v>
      </c>
    </row>
    <row r="1626" spans="11:69" x14ac:dyDescent="0.25">
      <c r="K1626" s="145" t="s">
        <v>316</v>
      </c>
      <c r="N1626" s="37" t="s">
        <v>3095</v>
      </c>
      <c r="V1626" s="37" t="s">
        <v>441</v>
      </c>
      <c r="W1626" s="37" t="s">
        <v>475</v>
      </c>
      <c r="X1626" s="37">
        <v>311</v>
      </c>
      <c r="AB1626" s="206" t="s">
        <v>362</v>
      </c>
      <c r="AC1626" s="173">
        <v>6669615</v>
      </c>
      <c r="AD1626" s="174" t="s">
        <v>3096</v>
      </c>
      <c r="AE1626" s="149">
        <v>588.72</v>
      </c>
      <c r="AF1626" s="17">
        <v>612.37</v>
      </c>
      <c r="AG1626" s="17">
        <v>560.17999999999995</v>
      </c>
      <c r="AH1626" s="151">
        <v>-327.24054819046842</v>
      </c>
      <c r="AI1626" s="150">
        <v>240.46</v>
      </c>
      <c r="AJ1626" s="266">
        <v>721.38</v>
      </c>
      <c r="AK1626" s="138">
        <v>709.87999999999988</v>
      </c>
      <c r="AL1626" s="266">
        <v>851.85599999999977</v>
      </c>
      <c r="AM1626" s="175">
        <v>-272.70045682539029</v>
      </c>
      <c r="AN1626" s="150">
        <v>655.33990863492181</v>
      </c>
      <c r="AO1626" s="151">
        <v>884.10857142857185</v>
      </c>
      <c r="AP1626" s="151">
        <v>288.75000000000006</v>
      </c>
      <c r="AQ1626" s="151">
        <v>288.7499999999996</v>
      </c>
      <c r="AR1626" s="266">
        <v>432.63000000000039</v>
      </c>
      <c r="AS1626" s="267">
        <v>0.59972552607502339</v>
      </c>
      <c r="AT1626" s="266">
        <v>-615.99054819046796</v>
      </c>
      <c r="AU1626" s="267">
        <v>-1.8823784265021286</v>
      </c>
      <c r="AV1626" s="266">
        <v>271.43000000000035</v>
      </c>
      <c r="AW1626" s="267">
        <v>0.48454068335178047</v>
      </c>
      <c r="AX1626" s="266">
        <v>432.62999999999994</v>
      </c>
      <c r="AY1626" s="267">
        <v>0.59972552607502283</v>
      </c>
      <c r="AZ1626" s="266">
        <v>-615.99054819046842</v>
      </c>
      <c r="BA1626" s="267">
        <v>-1.8823784265021302</v>
      </c>
      <c r="BB1626" s="266">
        <v>4.5474735088646412E-13</v>
      </c>
      <c r="BC1626" s="267">
        <v>1.5748826004726026E-15</v>
      </c>
      <c r="BE1626" s="149">
        <v>24.062499999999968</v>
      </c>
      <c r="BF1626" s="149">
        <v>24.062499999999968</v>
      </c>
      <c r="BG1626" s="149">
        <v>24.062499999999968</v>
      </c>
      <c r="BH1626" s="149">
        <v>24.062499999999968</v>
      </c>
      <c r="BI1626" s="149">
        <v>24.062499999999968</v>
      </c>
      <c r="BJ1626" s="149">
        <v>24.062499999999968</v>
      </c>
      <c r="BK1626" s="149">
        <v>24.062499999999968</v>
      </c>
      <c r="BL1626" s="149">
        <v>24.062499999999968</v>
      </c>
      <c r="BM1626" s="149">
        <v>24.062499999999968</v>
      </c>
      <c r="BN1626" s="149">
        <v>24.062499999999968</v>
      </c>
      <c r="BO1626" s="149">
        <v>24.062499999999968</v>
      </c>
      <c r="BP1626" s="149">
        <v>24.062499999999968</v>
      </c>
      <c r="BQ1626" s="268">
        <v>288.7499999999996</v>
      </c>
    </row>
    <row r="1627" spans="11:69" x14ac:dyDescent="0.25">
      <c r="K1627" s="145" t="s">
        <v>316</v>
      </c>
      <c r="N1627" s="37" t="s">
        <v>3097</v>
      </c>
      <c r="V1627" s="37" t="s">
        <v>441</v>
      </c>
      <c r="W1627" s="37" t="s">
        <v>475</v>
      </c>
      <c r="X1627" s="37">
        <v>311</v>
      </c>
      <c r="AB1627" s="206" t="s">
        <v>362</v>
      </c>
      <c r="AC1627" s="173">
        <v>6669616</v>
      </c>
      <c r="AD1627" s="174" t="s">
        <v>3098</v>
      </c>
      <c r="AE1627" s="149">
        <v>5117844.83</v>
      </c>
      <c r="AF1627" s="17">
        <v>8241932.4242000002</v>
      </c>
      <c r="AG1627" s="17">
        <v>7309842.5899999999</v>
      </c>
      <c r="AH1627" s="151">
        <v>5761388.6529999999</v>
      </c>
      <c r="AI1627" s="150">
        <v>1503015.76</v>
      </c>
      <c r="AJ1627" s="266">
        <v>4509047.28</v>
      </c>
      <c r="AK1627" s="138">
        <v>4882116.07</v>
      </c>
      <c r="AL1627" s="266">
        <v>5858539.284</v>
      </c>
      <c r="AM1627" s="175">
        <v>4836398.3441666663</v>
      </c>
      <c r="AN1627" s="150">
        <v>5807106.378833334</v>
      </c>
      <c r="AO1627" s="151">
        <v>40269205.971428573</v>
      </c>
      <c r="AP1627" s="151">
        <v>5525659.4800000004</v>
      </c>
      <c r="AQ1627" s="151">
        <v>5525659.4800000042</v>
      </c>
      <c r="AR1627" s="266">
        <v>-1016612.2000000039</v>
      </c>
      <c r="AS1627" s="267">
        <v>-0.22546053231892565</v>
      </c>
      <c r="AT1627" s="266">
        <v>235729.17299999576</v>
      </c>
      <c r="AU1627" s="267">
        <v>4.091533954704648E-2</v>
      </c>
      <c r="AV1627" s="266">
        <v>1784183.1099999957</v>
      </c>
      <c r="AW1627" s="267">
        <v>0.24407955274451343</v>
      </c>
      <c r="AX1627" s="266">
        <v>-1016612.2000000002</v>
      </c>
      <c r="AY1627" s="267">
        <v>-0.22546053231892485</v>
      </c>
      <c r="AZ1627" s="266">
        <v>235729.17299999949</v>
      </c>
      <c r="BA1627" s="267">
        <v>4.0915339547047132E-2</v>
      </c>
      <c r="BB1627" s="266">
        <v>-3.7252902984619141E-9</v>
      </c>
      <c r="BC1627" s="267">
        <v>-6.7418021540153139E-16</v>
      </c>
      <c r="BE1627" s="149">
        <v>474347.04000000033</v>
      </c>
      <c r="BF1627" s="149">
        <v>460692.04000000027</v>
      </c>
      <c r="BG1627" s="149">
        <v>460692.04000000027</v>
      </c>
      <c r="BH1627" s="149">
        <v>457492.04000000039</v>
      </c>
      <c r="BI1627" s="149">
        <v>457492.04000000039</v>
      </c>
      <c r="BJ1627" s="149">
        <v>457492.04000000039</v>
      </c>
      <c r="BK1627" s="149">
        <v>457492.04000000039</v>
      </c>
      <c r="BL1627" s="149">
        <v>457492.04000000039</v>
      </c>
      <c r="BM1627" s="149">
        <v>462492.04000000039</v>
      </c>
      <c r="BN1627" s="149">
        <v>459992.04000000039</v>
      </c>
      <c r="BO1627" s="149">
        <v>459992.04000000039</v>
      </c>
      <c r="BP1627" s="149">
        <v>459992.04000000039</v>
      </c>
      <c r="BQ1627" s="268">
        <v>5525659.4800000042</v>
      </c>
    </row>
    <row r="1628" spans="11:69" x14ac:dyDescent="0.25">
      <c r="K1628" s="145" t="s">
        <v>316</v>
      </c>
      <c r="N1628" s="37" t="s">
        <v>3099</v>
      </c>
      <c r="V1628" s="37" t="s">
        <v>441</v>
      </c>
      <c r="W1628" s="37" t="s">
        <v>475</v>
      </c>
      <c r="X1628" s="37">
        <v>311</v>
      </c>
      <c r="AB1628" s="206" t="s">
        <v>362</v>
      </c>
      <c r="AC1628" s="173">
        <v>6669617</v>
      </c>
      <c r="AD1628" s="174" t="s">
        <v>3100</v>
      </c>
      <c r="AE1628" s="149">
        <v>83111.510000000009</v>
      </c>
      <c r="AF1628" s="17">
        <v>117415.26419999999</v>
      </c>
      <c r="AG1628" s="17">
        <v>108214.56999999999</v>
      </c>
      <c r="AH1628" s="151">
        <v>131936.03217649748</v>
      </c>
      <c r="AI1628" s="150">
        <v>35934.89</v>
      </c>
      <c r="AJ1628" s="266">
        <v>107804.67</v>
      </c>
      <c r="AK1628" s="138">
        <v>71085.58</v>
      </c>
      <c r="AL1628" s="266">
        <v>85302.695999999996</v>
      </c>
      <c r="AM1628" s="175">
        <v>109946.69348041457</v>
      </c>
      <c r="AN1628" s="150">
        <v>93074.91869608291</v>
      </c>
      <c r="AO1628" s="151">
        <v>87393.497142857115</v>
      </c>
      <c r="AP1628" s="151">
        <v>163516.79</v>
      </c>
      <c r="AQ1628" s="151">
        <v>163516.78999999998</v>
      </c>
      <c r="AR1628" s="266">
        <v>-55712.119999999981</v>
      </c>
      <c r="AS1628" s="267">
        <v>-0.51678763081413803</v>
      </c>
      <c r="AT1628" s="266">
        <v>-31580.757823502499</v>
      </c>
      <c r="AU1628" s="267">
        <v>-0.23936416233326865</v>
      </c>
      <c r="AV1628" s="266">
        <v>-55302.219999999987</v>
      </c>
      <c r="AW1628" s="267">
        <v>-0.51104227462161511</v>
      </c>
      <c r="AX1628" s="266">
        <v>-55712.12000000001</v>
      </c>
      <c r="AY1628" s="267">
        <v>-0.51678763081413825</v>
      </c>
      <c r="AZ1628" s="266">
        <v>-31580.757823502528</v>
      </c>
      <c r="BA1628" s="267">
        <v>-0.23936416233326888</v>
      </c>
      <c r="BB1628" s="266">
        <v>2.9103830456733704E-11</v>
      </c>
      <c r="BC1628" s="267">
        <v>1.7798680158003164E-16</v>
      </c>
      <c r="BE1628" s="149">
        <v>13626.399166666666</v>
      </c>
      <c r="BF1628" s="149">
        <v>13626.399166666666</v>
      </c>
      <c r="BG1628" s="149">
        <v>13626.399166666666</v>
      </c>
      <c r="BH1628" s="149">
        <v>13626.399166666666</v>
      </c>
      <c r="BI1628" s="149">
        <v>13626.399166666666</v>
      </c>
      <c r="BJ1628" s="149">
        <v>13626.399166666666</v>
      </c>
      <c r="BK1628" s="149">
        <v>13626.399166666666</v>
      </c>
      <c r="BL1628" s="149">
        <v>13626.399166666666</v>
      </c>
      <c r="BM1628" s="149">
        <v>13626.399166666666</v>
      </c>
      <c r="BN1628" s="149">
        <v>13626.399166666666</v>
      </c>
      <c r="BO1628" s="149">
        <v>13626.399166666666</v>
      </c>
      <c r="BP1628" s="149">
        <v>13626.399166666666</v>
      </c>
      <c r="BQ1628" s="268">
        <v>163516.79</v>
      </c>
    </row>
    <row r="1629" spans="11:69" x14ac:dyDescent="0.25">
      <c r="K1629" s="145" t="s">
        <v>316</v>
      </c>
      <c r="N1629" s="37" t="s">
        <v>3101</v>
      </c>
      <c r="V1629" s="37" t="s">
        <v>441</v>
      </c>
      <c r="W1629" s="37" t="s">
        <v>475</v>
      </c>
      <c r="X1629" s="37">
        <v>311</v>
      </c>
      <c r="AB1629" s="206" t="s">
        <v>362</v>
      </c>
      <c r="AC1629" s="173">
        <v>6669618</v>
      </c>
      <c r="AD1629" s="174" t="s">
        <v>3102</v>
      </c>
      <c r="AE1629" s="149">
        <v>168565.77</v>
      </c>
      <c r="AF1629" s="17">
        <v>234791.11420000001</v>
      </c>
      <c r="AG1629" s="17">
        <v>291896.82</v>
      </c>
      <c r="AH1629" s="151">
        <v>480229.88356149517</v>
      </c>
      <c r="AI1629" s="150">
        <v>31614.18</v>
      </c>
      <c r="AJ1629" s="266">
        <v>94842.540000000008</v>
      </c>
      <c r="AK1629" s="138">
        <v>197009.13</v>
      </c>
      <c r="AL1629" s="266">
        <v>236410.95600000001</v>
      </c>
      <c r="AM1629" s="175">
        <v>400841.90296791267</v>
      </c>
      <c r="AN1629" s="150">
        <v>276397.1105935825</v>
      </c>
      <c r="AO1629" s="151">
        <v>191892.34285714285</v>
      </c>
      <c r="AP1629" s="151">
        <v>370947.13413216162</v>
      </c>
      <c r="AQ1629" s="151">
        <v>403347.13413216156</v>
      </c>
      <c r="AR1629" s="266">
        <v>-308504.59413216158</v>
      </c>
      <c r="AS1629" s="267">
        <v>-3.2528082243702201</v>
      </c>
      <c r="AT1629" s="266">
        <v>76882.749429333606</v>
      </c>
      <c r="AU1629" s="267">
        <v>0.16009572094754593</v>
      </c>
      <c r="AV1629" s="266">
        <v>-111450.31413216155</v>
      </c>
      <c r="AW1629" s="267">
        <v>-0.38181407434367237</v>
      </c>
      <c r="AX1629" s="266">
        <v>-276104.59413216158</v>
      </c>
      <c r="AY1629" s="267">
        <v>-2.9111893685276833</v>
      </c>
      <c r="AZ1629" s="266">
        <v>109282.74942933355</v>
      </c>
      <c r="BA1629" s="267">
        <v>0.22756340904665817</v>
      </c>
      <c r="BB1629" s="266">
        <v>-32399.999999999942</v>
      </c>
      <c r="BC1629" s="267">
        <v>-8.7343982521391902E-2</v>
      </c>
      <c r="BE1629" s="149">
        <v>33612.261177680128</v>
      </c>
      <c r="BF1629" s="149">
        <v>33612.261177680128</v>
      </c>
      <c r="BG1629" s="149">
        <v>33612.261177680128</v>
      </c>
      <c r="BH1629" s="149">
        <v>33612.261177680128</v>
      </c>
      <c r="BI1629" s="149">
        <v>33612.261177680128</v>
      </c>
      <c r="BJ1629" s="149">
        <v>33612.261177680128</v>
      </c>
      <c r="BK1629" s="149">
        <v>33612.261177680128</v>
      </c>
      <c r="BL1629" s="149">
        <v>33612.261177680128</v>
      </c>
      <c r="BM1629" s="149">
        <v>33612.261177680128</v>
      </c>
      <c r="BN1629" s="149">
        <v>33612.261177680128</v>
      </c>
      <c r="BO1629" s="149">
        <v>33612.261177680128</v>
      </c>
      <c r="BP1629" s="149">
        <v>33612.261177680128</v>
      </c>
      <c r="BQ1629" s="268">
        <v>403347.13413216145</v>
      </c>
    </row>
    <row r="1630" spans="11:69" x14ac:dyDescent="0.25">
      <c r="K1630" s="145" t="s">
        <v>316</v>
      </c>
      <c r="N1630" s="37" t="s">
        <v>3103</v>
      </c>
      <c r="V1630" s="37" t="s">
        <v>441</v>
      </c>
      <c r="W1630" s="37" t="s">
        <v>475</v>
      </c>
      <c r="X1630" s="37">
        <v>311</v>
      </c>
      <c r="AB1630" s="206" t="s">
        <v>362</v>
      </c>
      <c r="AC1630" s="173">
        <v>6669619</v>
      </c>
      <c r="AD1630" s="174" t="s">
        <v>3104</v>
      </c>
      <c r="AE1630" s="149">
        <v>0</v>
      </c>
      <c r="AF1630" s="17">
        <v>0</v>
      </c>
      <c r="AG1630" s="17">
        <v>0.02</v>
      </c>
      <c r="AH1630" s="151">
        <v>0</v>
      </c>
      <c r="AI1630" s="150">
        <v>0.12</v>
      </c>
      <c r="AJ1630" s="266">
        <v>0.36</v>
      </c>
      <c r="AK1630" s="138">
        <v>2.6999999999999882</v>
      </c>
      <c r="AL1630" s="266">
        <v>3.2399999999999856</v>
      </c>
      <c r="AM1630" s="175">
        <v>0</v>
      </c>
      <c r="AN1630" s="150">
        <v>2.6999999999999882</v>
      </c>
      <c r="AO1630" s="151">
        <v>4.6285714285710071</v>
      </c>
      <c r="AP1630" s="151">
        <v>0</v>
      </c>
      <c r="AQ1630" s="151">
        <v>0</v>
      </c>
      <c r="AR1630" s="266">
        <v>0.36</v>
      </c>
      <c r="AS1630" s="267">
        <v>1</v>
      </c>
      <c r="AT1630" s="266">
        <v>0</v>
      </c>
      <c r="AU1630" s="267">
        <v>0</v>
      </c>
      <c r="AV1630" s="266">
        <v>0.02</v>
      </c>
      <c r="AW1630" s="267">
        <v>1</v>
      </c>
      <c r="AX1630" s="266">
        <v>0.36</v>
      </c>
      <c r="AY1630" s="267">
        <v>1</v>
      </c>
      <c r="AZ1630" s="266">
        <v>0</v>
      </c>
      <c r="BA1630" s="267">
        <v>0</v>
      </c>
      <c r="BB1630" s="266">
        <v>0</v>
      </c>
      <c r="BC1630" s="267">
        <v>0</v>
      </c>
      <c r="BE1630" s="149">
        <v>0</v>
      </c>
      <c r="BF1630" s="149">
        <v>0</v>
      </c>
      <c r="BG1630" s="149">
        <v>0</v>
      </c>
      <c r="BH1630" s="149">
        <v>0</v>
      </c>
      <c r="BI1630" s="149">
        <v>0</v>
      </c>
      <c r="BJ1630" s="149">
        <v>0</v>
      </c>
      <c r="BK1630" s="149">
        <v>0</v>
      </c>
      <c r="BL1630" s="149">
        <v>0</v>
      </c>
      <c r="BM1630" s="149">
        <v>0</v>
      </c>
      <c r="BN1630" s="149">
        <v>0</v>
      </c>
      <c r="BO1630" s="149">
        <v>0</v>
      </c>
      <c r="BP1630" s="149">
        <v>0</v>
      </c>
      <c r="BQ1630" s="268">
        <v>0</v>
      </c>
    </row>
    <row r="1631" spans="11:69" x14ac:dyDescent="0.25">
      <c r="K1631" s="145" t="s">
        <v>316</v>
      </c>
      <c r="N1631" s="37" t="s">
        <v>3105</v>
      </c>
      <c r="V1631" s="37" t="s">
        <v>441</v>
      </c>
      <c r="W1631" s="37" t="s">
        <v>475</v>
      </c>
      <c r="X1631" s="37">
        <v>311</v>
      </c>
      <c r="AB1631" s="206" t="s">
        <v>362</v>
      </c>
      <c r="AC1631" s="173">
        <v>6669627</v>
      </c>
      <c r="AD1631" s="174" t="s">
        <v>3106</v>
      </c>
      <c r="AE1631" s="149">
        <v>-129826.19999999998</v>
      </c>
      <c r="AF1631" s="17">
        <v>-149535.77999999997</v>
      </c>
      <c r="AG1631" s="17">
        <v>-223627.59</v>
      </c>
      <c r="AH1631" s="151">
        <v>-138806.93012345678</v>
      </c>
      <c r="AI1631" s="150">
        <v>-191541.74000000002</v>
      </c>
      <c r="AJ1631" s="266">
        <v>-574625.22000000009</v>
      </c>
      <c r="AK1631" s="138">
        <v>-503550.51</v>
      </c>
      <c r="AL1631" s="266">
        <v>-604260.61199999996</v>
      </c>
      <c r="AM1631" s="175">
        <v>-115672.44176954729</v>
      </c>
      <c r="AN1631" s="150">
        <v>-526684.99835390947</v>
      </c>
      <c r="AO1631" s="151">
        <v>-582007.97142857069</v>
      </c>
      <c r="AP1631" s="151">
        <v>-575203.75</v>
      </c>
      <c r="AQ1631" s="151">
        <v>-575203.75</v>
      </c>
      <c r="AR1631" s="266">
        <v>578.52999999991152</v>
      </c>
      <c r="AS1631" s="267">
        <v>1.0067953508895962E-3</v>
      </c>
      <c r="AT1631" s="266">
        <v>436396.81987654325</v>
      </c>
      <c r="AU1631" s="267">
        <v>3.1439123355613869</v>
      </c>
      <c r="AV1631" s="266">
        <v>351576.16000000003</v>
      </c>
      <c r="AW1631" s="267">
        <v>1.5721501984616479</v>
      </c>
      <c r="AX1631" s="266">
        <v>578.52999999991152</v>
      </c>
      <c r="AY1631" s="267">
        <v>1.0067953508895962E-3</v>
      </c>
      <c r="AZ1631" s="266">
        <v>436396.81987654325</v>
      </c>
      <c r="BA1631" s="267">
        <v>3.1439123355613869</v>
      </c>
      <c r="BB1631" s="266">
        <v>0</v>
      </c>
      <c r="BC1631" s="267">
        <v>0</v>
      </c>
      <c r="BE1631" s="149">
        <v>-47933.645833333328</v>
      </c>
      <c r="BF1631" s="149">
        <v>-47933.645833333328</v>
      </c>
      <c r="BG1631" s="149">
        <v>-47933.645833333328</v>
      </c>
      <c r="BH1631" s="149">
        <v>-47933.645833333328</v>
      </c>
      <c r="BI1631" s="149">
        <v>-47933.645833333328</v>
      </c>
      <c r="BJ1631" s="149">
        <v>-47933.645833333328</v>
      </c>
      <c r="BK1631" s="149">
        <v>-47933.645833333328</v>
      </c>
      <c r="BL1631" s="149">
        <v>-47933.645833333328</v>
      </c>
      <c r="BM1631" s="149">
        <v>-47933.645833333328</v>
      </c>
      <c r="BN1631" s="149">
        <v>-47933.645833333328</v>
      </c>
      <c r="BO1631" s="149">
        <v>-47933.645833333328</v>
      </c>
      <c r="BP1631" s="149">
        <v>-47933.645833333328</v>
      </c>
      <c r="BQ1631" s="268">
        <v>-575203.74999999988</v>
      </c>
    </row>
    <row r="1632" spans="11:69" x14ac:dyDescent="0.25">
      <c r="K1632" s="145" t="s">
        <v>316</v>
      </c>
      <c r="N1632" s="37" t="s">
        <v>3107</v>
      </c>
      <c r="V1632" s="37" t="s">
        <v>441</v>
      </c>
      <c r="W1632" s="37" t="s">
        <v>475</v>
      </c>
      <c r="X1632" s="37">
        <v>311</v>
      </c>
      <c r="AB1632" s="206" t="s">
        <v>362</v>
      </c>
      <c r="AC1632" s="173">
        <v>6669628</v>
      </c>
      <c r="AD1632" s="174" t="s">
        <v>3108</v>
      </c>
      <c r="AE1632" s="149">
        <v>-1708.9</v>
      </c>
      <c r="AF1632" s="17">
        <v>-6984.7100000000009</v>
      </c>
      <c r="AG1632" s="17">
        <v>-16928</v>
      </c>
      <c r="AH1632" s="151">
        <v>-11016.853234567874</v>
      </c>
      <c r="AI1632" s="150">
        <v>-9295.1</v>
      </c>
      <c r="AJ1632" s="266">
        <v>-27885.300000000003</v>
      </c>
      <c r="AK1632" s="138">
        <v>-25858.46</v>
      </c>
      <c r="AL1632" s="266">
        <v>-31030.152000000002</v>
      </c>
      <c r="AM1632" s="175">
        <v>-9180.7110288065633</v>
      </c>
      <c r="AN1632" s="150">
        <v>-27694.602205761308</v>
      </c>
      <c r="AO1632" s="151">
        <v>-31356.8057142857</v>
      </c>
      <c r="AP1632" s="151">
        <v>-22619.16</v>
      </c>
      <c r="AQ1632" s="151">
        <v>-22619.160000000033</v>
      </c>
      <c r="AR1632" s="266">
        <v>-5266.1399999999703</v>
      </c>
      <c r="AS1632" s="267">
        <v>-0.18885003926800034</v>
      </c>
      <c r="AT1632" s="266">
        <v>11602.306765432158</v>
      </c>
      <c r="AU1632" s="267">
        <v>1.0531416293200033</v>
      </c>
      <c r="AV1632" s="266">
        <v>5691.1600000000326</v>
      </c>
      <c r="AW1632" s="267">
        <v>0.33619801512287528</v>
      </c>
      <c r="AX1632" s="266">
        <v>-5266.1400000000031</v>
      </c>
      <c r="AY1632" s="267">
        <v>-0.18885003926800151</v>
      </c>
      <c r="AZ1632" s="266">
        <v>11602.306765432126</v>
      </c>
      <c r="BA1632" s="267">
        <v>1.0531416293200002</v>
      </c>
      <c r="BB1632" s="266">
        <v>3.2741809263825417E-11</v>
      </c>
      <c r="BC1632" s="267">
        <v>1.4475254281691017E-15</v>
      </c>
      <c r="BE1632" s="149">
        <v>-1884.9300000000028</v>
      </c>
      <c r="BF1632" s="149">
        <v>-1884.9300000000028</v>
      </c>
      <c r="BG1632" s="149">
        <v>-1884.9300000000028</v>
      </c>
      <c r="BH1632" s="149">
        <v>-1884.9300000000028</v>
      </c>
      <c r="BI1632" s="149">
        <v>-1884.9300000000028</v>
      </c>
      <c r="BJ1632" s="149">
        <v>-1884.9300000000028</v>
      </c>
      <c r="BK1632" s="149">
        <v>-1884.9300000000028</v>
      </c>
      <c r="BL1632" s="149">
        <v>-1884.9300000000028</v>
      </c>
      <c r="BM1632" s="149">
        <v>-1884.9300000000028</v>
      </c>
      <c r="BN1632" s="149">
        <v>-1884.9300000000028</v>
      </c>
      <c r="BO1632" s="149">
        <v>-1884.9300000000028</v>
      </c>
      <c r="BP1632" s="149">
        <v>-1884.9300000000028</v>
      </c>
      <c r="BQ1632" s="268">
        <v>-22619.160000000036</v>
      </c>
    </row>
    <row r="1633" spans="11:69" x14ac:dyDescent="0.25">
      <c r="K1633" s="145" t="s">
        <v>316</v>
      </c>
      <c r="N1633" s="37" t="s">
        <v>3109</v>
      </c>
      <c r="V1633" s="37" t="s">
        <v>441</v>
      </c>
      <c r="W1633" s="37" t="s">
        <v>475</v>
      </c>
      <c r="X1633" s="37">
        <v>311</v>
      </c>
      <c r="AB1633" s="206" t="s">
        <v>362</v>
      </c>
      <c r="AC1633" s="173">
        <v>6669629</v>
      </c>
      <c r="AD1633" s="174" t="s">
        <v>3110</v>
      </c>
      <c r="AE1633" s="149">
        <v>-82166.789999999994</v>
      </c>
      <c r="AF1633" s="17">
        <v>-57935.409999999982</v>
      </c>
      <c r="AG1633" s="17">
        <v>-91041.569999999992</v>
      </c>
      <c r="AH1633" s="151">
        <v>-103666.86086419753</v>
      </c>
      <c r="AI1633" s="150">
        <v>-29069.94</v>
      </c>
      <c r="AJ1633" s="266">
        <v>-87209.819999999992</v>
      </c>
      <c r="AK1633" s="138">
        <v>-61236.659999999989</v>
      </c>
      <c r="AL1633" s="266">
        <v>-73483.991999999998</v>
      </c>
      <c r="AM1633" s="175">
        <v>-86389.050720164596</v>
      </c>
      <c r="AN1633" s="150">
        <v>-78514.470144032923</v>
      </c>
      <c r="AO1633" s="151">
        <v>-79985.965714285703</v>
      </c>
      <c r="AP1633" s="151">
        <v>-84198.48</v>
      </c>
      <c r="AQ1633" s="151">
        <v>-84198.47999999988</v>
      </c>
      <c r="AR1633" s="266">
        <v>-3011.3400000001129</v>
      </c>
      <c r="AS1633" s="267">
        <v>-3.4529827030948042E-2</v>
      </c>
      <c r="AT1633" s="266">
        <v>-19468.38086419765</v>
      </c>
      <c r="AU1633" s="267">
        <v>-0.18779753435093419</v>
      </c>
      <c r="AV1633" s="266">
        <v>-6843.0900000001129</v>
      </c>
      <c r="AW1633" s="267">
        <v>-7.5164455094525642E-2</v>
      </c>
      <c r="AX1633" s="266">
        <v>-3011.3399999999965</v>
      </c>
      <c r="AY1633" s="267">
        <v>-3.452982703094671E-2</v>
      </c>
      <c r="AZ1633" s="266">
        <v>-19468.380864197534</v>
      </c>
      <c r="BA1633" s="267">
        <v>-0.18779753435093305</v>
      </c>
      <c r="BB1633" s="266">
        <v>-1.1641532182693481E-10</v>
      </c>
      <c r="BC1633" s="267">
        <v>-1.3826297318779962E-15</v>
      </c>
      <c r="BE1633" s="149">
        <v>-7016.5399999999909</v>
      </c>
      <c r="BF1633" s="149">
        <v>-7016.5399999999909</v>
      </c>
      <c r="BG1633" s="149">
        <v>-7016.5399999999909</v>
      </c>
      <c r="BH1633" s="149">
        <v>-7016.5399999999909</v>
      </c>
      <c r="BI1633" s="149">
        <v>-7016.5399999999909</v>
      </c>
      <c r="BJ1633" s="149">
        <v>-7016.5399999999909</v>
      </c>
      <c r="BK1633" s="149">
        <v>-7016.5399999999909</v>
      </c>
      <c r="BL1633" s="149">
        <v>-7016.5399999999909</v>
      </c>
      <c r="BM1633" s="149">
        <v>-7016.5399999999909</v>
      </c>
      <c r="BN1633" s="149">
        <v>-7016.5399999999909</v>
      </c>
      <c r="BO1633" s="149">
        <v>-7016.5399999999909</v>
      </c>
      <c r="BP1633" s="149">
        <v>-7016.5399999999909</v>
      </c>
      <c r="BQ1633" s="268">
        <v>-84198.479999999909</v>
      </c>
    </row>
    <row r="1634" spans="11:69" x14ac:dyDescent="0.25">
      <c r="K1634" s="145" t="s">
        <v>316</v>
      </c>
      <c r="N1634" s="37" t="s">
        <v>3111</v>
      </c>
      <c r="V1634" s="37" t="s">
        <v>441</v>
      </c>
      <c r="W1634" s="37" t="s">
        <v>475</v>
      </c>
      <c r="X1634" s="37">
        <v>311</v>
      </c>
      <c r="AB1634" s="206" t="s">
        <v>362</v>
      </c>
      <c r="AC1634" s="173">
        <v>6669630</v>
      </c>
      <c r="AD1634" s="174" t="s">
        <v>3112</v>
      </c>
      <c r="AE1634" s="149">
        <v>0</v>
      </c>
      <c r="AF1634" s="17">
        <v>0</v>
      </c>
      <c r="AG1634" s="17">
        <v>0</v>
      </c>
      <c r="AH1634" s="151">
        <v>352750.00000000006</v>
      </c>
      <c r="AI1634" s="150">
        <v>107803.11000000002</v>
      </c>
      <c r="AJ1634" s="266">
        <v>323409.33000000007</v>
      </c>
      <c r="AK1634" s="138">
        <v>298449.43</v>
      </c>
      <c r="AL1634" s="266">
        <v>358139.31599999999</v>
      </c>
      <c r="AM1634" s="175">
        <v>293958.33333333337</v>
      </c>
      <c r="AN1634" s="150">
        <v>357241.09666666668</v>
      </c>
      <c r="AO1634" s="151">
        <v>397993.76571428578</v>
      </c>
      <c r="AP1634" s="151">
        <v>198269</v>
      </c>
      <c r="AQ1634" s="151">
        <v>198269.00000000041</v>
      </c>
      <c r="AR1634" s="266">
        <v>125140.32999999967</v>
      </c>
      <c r="AS1634" s="267">
        <v>0.38694100136195714</v>
      </c>
      <c r="AT1634" s="266">
        <v>154480.99999999965</v>
      </c>
      <c r="AU1634" s="267">
        <v>0.43793338058114706</v>
      </c>
      <c r="AV1634" s="266">
        <v>-198269.00000000041</v>
      </c>
      <c r="AW1634" s="267">
        <v>0</v>
      </c>
      <c r="AX1634" s="266">
        <v>125140.33000000007</v>
      </c>
      <c r="AY1634" s="267">
        <v>0.38694100136195836</v>
      </c>
      <c r="AZ1634" s="266">
        <v>154481.00000000006</v>
      </c>
      <c r="BA1634" s="267">
        <v>0.43793338058114822</v>
      </c>
      <c r="BB1634" s="266">
        <v>-4.0745362639427185E-10</v>
      </c>
      <c r="BC1634" s="267">
        <v>-2.055054629792211E-15</v>
      </c>
      <c r="BE1634" s="149">
        <v>16522.416666666704</v>
      </c>
      <c r="BF1634" s="149">
        <v>16522.416666666704</v>
      </c>
      <c r="BG1634" s="149">
        <v>16522.416666666704</v>
      </c>
      <c r="BH1634" s="149">
        <v>16522.416666666704</v>
      </c>
      <c r="BI1634" s="149">
        <v>16522.416666666704</v>
      </c>
      <c r="BJ1634" s="149">
        <v>16522.416666666704</v>
      </c>
      <c r="BK1634" s="149">
        <v>16522.416666666704</v>
      </c>
      <c r="BL1634" s="149">
        <v>16522.416666666704</v>
      </c>
      <c r="BM1634" s="149">
        <v>16522.416666666704</v>
      </c>
      <c r="BN1634" s="149">
        <v>16522.416666666704</v>
      </c>
      <c r="BO1634" s="149">
        <v>16522.416666666704</v>
      </c>
      <c r="BP1634" s="149">
        <v>16522.416666666704</v>
      </c>
      <c r="BQ1634" s="268">
        <v>198269.00000000049</v>
      </c>
    </row>
    <row r="1635" spans="11:69" x14ac:dyDescent="0.25">
      <c r="K1635" s="145" t="s">
        <v>316</v>
      </c>
      <c r="N1635" s="37" t="s">
        <v>3113</v>
      </c>
      <c r="V1635" s="37" t="s">
        <v>441</v>
      </c>
      <c r="W1635" s="37" t="s">
        <v>475</v>
      </c>
      <c r="X1635" s="37">
        <v>311</v>
      </c>
      <c r="AB1635" s="206" t="s">
        <v>362</v>
      </c>
      <c r="AC1635" s="173">
        <v>6669631</v>
      </c>
      <c r="AD1635" s="174" t="s">
        <v>3114</v>
      </c>
      <c r="AE1635" s="149">
        <v>0</v>
      </c>
      <c r="AF1635" s="17">
        <v>0</v>
      </c>
      <c r="AG1635" s="17">
        <v>0</v>
      </c>
      <c r="AH1635" s="151">
        <v>0</v>
      </c>
      <c r="AI1635" s="150">
        <v>7023.76</v>
      </c>
      <c r="AJ1635" s="266">
        <v>21071.279999999999</v>
      </c>
      <c r="AK1635" s="138">
        <v>20436.11</v>
      </c>
      <c r="AL1635" s="266">
        <v>24523.332000000002</v>
      </c>
      <c r="AM1635" s="175">
        <v>0</v>
      </c>
      <c r="AN1635" s="150">
        <v>20436.11</v>
      </c>
      <c r="AO1635" s="151">
        <v>28491.754285714276</v>
      </c>
      <c r="AP1635" s="151">
        <v>105660.87226197874</v>
      </c>
      <c r="AQ1635" s="151">
        <v>105660.87226197877</v>
      </c>
      <c r="AR1635" s="266">
        <v>-84589.592261978774</v>
      </c>
      <c r="AS1635" s="267">
        <v>-4.0144496329591171</v>
      </c>
      <c r="AT1635" s="266">
        <v>-105660.87226197877</v>
      </c>
      <c r="AU1635" s="267">
        <v>0</v>
      </c>
      <c r="AV1635" s="266">
        <v>-105660.87226197877</v>
      </c>
      <c r="AW1635" s="267">
        <v>0</v>
      </c>
      <c r="AX1635" s="266">
        <v>-84589.592261978745</v>
      </c>
      <c r="AY1635" s="267">
        <v>-4.0144496329591153</v>
      </c>
      <c r="AZ1635" s="266">
        <v>-105660.87226197874</v>
      </c>
      <c r="BA1635" s="267">
        <v>0</v>
      </c>
      <c r="BB1635" s="266">
        <v>-2.9103830456733704E-11</v>
      </c>
      <c r="BC1635" s="267">
        <v>-2.7544567666044616E-16</v>
      </c>
      <c r="BE1635" s="149">
        <v>8805.0726884982305</v>
      </c>
      <c r="BF1635" s="149">
        <v>8805.0726884982305</v>
      </c>
      <c r="BG1635" s="149">
        <v>8805.0726884982305</v>
      </c>
      <c r="BH1635" s="149">
        <v>8805.0726884982305</v>
      </c>
      <c r="BI1635" s="149">
        <v>8805.0726884982305</v>
      </c>
      <c r="BJ1635" s="149">
        <v>8805.0726884982305</v>
      </c>
      <c r="BK1635" s="149">
        <v>8805.0726884982305</v>
      </c>
      <c r="BL1635" s="149">
        <v>8805.0726884982305</v>
      </c>
      <c r="BM1635" s="149">
        <v>8805.0726884982305</v>
      </c>
      <c r="BN1635" s="149">
        <v>8805.0726884982305</v>
      </c>
      <c r="BO1635" s="149">
        <v>8805.0726884982305</v>
      </c>
      <c r="BP1635" s="149">
        <v>8805.0726884982305</v>
      </c>
      <c r="BQ1635" s="268">
        <v>105660.87226197876</v>
      </c>
    </row>
    <row r="1636" spans="11:69" x14ac:dyDescent="0.25">
      <c r="K1636" s="145" t="s">
        <v>316</v>
      </c>
      <c r="N1636" s="37" t="s">
        <v>3115</v>
      </c>
      <c r="V1636" s="37" t="s">
        <v>441</v>
      </c>
      <c r="W1636" s="37" t="s">
        <v>475</v>
      </c>
      <c r="X1636" s="37">
        <v>311</v>
      </c>
      <c r="AB1636" s="206" t="s">
        <v>362</v>
      </c>
      <c r="AC1636" s="173">
        <v>6669632</v>
      </c>
      <c r="AD1636" s="174" t="s">
        <v>3116</v>
      </c>
      <c r="AE1636" s="149">
        <v>0</v>
      </c>
      <c r="AF1636" s="17">
        <v>0</v>
      </c>
      <c r="AG1636" s="17">
        <v>0</v>
      </c>
      <c r="AH1636" s="151">
        <v>0</v>
      </c>
      <c r="AI1636" s="150">
        <v>4427.4799999999996</v>
      </c>
      <c r="AJ1636" s="266">
        <v>13282.439999999999</v>
      </c>
      <c r="AK1636" s="138">
        <v>8519.99</v>
      </c>
      <c r="AL1636" s="266">
        <v>10223.988000000001</v>
      </c>
      <c r="AM1636" s="175">
        <v>0</v>
      </c>
      <c r="AN1636" s="150">
        <v>8519.99</v>
      </c>
      <c r="AO1636" s="151">
        <v>8320.8171428571495</v>
      </c>
      <c r="AP1636" s="151">
        <v>62877.578756616225</v>
      </c>
      <c r="AQ1636" s="151">
        <v>62877.578756616218</v>
      </c>
      <c r="AR1636" s="266">
        <v>-49595.138756616216</v>
      </c>
      <c r="AS1636" s="267">
        <v>-3.7338876559288972</v>
      </c>
      <c r="AT1636" s="266">
        <v>-62877.578756616218</v>
      </c>
      <c r="AU1636" s="267">
        <v>0</v>
      </c>
      <c r="AV1636" s="266">
        <v>-62877.578756616218</v>
      </c>
      <c r="AW1636" s="267">
        <v>0</v>
      </c>
      <c r="AX1636" s="266">
        <v>-49595.13875661623</v>
      </c>
      <c r="AY1636" s="267">
        <v>-3.733887655928898</v>
      </c>
      <c r="AZ1636" s="266">
        <v>-62877.578756616225</v>
      </c>
      <c r="BA1636" s="267">
        <v>0</v>
      </c>
      <c r="BB1636" s="266">
        <v>7.2759576141834259E-12</v>
      </c>
      <c r="BC1636" s="267">
        <v>1.1571624986303757E-16</v>
      </c>
      <c r="BE1636" s="149">
        <v>5239.798229718017</v>
      </c>
      <c r="BF1636" s="149">
        <v>5239.798229718017</v>
      </c>
      <c r="BG1636" s="149">
        <v>5239.798229718017</v>
      </c>
      <c r="BH1636" s="149">
        <v>5239.798229718017</v>
      </c>
      <c r="BI1636" s="149">
        <v>5239.798229718017</v>
      </c>
      <c r="BJ1636" s="149">
        <v>5239.798229718017</v>
      </c>
      <c r="BK1636" s="149">
        <v>5239.798229718017</v>
      </c>
      <c r="BL1636" s="149">
        <v>5239.798229718017</v>
      </c>
      <c r="BM1636" s="149">
        <v>5239.798229718017</v>
      </c>
      <c r="BN1636" s="149">
        <v>5239.798229718017</v>
      </c>
      <c r="BO1636" s="149">
        <v>5239.798229718017</v>
      </c>
      <c r="BP1636" s="149">
        <v>5239.798229718017</v>
      </c>
      <c r="BQ1636" s="268">
        <v>62877.578756616189</v>
      </c>
    </row>
    <row r="1637" spans="11:69" x14ac:dyDescent="0.25">
      <c r="K1637" s="145" t="s">
        <v>316</v>
      </c>
      <c r="N1637" s="37" t="s">
        <v>3117</v>
      </c>
      <c r="V1637" s="37" t="s">
        <v>441</v>
      </c>
      <c r="W1637" s="37" t="s">
        <v>475</v>
      </c>
      <c r="X1637" s="37">
        <v>311</v>
      </c>
      <c r="AB1637" s="206" t="s">
        <v>362</v>
      </c>
      <c r="AC1637" s="173">
        <v>6669701</v>
      </c>
      <c r="AD1637" s="174" t="s">
        <v>3118</v>
      </c>
      <c r="AE1637" s="149">
        <v>108815.05000000002</v>
      </c>
      <c r="AF1637" s="17">
        <v>146828.55000000002</v>
      </c>
      <c r="AG1637" s="17">
        <v>114687.56000000001</v>
      </c>
      <c r="AH1637" s="151">
        <v>135195.51545104675</v>
      </c>
      <c r="AI1637" s="150">
        <v>48222.409999999989</v>
      </c>
      <c r="AJ1637" s="266">
        <v>144667.22999999998</v>
      </c>
      <c r="AK1637" s="138">
        <v>71753.2</v>
      </c>
      <c r="AL1637" s="266">
        <v>86103.84</v>
      </c>
      <c r="AM1637" s="175">
        <v>112662.92954253897</v>
      </c>
      <c r="AN1637" s="150">
        <v>94285.78590850778</v>
      </c>
      <c r="AO1637" s="151">
        <v>105865.97142857101</v>
      </c>
      <c r="AP1637" s="151">
        <v>144667.23000000001</v>
      </c>
      <c r="AQ1637" s="151">
        <v>144667.23000000004</v>
      </c>
      <c r="AR1637" s="266">
        <v>-5.8207660913467407E-11</v>
      </c>
      <c r="AS1637" s="267">
        <v>-4.023555363123177E-16</v>
      </c>
      <c r="AT1637" s="266">
        <v>-9471.714548953285</v>
      </c>
      <c r="AU1637" s="267">
        <v>-7.0059384124933635E-2</v>
      </c>
      <c r="AV1637" s="266">
        <v>-29979.670000000027</v>
      </c>
      <c r="AW1637" s="267">
        <v>-0.26140298041043009</v>
      </c>
      <c r="AX1637" s="266">
        <v>-2.9103830456733704E-11</v>
      </c>
      <c r="AY1637" s="267">
        <v>-2.0117776815615885E-16</v>
      </c>
      <c r="AZ1637" s="266">
        <v>-9471.7145489532559</v>
      </c>
      <c r="BA1637" s="267">
        <v>-7.0059384124933413E-2</v>
      </c>
      <c r="BB1637" s="266">
        <v>-2.9103830456733704E-11</v>
      </c>
      <c r="BC1637" s="267">
        <v>-2.011777681561588E-16</v>
      </c>
      <c r="BE1637" s="149">
        <v>12055.602500000003</v>
      </c>
      <c r="BF1637" s="149">
        <v>12055.602500000003</v>
      </c>
      <c r="BG1637" s="149">
        <v>12055.602500000003</v>
      </c>
      <c r="BH1637" s="149">
        <v>12055.602500000003</v>
      </c>
      <c r="BI1637" s="149">
        <v>12055.602500000003</v>
      </c>
      <c r="BJ1637" s="149">
        <v>12055.602500000003</v>
      </c>
      <c r="BK1637" s="149">
        <v>12055.602500000003</v>
      </c>
      <c r="BL1637" s="149">
        <v>12055.602500000003</v>
      </c>
      <c r="BM1637" s="149">
        <v>12055.602500000003</v>
      </c>
      <c r="BN1637" s="149">
        <v>12055.602500000003</v>
      </c>
      <c r="BO1637" s="149">
        <v>12055.602500000003</v>
      </c>
      <c r="BP1637" s="149">
        <v>12055.602500000003</v>
      </c>
      <c r="BQ1637" s="268">
        <v>144667.23000000007</v>
      </c>
    </row>
    <row r="1638" spans="11:69" x14ac:dyDescent="0.25">
      <c r="K1638" s="145" t="s">
        <v>316</v>
      </c>
      <c r="N1638" s="37" t="s">
        <v>3119</v>
      </c>
      <c r="V1638" s="37" t="s">
        <v>441</v>
      </c>
      <c r="W1638" s="37" t="s">
        <v>475</v>
      </c>
      <c r="X1638" s="37">
        <v>311</v>
      </c>
      <c r="AB1638" s="206" t="s">
        <v>362</v>
      </c>
      <c r="AC1638" s="173">
        <v>6669702</v>
      </c>
      <c r="AD1638" s="174" t="s">
        <v>3120</v>
      </c>
      <c r="AE1638" s="149">
        <v>0</v>
      </c>
      <c r="AF1638" s="17">
        <v>1418</v>
      </c>
      <c r="AG1638" s="17">
        <v>0</v>
      </c>
      <c r="AH1638" s="151">
        <v>0</v>
      </c>
      <c r="AI1638" s="150">
        <v>0</v>
      </c>
      <c r="AJ1638" s="266">
        <v>0</v>
      </c>
      <c r="AK1638" s="138">
        <v>0</v>
      </c>
      <c r="AL1638" s="266">
        <v>0</v>
      </c>
      <c r="AM1638" s="175">
        <v>0</v>
      </c>
      <c r="AN1638" s="150">
        <v>0</v>
      </c>
      <c r="AO1638" s="151">
        <v>0</v>
      </c>
      <c r="AP1638" s="151">
        <v>0</v>
      </c>
      <c r="AQ1638" s="151">
        <v>0</v>
      </c>
      <c r="AR1638" s="266">
        <v>0</v>
      </c>
      <c r="AS1638" s="267">
        <v>0</v>
      </c>
      <c r="AT1638" s="266">
        <v>0</v>
      </c>
      <c r="AU1638" s="267">
        <v>0</v>
      </c>
      <c r="AV1638" s="266">
        <v>0</v>
      </c>
      <c r="AW1638" s="267">
        <v>0</v>
      </c>
      <c r="AX1638" s="266">
        <v>0</v>
      </c>
      <c r="AY1638" s="267">
        <v>0</v>
      </c>
      <c r="AZ1638" s="266">
        <v>0</v>
      </c>
      <c r="BA1638" s="267">
        <v>0</v>
      </c>
      <c r="BB1638" s="266">
        <v>0</v>
      </c>
      <c r="BC1638" s="267">
        <v>0</v>
      </c>
      <c r="BE1638" s="149">
        <v>0</v>
      </c>
      <c r="BF1638" s="149">
        <v>0</v>
      </c>
      <c r="BG1638" s="149">
        <v>0</v>
      </c>
      <c r="BH1638" s="149">
        <v>0</v>
      </c>
      <c r="BI1638" s="149">
        <v>0</v>
      </c>
      <c r="BJ1638" s="149">
        <v>0</v>
      </c>
      <c r="BK1638" s="149">
        <v>0</v>
      </c>
      <c r="BL1638" s="149">
        <v>0</v>
      </c>
      <c r="BM1638" s="149">
        <v>0</v>
      </c>
      <c r="BN1638" s="149">
        <v>0</v>
      </c>
      <c r="BO1638" s="149">
        <v>0</v>
      </c>
      <c r="BP1638" s="149">
        <v>0</v>
      </c>
      <c r="BQ1638" s="268">
        <v>0</v>
      </c>
    </row>
    <row r="1639" spans="11:69" x14ac:dyDescent="0.25">
      <c r="K1639" s="145" t="s">
        <v>316</v>
      </c>
      <c r="N1639" s="37" t="s">
        <v>3121</v>
      </c>
      <c r="V1639" s="37" t="s">
        <v>441</v>
      </c>
      <c r="W1639" s="37" t="s">
        <v>475</v>
      </c>
      <c r="X1639" s="37">
        <v>311</v>
      </c>
      <c r="AB1639" s="206" t="s">
        <v>362</v>
      </c>
      <c r="AC1639" s="173">
        <v>6669704</v>
      </c>
      <c r="AD1639" s="174" t="s">
        <v>3122</v>
      </c>
      <c r="AE1639" s="149">
        <v>0</v>
      </c>
      <c r="AF1639" s="17">
        <v>0</v>
      </c>
      <c r="AG1639" s="17">
        <v>0</v>
      </c>
      <c r="AH1639" s="151">
        <v>3.1604938272294998E-2</v>
      </c>
      <c r="AI1639" s="150">
        <v>0</v>
      </c>
      <c r="AJ1639" s="266">
        <v>0</v>
      </c>
      <c r="AK1639" s="138">
        <v>0</v>
      </c>
      <c r="AL1639" s="266">
        <v>0</v>
      </c>
      <c r="AM1639" s="175">
        <v>2.6337448560245998E-2</v>
      </c>
      <c r="AN1639" s="150">
        <v>5.2674897120489998E-3</v>
      </c>
      <c r="AO1639" s="151">
        <v>0</v>
      </c>
      <c r="AP1639" s="151">
        <v>0</v>
      </c>
      <c r="AQ1639" s="151">
        <v>0</v>
      </c>
      <c r="AR1639" s="266">
        <v>0</v>
      </c>
      <c r="AS1639" s="267">
        <v>0</v>
      </c>
      <c r="AT1639" s="266">
        <v>3.1604938272294998E-2</v>
      </c>
      <c r="AU1639" s="267">
        <v>1</v>
      </c>
      <c r="AV1639" s="266">
        <v>0</v>
      </c>
      <c r="AW1639" s="267">
        <v>0</v>
      </c>
      <c r="AX1639" s="266">
        <v>0</v>
      </c>
      <c r="AY1639" s="267">
        <v>0</v>
      </c>
      <c r="AZ1639" s="266">
        <v>3.1604938272294998E-2</v>
      </c>
      <c r="BA1639" s="267">
        <v>1</v>
      </c>
      <c r="BB1639" s="266">
        <v>0</v>
      </c>
      <c r="BC1639" s="267">
        <v>0</v>
      </c>
      <c r="BE1639" s="149">
        <v>0</v>
      </c>
      <c r="BF1639" s="149">
        <v>0</v>
      </c>
      <c r="BG1639" s="149">
        <v>0</v>
      </c>
      <c r="BH1639" s="149">
        <v>0</v>
      </c>
      <c r="BI1639" s="149">
        <v>0</v>
      </c>
      <c r="BJ1639" s="149">
        <v>0</v>
      </c>
      <c r="BK1639" s="149">
        <v>0</v>
      </c>
      <c r="BL1639" s="149">
        <v>0</v>
      </c>
      <c r="BM1639" s="149">
        <v>0</v>
      </c>
      <c r="BN1639" s="149">
        <v>0</v>
      </c>
      <c r="BO1639" s="149">
        <v>0</v>
      </c>
      <c r="BP1639" s="149">
        <v>0</v>
      </c>
      <c r="BQ1639" s="268">
        <v>0</v>
      </c>
    </row>
    <row r="1640" spans="11:69" x14ac:dyDescent="0.25">
      <c r="K1640" s="145" t="s">
        <v>316</v>
      </c>
      <c r="N1640" s="37" t="s">
        <v>3123</v>
      </c>
      <c r="V1640" s="37" t="s">
        <v>441</v>
      </c>
      <c r="W1640" s="37" t="s">
        <v>475</v>
      </c>
      <c r="X1640" s="37">
        <v>311</v>
      </c>
      <c r="AB1640" s="206" t="s">
        <v>362</v>
      </c>
      <c r="AC1640" s="173">
        <v>6669705</v>
      </c>
      <c r="AD1640" s="174" t="s">
        <v>3124</v>
      </c>
      <c r="AE1640" s="149">
        <v>3600293.45</v>
      </c>
      <c r="AF1640" s="17">
        <v>3614397.3</v>
      </c>
      <c r="AG1640" s="17">
        <v>6493415.5</v>
      </c>
      <c r="AH1640" s="151">
        <v>6545000</v>
      </c>
      <c r="AI1640" s="150">
        <v>540.57000000000005</v>
      </c>
      <c r="AJ1640" s="266">
        <v>1621.71</v>
      </c>
      <c r="AK1640" s="138">
        <v>3548.57</v>
      </c>
      <c r="AL1640" s="266">
        <v>4258.2840000000006</v>
      </c>
      <c r="AM1640" s="175">
        <v>0</v>
      </c>
      <c r="AN1640" s="150">
        <v>6548548.5700000003</v>
      </c>
      <c r="AO1640" s="151">
        <v>5675.2628571428559</v>
      </c>
      <c r="AP1640" s="151">
        <v>7811358</v>
      </c>
      <c r="AQ1640" s="151">
        <v>7811358</v>
      </c>
      <c r="AR1640" s="266">
        <v>-7809736.29</v>
      </c>
      <c r="AS1640" s="267">
        <v>-4815.7415875834768</v>
      </c>
      <c r="AT1640" s="266">
        <v>-1266358</v>
      </c>
      <c r="AU1640" s="267">
        <v>-0.19348479755538578</v>
      </c>
      <c r="AV1640" s="266">
        <v>-1317942.5</v>
      </c>
      <c r="AW1640" s="267">
        <v>-0.20296598916240613</v>
      </c>
      <c r="AX1640" s="266">
        <v>-7809736.29</v>
      </c>
      <c r="AY1640" s="267">
        <v>-4815.7415875834768</v>
      </c>
      <c r="AZ1640" s="266">
        <v>-1266358</v>
      </c>
      <c r="BA1640" s="267">
        <v>-0.19348479755538578</v>
      </c>
      <c r="BB1640" s="266">
        <v>0</v>
      </c>
      <c r="BC1640" s="267">
        <v>0</v>
      </c>
      <c r="BE1640" s="149">
        <v>0</v>
      </c>
      <c r="BF1640" s="149">
        <v>0</v>
      </c>
      <c r="BG1640" s="149">
        <v>0</v>
      </c>
      <c r="BH1640" s="149">
        <v>0</v>
      </c>
      <c r="BI1640" s="149">
        <v>0</v>
      </c>
      <c r="BJ1640" s="149">
        <v>0</v>
      </c>
      <c r="BK1640" s="149">
        <v>0</v>
      </c>
      <c r="BL1640" s="149">
        <v>0</v>
      </c>
      <c r="BM1640" s="149">
        <v>0</v>
      </c>
      <c r="BN1640" s="149">
        <v>2603786</v>
      </c>
      <c r="BO1640" s="149">
        <v>2603786</v>
      </c>
      <c r="BP1640" s="149">
        <v>2603786</v>
      </c>
      <c r="BQ1640" s="268">
        <v>7811358</v>
      </c>
    </row>
    <row r="1641" spans="11:69" x14ac:dyDescent="0.25">
      <c r="K1641" s="145" t="s">
        <v>316</v>
      </c>
      <c r="N1641" s="37" t="s">
        <v>3125</v>
      </c>
      <c r="V1641" s="37" t="s">
        <v>441</v>
      </c>
      <c r="W1641" s="37" t="s">
        <v>475</v>
      </c>
      <c r="X1641" s="37">
        <v>311</v>
      </c>
      <c r="AB1641" s="206" t="s">
        <v>362</v>
      </c>
      <c r="AC1641" s="173">
        <v>6669708</v>
      </c>
      <c r="AD1641" s="174" t="s">
        <v>3126</v>
      </c>
      <c r="AE1641" s="149">
        <v>0</v>
      </c>
      <c r="AF1641" s="17">
        <v>2000</v>
      </c>
      <c r="AG1641" s="17">
        <v>85.860000000000014</v>
      </c>
      <c r="AH1641" s="151">
        <v>3000</v>
      </c>
      <c r="AI1641" s="150">
        <v>65.48</v>
      </c>
      <c r="AJ1641" s="266">
        <v>196.44</v>
      </c>
      <c r="AK1641" s="138">
        <v>65.48</v>
      </c>
      <c r="AL1641" s="266">
        <v>78.575999999999993</v>
      </c>
      <c r="AM1641" s="175">
        <v>2500</v>
      </c>
      <c r="AN1641" s="150">
        <v>565.48</v>
      </c>
      <c r="AO1641" s="151">
        <v>112.251428571429</v>
      </c>
      <c r="AP1641" s="151">
        <v>0</v>
      </c>
      <c r="AQ1641" s="151">
        <v>0</v>
      </c>
      <c r="AR1641" s="266">
        <v>196.44</v>
      </c>
      <c r="AS1641" s="267">
        <v>1</v>
      </c>
      <c r="AT1641" s="266">
        <v>3000</v>
      </c>
      <c r="AU1641" s="267">
        <v>1</v>
      </c>
      <c r="AV1641" s="266">
        <v>85.860000000000014</v>
      </c>
      <c r="AW1641" s="267">
        <v>1</v>
      </c>
      <c r="AX1641" s="266">
        <v>196.44</v>
      </c>
      <c r="AY1641" s="267">
        <v>1</v>
      </c>
      <c r="AZ1641" s="266">
        <v>3000</v>
      </c>
      <c r="BA1641" s="267">
        <v>1</v>
      </c>
      <c r="BB1641" s="266">
        <v>0</v>
      </c>
      <c r="BC1641" s="267">
        <v>0</v>
      </c>
      <c r="BE1641" s="149">
        <v>0</v>
      </c>
      <c r="BF1641" s="149">
        <v>0</v>
      </c>
      <c r="BG1641" s="149">
        <v>0</v>
      </c>
      <c r="BH1641" s="149">
        <v>0</v>
      </c>
      <c r="BI1641" s="149">
        <v>0</v>
      </c>
      <c r="BJ1641" s="149">
        <v>0</v>
      </c>
      <c r="BK1641" s="149">
        <v>0</v>
      </c>
      <c r="BL1641" s="149">
        <v>0</v>
      </c>
      <c r="BM1641" s="149">
        <v>0</v>
      </c>
      <c r="BN1641" s="149">
        <v>0</v>
      </c>
      <c r="BO1641" s="149">
        <v>0</v>
      </c>
      <c r="BP1641" s="149">
        <v>0</v>
      </c>
      <c r="BQ1641" s="268">
        <v>0</v>
      </c>
    </row>
    <row r="1642" spans="11:69" x14ac:dyDescent="0.25">
      <c r="K1642" s="145" t="s">
        <v>316</v>
      </c>
      <c r="N1642" s="37" t="s">
        <v>3127</v>
      </c>
      <c r="V1642" s="37" t="s">
        <v>441</v>
      </c>
      <c r="W1642" s="37" t="s">
        <v>475</v>
      </c>
      <c r="X1642" s="37">
        <v>311</v>
      </c>
      <c r="AB1642" s="206" t="s">
        <v>362</v>
      </c>
      <c r="AC1642" s="173">
        <v>6669709</v>
      </c>
      <c r="AD1642" s="174" t="s">
        <v>3128</v>
      </c>
      <c r="AE1642" s="149">
        <v>1990.04</v>
      </c>
      <c r="AF1642" s="17">
        <v>1470.51</v>
      </c>
      <c r="AG1642" s="17">
        <v>12077.56</v>
      </c>
      <c r="AH1642" s="151">
        <v>-0.390123456788946</v>
      </c>
      <c r="AI1642" s="150">
        <v>9553.07</v>
      </c>
      <c r="AJ1642" s="266">
        <v>28659.21</v>
      </c>
      <c r="AK1642" s="138">
        <v>11208.41</v>
      </c>
      <c r="AL1642" s="266">
        <v>13450.091999999999</v>
      </c>
      <c r="AM1642" s="175">
        <v>-0.32510288065745502</v>
      </c>
      <c r="AN1642" s="150">
        <v>11208.344979423868</v>
      </c>
      <c r="AO1642" s="151">
        <v>17229.000000000018</v>
      </c>
      <c r="AP1642" s="151">
        <v>6500</v>
      </c>
      <c r="AQ1642" s="151">
        <v>6500</v>
      </c>
      <c r="AR1642" s="266">
        <v>22159.21</v>
      </c>
      <c r="AS1642" s="267">
        <v>0.77319681875390145</v>
      </c>
      <c r="AT1642" s="266">
        <v>-6500.3901234567893</v>
      </c>
      <c r="AU1642" s="267">
        <v>-16662.39240511358</v>
      </c>
      <c r="AV1642" s="266">
        <v>5577.5599999999995</v>
      </c>
      <c r="AW1642" s="267">
        <v>0.46181182291787409</v>
      </c>
      <c r="AX1642" s="266">
        <v>22159.21</v>
      </c>
      <c r="AY1642" s="267">
        <v>0.77319681875390145</v>
      </c>
      <c r="AZ1642" s="266">
        <v>-6500.3901234567893</v>
      </c>
      <c r="BA1642" s="267">
        <v>-16662.39240511358</v>
      </c>
      <c r="BB1642" s="266">
        <v>0</v>
      </c>
      <c r="BC1642" s="267">
        <v>0</v>
      </c>
      <c r="BE1642" s="149">
        <v>541.66666666666674</v>
      </c>
      <c r="BF1642" s="149">
        <v>541.66666666666674</v>
      </c>
      <c r="BG1642" s="149">
        <v>541.66666666666674</v>
      </c>
      <c r="BH1642" s="149">
        <v>541.66666666666674</v>
      </c>
      <c r="BI1642" s="149">
        <v>541.66666666666674</v>
      </c>
      <c r="BJ1642" s="149">
        <v>541.66666666666674</v>
      </c>
      <c r="BK1642" s="149">
        <v>541.66666666666674</v>
      </c>
      <c r="BL1642" s="149">
        <v>541.66666666666674</v>
      </c>
      <c r="BM1642" s="149">
        <v>541.66666666666674</v>
      </c>
      <c r="BN1642" s="149">
        <v>541.66666666666674</v>
      </c>
      <c r="BO1642" s="149">
        <v>541.66666666666674</v>
      </c>
      <c r="BP1642" s="149">
        <v>541.66666666666674</v>
      </c>
      <c r="BQ1642" s="268">
        <v>6500.0000000000027</v>
      </c>
    </row>
    <row r="1643" spans="11:69" x14ac:dyDescent="0.25">
      <c r="K1643" s="145" t="s">
        <v>316</v>
      </c>
      <c r="N1643" s="37" t="s">
        <v>3129</v>
      </c>
      <c r="V1643" s="37" t="s">
        <v>441</v>
      </c>
      <c r="W1643" s="37" t="s">
        <v>475</v>
      </c>
      <c r="X1643" s="37">
        <v>311</v>
      </c>
      <c r="AB1643" s="206" t="s">
        <v>362</v>
      </c>
      <c r="AC1643" s="173">
        <v>6669715</v>
      </c>
      <c r="AD1643" s="174" t="s">
        <v>3130</v>
      </c>
      <c r="AE1643" s="149">
        <v>261037.12000000002</v>
      </c>
      <c r="AF1643" s="17">
        <v>218525.21999999997</v>
      </c>
      <c r="AG1643" s="17">
        <v>251080.66999999998</v>
      </c>
      <c r="AH1643" s="151">
        <v>270069.99999999965</v>
      </c>
      <c r="AI1643" s="150">
        <v>202293.8</v>
      </c>
      <c r="AJ1643" s="266">
        <v>606881.39999999991</v>
      </c>
      <c r="AK1643" s="138">
        <v>188039.04000000001</v>
      </c>
      <c r="AL1643" s="266">
        <v>225646.84800000003</v>
      </c>
      <c r="AM1643" s="175">
        <v>223501.66666666637</v>
      </c>
      <c r="AN1643" s="150">
        <v>234607.37333333329</v>
      </c>
      <c r="AO1643" s="151">
        <v>255734.53714285666</v>
      </c>
      <c r="AP1643" s="151">
        <v>277545</v>
      </c>
      <c r="AQ1643" s="151">
        <v>277545.00000000006</v>
      </c>
      <c r="AR1643" s="266">
        <v>329336.39999999985</v>
      </c>
      <c r="AS1643" s="267">
        <v>0.54267011643461127</v>
      </c>
      <c r="AT1643" s="266">
        <v>-7475.0000000004075</v>
      </c>
      <c r="AU1643" s="267">
        <v>-2.7678009404970626E-2</v>
      </c>
      <c r="AV1643" s="266">
        <v>-26464.330000000075</v>
      </c>
      <c r="AW1643" s="267">
        <v>-0.10540170217006381</v>
      </c>
      <c r="AX1643" s="266">
        <v>329336.39999999991</v>
      </c>
      <c r="AY1643" s="267">
        <v>0.54267011643461138</v>
      </c>
      <c r="AZ1643" s="266">
        <v>-7475.0000000003492</v>
      </c>
      <c r="BA1643" s="267">
        <v>-2.7678009404970411E-2</v>
      </c>
      <c r="BB1643" s="266">
        <v>-5.8207660913467407E-11</v>
      </c>
      <c r="BC1643" s="267">
        <v>-2.0972332743687476E-16</v>
      </c>
      <c r="BE1643" s="149">
        <v>32187.083333333336</v>
      </c>
      <c r="BF1643" s="149">
        <v>21687.083333333336</v>
      </c>
      <c r="BG1643" s="149">
        <v>19587.083333333336</v>
      </c>
      <c r="BH1643" s="149">
        <v>22587.083333333336</v>
      </c>
      <c r="BI1643" s="149">
        <v>19587.083333333336</v>
      </c>
      <c r="BJ1643" s="149">
        <v>27387.083333333336</v>
      </c>
      <c r="BK1643" s="149">
        <v>19587.083333333336</v>
      </c>
      <c r="BL1643" s="149">
        <v>36587.083333333336</v>
      </c>
      <c r="BM1643" s="149">
        <v>19587.083333333336</v>
      </c>
      <c r="BN1643" s="149">
        <v>19587.083333333336</v>
      </c>
      <c r="BO1643" s="149">
        <v>19587.083333333336</v>
      </c>
      <c r="BP1643" s="149">
        <v>19587.083333333336</v>
      </c>
      <c r="BQ1643" s="268">
        <v>277545.00000000006</v>
      </c>
    </row>
    <row r="1644" spans="11:69" x14ac:dyDescent="0.25">
      <c r="K1644" s="145" t="s">
        <v>316</v>
      </c>
      <c r="N1644" s="37" t="s">
        <v>3131</v>
      </c>
      <c r="V1644" s="37" t="s">
        <v>441</v>
      </c>
      <c r="W1644" s="37" t="s">
        <v>475</v>
      </c>
      <c r="X1644" s="37">
        <v>311</v>
      </c>
      <c r="AB1644" s="206" t="s">
        <v>362</v>
      </c>
      <c r="AC1644" s="173">
        <v>6669716</v>
      </c>
      <c r="AD1644" s="174" t="s">
        <v>3132</v>
      </c>
      <c r="AE1644" s="149">
        <v>0</v>
      </c>
      <c r="AF1644" s="17">
        <v>0</v>
      </c>
      <c r="AG1644" s="17">
        <v>0</v>
      </c>
      <c r="AH1644" s="151">
        <v>-1.5978271604935E-2</v>
      </c>
      <c r="AI1644" s="150">
        <v>0</v>
      </c>
      <c r="AJ1644" s="266">
        <v>0</v>
      </c>
      <c r="AK1644" s="138">
        <v>0</v>
      </c>
      <c r="AL1644" s="266">
        <v>0</v>
      </c>
      <c r="AM1644" s="175">
        <v>-1.3315226337445999E-2</v>
      </c>
      <c r="AN1644" s="150">
        <v>-2.6630452674890007E-3</v>
      </c>
      <c r="AO1644" s="151">
        <v>0</v>
      </c>
      <c r="AP1644" s="151">
        <v>0</v>
      </c>
      <c r="AQ1644" s="151">
        <v>0</v>
      </c>
      <c r="AR1644" s="266">
        <v>0</v>
      </c>
      <c r="AS1644" s="267">
        <v>0</v>
      </c>
      <c r="AT1644" s="266">
        <v>-1.5978271604935E-2</v>
      </c>
      <c r="AU1644" s="267">
        <v>-1</v>
      </c>
      <c r="AV1644" s="266">
        <v>0</v>
      </c>
      <c r="AW1644" s="267">
        <v>0</v>
      </c>
      <c r="AX1644" s="266">
        <v>0</v>
      </c>
      <c r="AY1644" s="267">
        <v>0</v>
      </c>
      <c r="AZ1644" s="266">
        <v>-1.5978271604935E-2</v>
      </c>
      <c r="BA1644" s="267">
        <v>-1</v>
      </c>
      <c r="BB1644" s="266">
        <v>0</v>
      </c>
      <c r="BC1644" s="267">
        <v>0</v>
      </c>
      <c r="BE1644" s="149">
        <v>0</v>
      </c>
      <c r="BF1644" s="149">
        <v>0</v>
      </c>
      <c r="BG1644" s="149">
        <v>0</v>
      </c>
      <c r="BH1644" s="149">
        <v>0</v>
      </c>
      <c r="BI1644" s="149">
        <v>0</v>
      </c>
      <c r="BJ1644" s="149">
        <v>0</v>
      </c>
      <c r="BK1644" s="149">
        <v>0</v>
      </c>
      <c r="BL1644" s="149">
        <v>0</v>
      </c>
      <c r="BM1644" s="149">
        <v>0</v>
      </c>
      <c r="BN1644" s="149">
        <v>0</v>
      </c>
      <c r="BO1644" s="149">
        <v>0</v>
      </c>
      <c r="BP1644" s="149">
        <v>0</v>
      </c>
      <c r="BQ1644" s="268">
        <v>0</v>
      </c>
    </row>
    <row r="1645" spans="11:69" x14ac:dyDescent="0.25">
      <c r="K1645" s="145" t="s">
        <v>316</v>
      </c>
      <c r="N1645" s="37" t="s">
        <v>3133</v>
      </c>
      <c r="V1645" s="37" t="s">
        <v>441</v>
      </c>
      <c r="W1645" s="37" t="s">
        <v>475</v>
      </c>
      <c r="X1645" s="37">
        <v>311</v>
      </c>
      <c r="AB1645" s="206" t="s">
        <v>362</v>
      </c>
      <c r="AC1645" s="173">
        <v>6669725</v>
      </c>
      <c r="AD1645" s="174" t="s">
        <v>3134</v>
      </c>
      <c r="AE1645" s="149">
        <v>30490.2</v>
      </c>
      <c r="AF1645" s="17">
        <v>9786.17</v>
      </c>
      <c r="AG1645" s="17">
        <v>2758.21</v>
      </c>
      <c r="AH1645" s="151">
        <v>119224.88666666712</v>
      </c>
      <c r="AI1645" s="150">
        <v>0</v>
      </c>
      <c r="AJ1645" s="266">
        <v>0</v>
      </c>
      <c r="AK1645" s="138">
        <v>8143.99</v>
      </c>
      <c r="AL1645" s="266">
        <v>9772.7880000000005</v>
      </c>
      <c r="AM1645" s="175">
        <v>99354.072222222603</v>
      </c>
      <c r="AN1645" s="150">
        <v>28014.804444444519</v>
      </c>
      <c r="AO1645" s="151">
        <v>342.84</v>
      </c>
      <c r="AP1645" s="151">
        <v>2758.21</v>
      </c>
      <c r="AQ1645" s="151">
        <v>2758.2099999999959</v>
      </c>
      <c r="AR1645" s="266">
        <v>-2758.2099999999959</v>
      </c>
      <c r="AS1645" s="267">
        <v>0</v>
      </c>
      <c r="AT1645" s="266">
        <v>116466.67666666713</v>
      </c>
      <c r="AU1645" s="267">
        <v>0.97686548440417909</v>
      </c>
      <c r="AV1645" s="266">
        <v>4.0927261579781771E-12</v>
      </c>
      <c r="AW1645" s="267">
        <v>1.483834138074395E-15</v>
      </c>
      <c r="AX1645" s="266">
        <v>-2758.21</v>
      </c>
      <c r="AY1645" s="267">
        <v>0</v>
      </c>
      <c r="AZ1645" s="266">
        <v>116466.67666666712</v>
      </c>
      <c r="BA1645" s="267">
        <v>0.97686548440417897</v>
      </c>
      <c r="BB1645" s="266">
        <v>4.0927261579781771E-12</v>
      </c>
      <c r="BC1645" s="267">
        <v>1.483834138074395E-15</v>
      </c>
      <c r="BE1645" s="149">
        <v>229.85083333333299</v>
      </c>
      <c r="BF1645" s="149">
        <v>229.85083333333299</v>
      </c>
      <c r="BG1645" s="149">
        <v>229.85083333333299</v>
      </c>
      <c r="BH1645" s="149">
        <v>229.85083333333299</v>
      </c>
      <c r="BI1645" s="149">
        <v>229.85083333333299</v>
      </c>
      <c r="BJ1645" s="149">
        <v>229.85083333333299</v>
      </c>
      <c r="BK1645" s="149">
        <v>229.85083333333299</v>
      </c>
      <c r="BL1645" s="149">
        <v>229.85083333333299</v>
      </c>
      <c r="BM1645" s="149">
        <v>229.85083333333299</v>
      </c>
      <c r="BN1645" s="149">
        <v>229.85083333333299</v>
      </c>
      <c r="BO1645" s="149">
        <v>229.85083333333299</v>
      </c>
      <c r="BP1645" s="149">
        <v>229.85083333333299</v>
      </c>
      <c r="BQ1645" s="268">
        <v>2758.2099999999959</v>
      </c>
    </row>
    <row r="1646" spans="11:69" x14ac:dyDescent="0.25">
      <c r="K1646" s="145" t="s">
        <v>316</v>
      </c>
      <c r="N1646" s="37" t="s">
        <v>3135</v>
      </c>
      <c r="V1646" s="37" t="s">
        <v>441</v>
      </c>
      <c r="W1646" s="37" t="s">
        <v>475</v>
      </c>
      <c r="X1646" s="37">
        <v>311</v>
      </c>
      <c r="AB1646" s="206" t="s">
        <v>362</v>
      </c>
      <c r="AC1646" s="173">
        <v>6669727</v>
      </c>
      <c r="AD1646" s="174" t="s">
        <v>3136</v>
      </c>
      <c r="AE1646" s="149">
        <v>595553.87999999989</v>
      </c>
      <c r="AF1646" s="17">
        <v>565131.94000000006</v>
      </c>
      <c r="AG1646" s="17">
        <v>770663.83</v>
      </c>
      <c r="AH1646" s="151">
        <v>822653.45629629516</v>
      </c>
      <c r="AI1646" s="150">
        <v>352341.06</v>
      </c>
      <c r="AJ1646" s="266">
        <v>1057023.18</v>
      </c>
      <c r="AK1646" s="138">
        <v>542106.47</v>
      </c>
      <c r="AL1646" s="266">
        <v>650527.76399999997</v>
      </c>
      <c r="AM1646" s="175">
        <v>685544.54691357922</v>
      </c>
      <c r="AN1646" s="150">
        <v>679215.37938271591</v>
      </c>
      <c r="AO1646" s="151">
        <v>836052.85714285704</v>
      </c>
      <c r="AP1646" s="151">
        <v>771365.99999999988</v>
      </c>
      <c r="AQ1646" s="151">
        <v>771366.00000000035</v>
      </c>
      <c r="AR1646" s="266">
        <v>285657.17999999959</v>
      </c>
      <c r="AS1646" s="267">
        <v>0.27024684548545058</v>
      </c>
      <c r="AT1646" s="266">
        <v>51287.456296294811</v>
      </c>
      <c r="AU1646" s="267">
        <v>6.2343938269217705E-2</v>
      </c>
      <c r="AV1646" s="266">
        <v>-702.17000000039116</v>
      </c>
      <c r="AW1646" s="267">
        <v>-9.1112359587498901E-4</v>
      </c>
      <c r="AX1646" s="266">
        <v>285657.18000000005</v>
      </c>
      <c r="AY1646" s="267">
        <v>0.27024684548545103</v>
      </c>
      <c r="AZ1646" s="266">
        <v>51287.456296295277</v>
      </c>
      <c r="BA1646" s="267">
        <v>6.2343938269218274E-2</v>
      </c>
      <c r="BB1646" s="266">
        <v>-4.6566128730773926E-10</v>
      </c>
      <c r="BC1646" s="267">
        <v>-6.036839675429554E-16</v>
      </c>
      <c r="BE1646" s="149">
        <v>64280.500000000036</v>
      </c>
      <c r="BF1646" s="149">
        <v>64280.500000000036</v>
      </c>
      <c r="BG1646" s="149">
        <v>64280.500000000036</v>
      </c>
      <c r="BH1646" s="149">
        <v>64280.500000000036</v>
      </c>
      <c r="BI1646" s="149">
        <v>64280.500000000036</v>
      </c>
      <c r="BJ1646" s="149">
        <v>64280.500000000036</v>
      </c>
      <c r="BK1646" s="149">
        <v>64280.500000000036</v>
      </c>
      <c r="BL1646" s="149">
        <v>64280.500000000036</v>
      </c>
      <c r="BM1646" s="149">
        <v>64280.500000000036</v>
      </c>
      <c r="BN1646" s="149">
        <v>64280.500000000036</v>
      </c>
      <c r="BO1646" s="149">
        <v>64280.500000000036</v>
      </c>
      <c r="BP1646" s="149">
        <v>64280.500000000036</v>
      </c>
      <c r="BQ1646" s="268">
        <v>771366.00000000035</v>
      </c>
    </row>
    <row r="1647" spans="11:69" x14ac:dyDescent="0.25">
      <c r="K1647" s="145" t="s">
        <v>316</v>
      </c>
      <c r="N1647" s="37" t="s">
        <v>3137</v>
      </c>
      <c r="V1647" s="37" t="s">
        <v>441</v>
      </c>
      <c r="W1647" s="37" t="s">
        <v>475</v>
      </c>
      <c r="X1647" s="37">
        <v>311</v>
      </c>
      <c r="AB1647" s="206" t="s">
        <v>362</v>
      </c>
      <c r="AC1647" s="173">
        <v>6669730</v>
      </c>
      <c r="AD1647" s="174" t="s">
        <v>3138</v>
      </c>
      <c r="AE1647" s="149">
        <v>0</v>
      </c>
      <c r="AF1647" s="17">
        <v>0</v>
      </c>
      <c r="AG1647" s="17">
        <v>0</v>
      </c>
      <c r="AH1647" s="151">
        <v>0</v>
      </c>
      <c r="AI1647" s="150">
        <v>244.94</v>
      </c>
      <c r="AJ1647" s="266">
        <v>734.81999999999994</v>
      </c>
      <c r="AK1647" s="138">
        <v>425.21000000000004</v>
      </c>
      <c r="AL1647" s="266">
        <v>510.25200000000001</v>
      </c>
      <c r="AM1647" s="175">
        <v>0</v>
      </c>
      <c r="AN1647" s="150">
        <v>425.21000000000004</v>
      </c>
      <c r="AO1647" s="151">
        <v>419.89714285714302</v>
      </c>
      <c r="AP1647" s="151">
        <v>0</v>
      </c>
      <c r="AQ1647" s="151">
        <v>0</v>
      </c>
      <c r="AR1647" s="266">
        <v>734.81999999999994</v>
      </c>
      <c r="AS1647" s="267">
        <v>1</v>
      </c>
      <c r="AT1647" s="266">
        <v>0</v>
      </c>
      <c r="AU1647" s="267">
        <v>0</v>
      </c>
      <c r="AV1647" s="266">
        <v>0</v>
      </c>
      <c r="AW1647" s="267">
        <v>0</v>
      </c>
      <c r="AX1647" s="266">
        <v>734.81999999999994</v>
      </c>
      <c r="AY1647" s="267">
        <v>1</v>
      </c>
      <c r="AZ1647" s="266">
        <v>0</v>
      </c>
      <c r="BA1647" s="267">
        <v>0</v>
      </c>
      <c r="BB1647" s="266">
        <v>0</v>
      </c>
      <c r="BC1647" s="267">
        <v>0</v>
      </c>
      <c r="BE1647" s="149">
        <v>0</v>
      </c>
      <c r="BF1647" s="149">
        <v>0</v>
      </c>
      <c r="BG1647" s="149">
        <v>0</v>
      </c>
      <c r="BH1647" s="149">
        <v>0</v>
      </c>
      <c r="BI1647" s="149">
        <v>0</v>
      </c>
      <c r="BJ1647" s="149">
        <v>0</v>
      </c>
      <c r="BK1647" s="149">
        <v>0</v>
      </c>
      <c r="BL1647" s="149">
        <v>0</v>
      </c>
      <c r="BM1647" s="149">
        <v>0</v>
      </c>
      <c r="BN1647" s="149">
        <v>0</v>
      </c>
      <c r="BO1647" s="149">
        <v>0</v>
      </c>
      <c r="BP1647" s="149">
        <v>0</v>
      </c>
      <c r="BQ1647" s="268">
        <v>0</v>
      </c>
    </row>
    <row r="1648" spans="11:69" x14ac:dyDescent="0.25">
      <c r="K1648" s="145" t="s">
        <v>316</v>
      </c>
      <c r="N1648" s="37" t="s">
        <v>3139</v>
      </c>
      <c r="V1648" s="37" t="s">
        <v>441</v>
      </c>
      <c r="W1648" s="37" t="s">
        <v>475</v>
      </c>
      <c r="X1648" s="37">
        <v>311</v>
      </c>
      <c r="AB1648" s="206" t="s">
        <v>362</v>
      </c>
      <c r="AC1648" s="173">
        <v>6669731</v>
      </c>
      <c r="AD1648" s="174" t="s">
        <v>3140</v>
      </c>
      <c r="AE1648" s="149">
        <v>1571197.7200000002</v>
      </c>
      <c r="AF1648" s="17">
        <v>1991168.2200000002</v>
      </c>
      <c r="AG1648" s="17">
        <v>2166735.19</v>
      </c>
      <c r="AH1648" s="151">
        <v>1902469.9060721882</v>
      </c>
      <c r="AI1648" s="150">
        <v>716057.18</v>
      </c>
      <c r="AJ1648" s="266">
        <v>2148171.54</v>
      </c>
      <c r="AK1648" s="138">
        <v>1840059.4999999998</v>
      </c>
      <c r="AL1648" s="266">
        <v>2208071.4</v>
      </c>
      <c r="AM1648" s="175">
        <v>1585391.5883934901</v>
      </c>
      <c r="AN1648" s="150">
        <v>2157137.8176786979</v>
      </c>
      <c r="AO1648" s="151">
        <v>2131098.6171428571</v>
      </c>
      <c r="AP1648" s="151">
        <v>2105766.9380000001</v>
      </c>
      <c r="AQ1648" s="151">
        <v>2105766.9379999996</v>
      </c>
      <c r="AR1648" s="266">
        <v>42404.602000000421</v>
      </c>
      <c r="AS1648" s="267">
        <v>1.9739858391383595E-2</v>
      </c>
      <c r="AT1648" s="266">
        <v>-203297.03192781145</v>
      </c>
      <c r="AU1648" s="267">
        <v>-0.10685952575593459</v>
      </c>
      <c r="AV1648" s="266">
        <v>60968.252000000328</v>
      </c>
      <c r="AW1648" s="267">
        <v>2.8138303324459473E-2</v>
      </c>
      <c r="AX1648" s="266">
        <v>42404.601999999955</v>
      </c>
      <c r="AY1648" s="267">
        <v>1.973985839138338E-2</v>
      </c>
      <c r="AZ1648" s="266">
        <v>-203297.03192781191</v>
      </c>
      <c r="BA1648" s="267">
        <v>-0.10685952575593484</v>
      </c>
      <c r="BB1648" s="266">
        <v>4.6566128730773926E-10</v>
      </c>
      <c r="BC1648" s="267">
        <v>2.2113619456387307E-16</v>
      </c>
      <c r="BE1648" s="149">
        <v>175480.57816666662</v>
      </c>
      <c r="BF1648" s="149">
        <v>175480.57816666662</v>
      </c>
      <c r="BG1648" s="149">
        <v>175480.57816666662</v>
      </c>
      <c r="BH1648" s="149">
        <v>175480.57816666662</v>
      </c>
      <c r="BI1648" s="149">
        <v>175480.57816666662</v>
      </c>
      <c r="BJ1648" s="149">
        <v>175480.57816666662</v>
      </c>
      <c r="BK1648" s="149">
        <v>175480.57816666662</v>
      </c>
      <c r="BL1648" s="149">
        <v>175480.57816666662</v>
      </c>
      <c r="BM1648" s="149">
        <v>175480.57816666662</v>
      </c>
      <c r="BN1648" s="149">
        <v>175480.57816666662</v>
      </c>
      <c r="BO1648" s="149">
        <v>175480.57816666662</v>
      </c>
      <c r="BP1648" s="149">
        <v>175480.57816666662</v>
      </c>
      <c r="BQ1648" s="268">
        <v>2105766.9379999996</v>
      </c>
    </row>
    <row r="1649" spans="11:69" x14ac:dyDescent="0.25">
      <c r="K1649" s="145" t="s">
        <v>316</v>
      </c>
      <c r="N1649" s="37" t="s">
        <v>3141</v>
      </c>
      <c r="V1649" s="37" t="s">
        <v>441</v>
      </c>
      <c r="W1649" s="37" t="s">
        <v>475</v>
      </c>
      <c r="X1649" s="37">
        <v>311</v>
      </c>
      <c r="AB1649" s="206" t="s">
        <v>362</v>
      </c>
      <c r="AC1649" s="173">
        <v>6669733</v>
      </c>
      <c r="AD1649" s="174" t="s">
        <v>3142</v>
      </c>
      <c r="AE1649" s="149">
        <v>2321.16</v>
      </c>
      <c r="AF1649" s="17">
        <v>9793.23</v>
      </c>
      <c r="AG1649" s="17">
        <v>21451.67</v>
      </c>
      <c r="AH1649" s="151">
        <v>22733.526152098719</v>
      </c>
      <c r="AI1649" s="150">
        <v>841.17</v>
      </c>
      <c r="AJ1649" s="266">
        <v>2523.5099999999998</v>
      </c>
      <c r="AK1649" s="138">
        <v>15385.71</v>
      </c>
      <c r="AL1649" s="266">
        <v>18462.851999999999</v>
      </c>
      <c r="AM1649" s="175">
        <v>18944.605126748935</v>
      </c>
      <c r="AN1649" s="150">
        <v>19174.631025349783</v>
      </c>
      <c r="AO1649" s="151">
        <v>20210.040000000045</v>
      </c>
      <c r="AP1649" s="151">
        <v>15624.89</v>
      </c>
      <c r="AQ1649" s="151">
        <v>15624.889999999963</v>
      </c>
      <c r="AR1649" s="266">
        <v>-13101.379999999963</v>
      </c>
      <c r="AS1649" s="267">
        <v>-5.191728980665804</v>
      </c>
      <c r="AT1649" s="266">
        <v>7108.6361520987557</v>
      </c>
      <c r="AU1649" s="267">
        <v>0.31269395273475864</v>
      </c>
      <c r="AV1649" s="266">
        <v>5826.7800000000352</v>
      </c>
      <c r="AW1649" s="267">
        <v>0.27162360785897022</v>
      </c>
      <c r="AX1649" s="266">
        <v>-13101.38</v>
      </c>
      <c r="AY1649" s="267">
        <v>-5.1917289806658191</v>
      </c>
      <c r="AZ1649" s="266">
        <v>7108.6361520987193</v>
      </c>
      <c r="BA1649" s="267">
        <v>0.31269395273475703</v>
      </c>
      <c r="BB1649" s="266">
        <v>3.637978807091713E-11</v>
      </c>
      <c r="BC1649" s="267">
        <v>2.328322827931405E-15</v>
      </c>
      <c r="BE1649" s="149">
        <v>1304.4714269406363</v>
      </c>
      <c r="BF1649" s="149">
        <v>1300.3618378995402</v>
      </c>
      <c r="BG1649" s="149">
        <v>1304.4714269406363</v>
      </c>
      <c r="BH1649" s="149">
        <v>1304.4714269406363</v>
      </c>
      <c r="BI1649" s="149">
        <v>1292.1426598173484</v>
      </c>
      <c r="BJ1649" s="149">
        <v>1304.4714269406363</v>
      </c>
      <c r="BK1649" s="149">
        <v>1300.3618378995402</v>
      </c>
      <c r="BL1649" s="149">
        <v>1304.4714269406363</v>
      </c>
      <c r="BM1649" s="149">
        <v>1300.3618378995402</v>
      </c>
      <c r="BN1649" s="149">
        <v>1304.4714269406363</v>
      </c>
      <c r="BO1649" s="149">
        <v>1304.4714269406363</v>
      </c>
      <c r="BP1649" s="149">
        <v>1300.3618378995402</v>
      </c>
      <c r="BQ1649" s="268">
        <v>15624.889999999961</v>
      </c>
    </row>
    <row r="1650" spans="11:69" x14ac:dyDescent="0.25">
      <c r="K1650" s="145" t="s">
        <v>316</v>
      </c>
      <c r="N1650" s="37" t="s">
        <v>3143</v>
      </c>
      <c r="V1650" s="37" t="s">
        <v>441</v>
      </c>
      <c r="W1650" s="37" t="s">
        <v>475</v>
      </c>
      <c r="X1650" s="37">
        <v>311</v>
      </c>
      <c r="AB1650" s="206" t="s">
        <v>362</v>
      </c>
      <c r="AC1650" s="173">
        <v>6669802</v>
      </c>
      <c r="AD1650" s="174" t="s">
        <v>3144</v>
      </c>
      <c r="AE1650" s="149">
        <v>14378888.83</v>
      </c>
      <c r="AF1650" s="17">
        <v>15136742.399999999</v>
      </c>
      <c r="AG1650" s="17">
        <v>16938847.449999999</v>
      </c>
      <c r="AH1650" s="151">
        <v>17669254.660881586</v>
      </c>
      <c r="AI1650" s="150">
        <v>5747019.0800000001</v>
      </c>
      <c r="AJ1650" s="266">
        <v>17241057.240000002</v>
      </c>
      <c r="AK1650" s="138">
        <v>14416664.509999998</v>
      </c>
      <c r="AL1650" s="266">
        <v>17299997.412</v>
      </c>
      <c r="AM1650" s="175">
        <v>14656211.229250442</v>
      </c>
      <c r="AN1650" s="150">
        <v>17429707.941631142</v>
      </c>
      <c r="AO1650" s="151">
        <v>17233188.839999974</v>
      </c>
      <c r="AP1650" s="151">
        <v>0</v>
      </c>
      <c r="AQ1650" s="151">
        <v>0</v>
      </c>
      <c r="AR1650" s="266">
        <v>17241057.240000002</v>
      </c>
      <c r="AS1650" s="267">
        <v>1</v>
      </c>
      <c r="AT1650" s="266">
        <v>17669254.660881586</v>
      </c>
      <c r="AU1650" s="267">
        <v>1</v>
      </c>
      <c r="AV1650" s="266">
        <v>16938847.449999999</v>
      </c>
      <c r="AW1650" s="267">
        <v>1</v>
      </c>
      <c r="AX1650" s="266">
        <v>17241057.240000002</v>
      </c>
      <c r="AY1650" s="267">
        <v>1</v>
      </c>
      <c r="AZ1650" s="266">
        <v>17669254.660881586</v>
      </c>
      <c r="BA1650" s="267">
        <v>1</v>
      </c>
      <c r="BB1650" s="266">
        <v>0</v>
      </c>
      <c r="BC1650" s="267">
        <v>0</v>
      </c>
      <c r="BE1650" s="149">
        <v>0</v>
      </c>
      <c r="BF1650" s="149">
        <v>0</v>
      </c>
      <c r="BG1650" s="149">
        <v>0</v>
      </c>
      <c r="BH1650" s="149">
        <v>0</v>
      </c>
      <c r="BI1650" s="149">
        <v>0</v>
      </c>
      <c r="BJ1650" s="149">
        <v>0</v>
      </c>
      <c r="BK1650" s="149">
        <v>0</v>
      </c>
      <c r="BL1650" s="149">
        <v>0</v>
      </c>
      <c r="BM1650" s="149">
        <v>0</v>
      </c>
      <c r="BN1650" s="149">
        <v>0</v>
      </c>
      <c r="BO1650" s="149">
        <v>0</v>
      </c>
      <c r="BP1650" s="149">
        <v>0</v>
      </c>
      <c r="BQ1650" s="268">
        <v>0</v>
      </c>
    </row>
    <row r="1651" spans="11:69" x14ac:dyDescent="0.25">
      <c r="K1651" s="145" t="s">
        <v>316</v>
      </c>
      <c r="N1651" s="37" t="s">
        <v>3145</v>
      </c>
      <c r="V1651" s="37" t="s">
        <v>441</v>
      </c>
      <c r="W1651" s="37" t="s">
        <v>475</v>
      </c>
      <c r="X1651" s="37">
        <v>311</v>
      </c>
      <c r="AB1651" s="206" t="s">
        <v>362</v>
      </c>
      <c r="AC1651" s="173">
        <v>6669803</v>
      </c>
      <c r="AD1651" s="174" t="s">
        <v>3146</v>
      </c>
      <c r="AE1651" s="149">
        <v>0</v>
      </c>
      <c r="AF1651" s="17">
        <v>0</v>
      </c>
      <c r="AG1651" s="17">
        <v>1624564.28</v>
      </c>
      <c r="AH1651" s="151">
        <v>927541.48999999987</v>
      </c>
      <c r="AI1651" s="150">
        <v>597763.4</v>
      </c>
      <c r="AJ1651" s="266">
        <v>1793290.2000000002</v>
      </c>
      <c r="AK1651" s="138">
        <v>1620960.5699999998</v>
      </c>
      <c r="AL1651" s="266">
        <v>1945152.6839999997</v>
      </c>
      <c r="AM1651" s="175">
        <v>772951.2416666667</v>
      </c>
      <c r="AN1651" s="150">
        <v>1775550.8183333329</v>
      </c>
      <c r="AO1651" s="151">
        <v>1712451.977142856</v>
      </c>
      <c r="AP1651" s="151">
        <v>1614782.62</v>
      </c>
      <c r="AQ1651" s="151">
        <v>1614782.62</v>
      </c>
      <c r="AR1651" s="266">
        <v>178507.58000000007</v>
      </c>
      <c r="AS1651" s="267">
        <v>9.9541936938037159E-2</v>
      </c>
      <c r="AT1651" s="266">
        <v>-687241.13000000024</v>
      </c>
      <c r="AU1651" s="267">
        <v>-0.74092764303190395</v>
      </c>
      <c r="AV1651" s="266">
        <v>9781.6599999999162</v>
      </c>
      <c r="AW1651" s="267">
        <v>6.0210975462293903E-3</v>
      </c>
      <c r="AX1651" s="266">
        <v>178507.58000000007</v>
      </c>
      <c r="AY1651" s="267">
        <v>9.9541936938037159E-2</v>
      </c>
      <c r="AZ1651" s="266">
        <v>-687241.13000000024</v>
      </c>
      <c r="BA1651" s="267">
        <v>-0.74092764303190395</v>
      </c>
      <c r="BB1651" s="266">
        <v>0</v>
      </c>
      <c r="BC1651" s="267">
        <v>0</v>
      </c>
      <c r="BE1651" s="149">
        <v>134565.21833333335</v>
      </c>
      <c r="BF1651" s="149">
        <v>134565.21833333335</v>
      </c>
      <c r="BG1651" s="149">
        <v>134565.21833333335</v>
      </c>
      <c r="BH1651" s="149">
        <v>134565.21833333335</v>
      </c>
      <c r="BI1651" s="149">
        <v>134565.21833333335</v>
      </c>
      <c r="BJ1651" s="149">
        <v>134565.21833333335</v>
      </c>
      <c r="BK1651" s="149">
        <v>134565.21833333335</v>
      </c>
      <c r="BL1651" s="149">
        <v>134565.21833333335</v>
      </c>
      <c r="BM1651" s="149">
        <v>134565.21833333335</v>
      </c>
      <c r="BN1651" s="149">
        <v>134565.21833333335</v>
      </c>
      <c r="BO1651" s="149">
        <v>134565.21833333335</v>
      </c>
      <c r="BP1651" s="149">
        <v>134565.21833333335</v>
      </c>
      <c r="BQ1651" s="268">
        <v>1614782.6199999999</v>
      </c>
    </row>
    <row r="1652" spans="11:69" x14ac:dyDescent="0.25">
      <c r="K1652" s="145" t="s">
        <v>316</v>
      </c>
      <c r="N1652" s="37" t="s">
        <v>3147</v>
      </c>
      <c r="V1652" s="37" t="s">
        <v>441</v>
      </c>
      <c r="W1652" s="37" t="s">
        <v>475</v>
      </c>
      <c r="X1652" s="37">
        <v>311</v>
      </c>
      <c r="AB1652" s="206" t="s">
        <v>362</v>
      </c>
      <c r="AC1652" s="173">
        <v>6669804</v>
      </c>
      <c r="AD1652" s="174" t="s">
        <v>3148</v>
      </c>
      <c r="AE1652" s="149">
        <v>856648.1</v>
      </c>
      <c r="AF1652" s="17">
        <v>958954.40999999992</v>
      </c>
      <c r="AG1652" s="17">
        <v>1002503.0499999999</v>
      </c>
      <c r="AH1652" s="151">
        <v>1048989.7293792192</v>
      </c>
      <c r="AI1652" s="150">
        <v>347246.5</v>
      </c>
      <c r="AJ1652" s="266">
        <v>1041739.5</v>
      </c>
      <c r="AK1652" s="138">
        <v>803145.87999999989</v>
      </c>
      <c r="AL1652" s="266">
        <v>963775.05599999987</v>
      </c>
      <c r="AM1652" s="175">
        <v>874158.10781601607</v>
      </c>
      <c r="AN1652" s="150">
        <v>977977.50156320306</v>
      </c>
      <c r="AO1652" s="151">
        <v>969635.02285714285</v>
      </c>
      <c r="AP1652" s="151">
        <v>1174177.0900000001</v>
      </c>
      <c r="AQ1652" s="151">
        <v>1174177.0899999996</v>
      </c>
      <c r="AR1652" s="266">
        <v>-132437.58999999962</v>
      </c>
      <c r="AS1652" s="267">
        <v>-0.12713119738667836</v>
      </c>
      <c r="AT1652" s="266">
        <v>-125187.36062078038</v>
      </c>
      <c r="AU1652" s="267">
        <v>-0.11934088305599036</v>
      </c>
      <c r="AV1652" s="266">
        <v>-171674.03999999969</v>
      </c>
      <c r="AW1652" s="267">
        <v>-0.17124540419103931</v>
      </c>
      <c r="AX1652" s="266">
        <v>-132437.59000000008</v>
      </c>
      <c r="AY1652" s="267">
        <v>-0.1271311973866788</v>
      </c>
      <c r="AZ1652" s="266">
        <v>-125187.36062078085</v>
      </c>
      <c r="BA1652" s="267">
        <v>-0.1193408830559908</v>
      </c>
      <c r="BB1652" s="266">
        <v>4.6566128730773926E-10</v>
      </c>
      <c r="BC1652" s="267">
        <v>3.9658522660132914E-16</v>
      </c>
      <c r="BE1652" s="149">
        <v>97848.090833333321</v>
      </c>
      <c r="BF1652" s="149">
        <v>97848.090833333321</v>
      </c>
      <c r="BG1652" s="149">
        <v>97848.090833333321</v>
      </c>
      <c r="BH1652" s="149">
        <v>97848.090833333321</v>
      </c>
      <c r="BI1652" s="149">
        <v>97848.090833333321</v>
      </c>
      <c r="BJ1652" s="149">
        <v>97848.090833333321</v>
      </c>
      <c r="BK1652" s="149">
        <v>97848.090833333321</v>
      </c>
      <c r="BL1652" s="149">
        <v>97848.090833333321</v>
      </c>
      <c r="BM1652" s="149">
        <v>97848.090833333321</v>
      </c>
      <c r="BN1652" s="149">
        <v>97848.090833333321</v>
      </c>
      <c r="BO1652" s="149">
        <v>97848.090833333321</v>
      </c>
      <c r="BP1652" s="149">
        <v>97848.090833333321</v>
      </c>
      <c r="BQ1652" s="268">
        <v>1174177.0899999999</v>
      </c>
    </row>
    <row r="1653" spans="11:69" x14ac:dyDescent="0.25">
      <c r="K1653" s="145" t="s">
        <v>316</v>
      </c>
      <c r="N1653" s="37" t="s">
        <v>3149</v>
      </c>
      <c r="V1653" s="37" t="s">
        <v>441</v>
      </c>
      <c r="W1653" s="37" t="s">
        <v>475</v>
      </c>
      <c r="X1653" s="37">
        <v>311</v>
      </c>
      <c r="AB1653" s="206" t="s">
        <v>362</v>
      </c>
      <c r="AC1653" s="173">
        <v>6669831</v>
      </c>
      <c r="AD1653" s="174" t="s">
        <v>3150</v>
      </c>
      <c r="AE1653" s="149">
        <v>1981021.09</v>
      </c>
      <c r="AF1653" s="17">
        <v>1914434.2900000003</v>
      </c>
      <c r="AG1653" s="17">
        <v>2095424.4500000002</v>
      </c>
      <c r="AH1653" s="151">
        <v>2053490.8678600818</v>
      </c>
      <c r="AI1653" s="150">
        <v>429997.54</v>
      </c>
      <c r="AJ1653" s="266">
        <v>1289992.6199999999</v>
      </c>
      <c r="AK1653" s="138">
        <v>2068461.83</v>
      </c>
      <c r="AL1653" s="266">
        <v>2482154.1960000005</v>
      </c>
      <c r="AM1653" s="175">
        <v>1711242.3898834016</v>
      </c>
      <c r="AN1653" s="150">
        <v>2410710.3079766803</v>
      </c>
      <c r="AO1653" s="151">
        <v>2659477.0114285676</v>
      </c>
      <c r="AP1653" s="151">
        <v>2400131.0600000005</v>
      </c>
      <c r="AQ1653" s="151">
        <v>2400131.0599999996</v>
      </c>
      <c r="AR1653" s="266">
        <v>-1110138.4399999997</v>
      </c>
      <c r="AS1653" s="267">
        <v>-0.8605773574115485</v>
      </c>
      <c r="AT1653" s="266">
        <v>-346640.19213991775</v>
      </c>
      <c r="AU1653" s="267">
        <v>-0.16880532441867996</v>
      </c>
      <c r="AV1653" s="266">
        <v>-304706.6099999994</v>
      </c>
      <c r="AW1653" s="267">
        <v>-0.14541522124550918</v>
      </c>
      <c r="AX1653" s="266">
        <v>-1110138.4400000006</v>
      </c>
      <c r="AY1653" s="267">
        <v>-0.86057735741154917</v>
      </c>
      <c r="AZ1653" s="266">
        <v>-346640.19213991868</v>
      </c>
      <c r="BA1653" s="267">
        <v>-0.1688053244186804</v>
      </c>
      <c r="BB1653" s="266">
        <v>9.3132257461547852E-10</v>
      </c>
      <c r="BC1653" s="267">
        <v>3.8802988309125015E-16</v>
      </c>
      <c r="BE1653" s="149">
        <v>199010.92166666666</v>
      </c>
      <c r="BF1653" s="149">
        <v>199010.92166666666</v>
      </c>
      <c r="BG1653" s="149">
        <v>199010.92166666666</v>
      </c>
      <c r="BH1653" s="149">
        <v>199010.92166666666</v>
      </c>
      <c r="BI1653" s="149">
        <v>199010.92166666666</v>
      </c>
      <c r="BJ1653" s="149">
        <v>199010.92166666666</v>
      </c>
      <c r="BK1653" s="149">
        <v>199010.92166666666</v>
      </c>
      <c r="BL1653" s="149">
        <v>199010.92166666666</v>
      </c>
      <c r="BM1653" s="149">
        <v>205010.92166666666</v>
      </c>
      <c r="BN1653" s="149">
        <v>199010.92166666666</v>
      </c>
      <c r="BO1653" s="149">
        <v>199010.92166666666</v>
      </c>
      <c r="BP1653" s="149">
        <v>205010.92166666666</v>
      </c>
      <c r="BQ1653" s="268">
        <v>2400131.06</v>
      </c>
    </row>
    <row r="1654" spans="11:69" x14ac:dyDescent="0.25">
      <c r="K1654" s="145" t="s">
        <v>316</v>
      </c>
      <c r="N1654" s="37" t="s">
        <v>3151</v>
      </c>
      <c r="V1654" s="37" t="s">
        <v>441</v>
      </c>
      <c r="W1654" s="37" t="s">
        <v>475</v>
      </c>
      <c r="X1654" s="37">
        <v>311</v>
      </c>
      <c r="AB1654" s="206" t="s">
        <v>362</v>
      </c>
      <c r="AC1654" s="173">
        <v>6669840</v>
      </c>
      <c r="AD1654" s="174" t="s">
        <v>3152</v>
      </c>
      <c r="AE1654" s="149">
        <v>1477581.3</v>
      </c>
      <c r="AF1654" s="17">
        <v>2072876.6941999996</v>
      </c>
      <c r="AG1654" s="17">
        <v>1723383.8399999999</v>
      </c>
      <c r="AH1654" s="151">
        <v>2945245.9326106077</v>
      </c>
      <c r="AI1654" s="150">
        <v>456422.1</v>
      </c>
      <c r="AJ1654" s="266">
        <v>1369266.2999999998</v>
      </c>
      <c r="AK1654" s="138">
        <v>1811991.24</v>
      </c>
      <c r="AL1654" s="266">
        <v>2174389.4879999999</v>
      </c>
      <c r="AM1654" s="175">
        <v>2454371.6105088396</v>
      </c>
      <c r="AN1654" s="150">
        <v>2302865.5621017683</v>
      </c>
      <c r="AO1654" s="151">
        <v>1459276.7999999998</v>
      </c>
      <c r="AP1654" s="151">
        <v>1707833.9966255142</v>
      </c>
      <c r="AQ1654" s="151">
        <v>1707833.9966255156</v>
      </c>
      <c r="AR1654" s="266">
        <v>-338567.69662551582</v>
      </c>
      <c r="AS1654" s="267">
        <v>-0.24726212616604665</v>
      </c>
      <c r="AT1654" s="266">
        <v>1237411.9359850921</v>
      </c>
      <c r="AU1654" s="267">
        <v>0.42013874708529847</v>
      </c>
      <c r="AV1654" s="266">
        <v>15549.843374484219</v>
      </c>
      <c r="AW1654" s="267">
        <v>9.0228555087787168E-3</v>
      </c>
      <c r="AX1654" s="266">
        <v>-338567.69662551442</v>
      </c>
      <c r="AY1654" s="267">
        <v>-0.24726212616604562</v>
      </c>
      <c r="AZ1654" s="266">
        <v>1237411.9359850935</v>
      </c>
      <c r="BA1654" s="267">
        <v>0.42013874708529891</v>
      </c>
      <c r="BB1654" s="266">
        <v>-1.3969838619232178E-9</v>
      </c>
      <c r="BC1654" s="267">
        <v>-8.1798574374529315E-16</v>
      </c>
      <c r="BE1654" s="149">
        <v>142319.49971879294</v>
      </c>
      <c r="BF1654" s="149">
        <v>142319.49971879294</v>
      </c>
      <c r="BG1654" s="149">
        <v>142319.49971879294</v>
      </c>
      <c r="BH1654" s="149">
        <v>142319.49971879294</v>
      </c>
      <c r="BI1654" s="149">
        <v>142319.49971879294</v>
      </c>
      <c r="BJ1654" s="149">
        <v>142319.49971879294</v>
      </c>
      <c r="BK1654" s="149">
        <v>142319.49971879294</v>
      </c>
      <c r="BL1654" s="149">
        <v>142319.49971879294</v>
      </c>
      <c r="BM1654" s="149">
        <v>142319.49971879294</v>
      </c>
      <c r="BN1654" s="149">
        <v>142319.49971879294</v>
      </c>
      <c r="BO1654" s="149">
        <v>142319.49971879294</v>
      </c>
      <c r="BP1654" s="149">
        <v>142319.49971879294</v>
      </c>
      <c r="BQ1654" s="268">
        <v>1707833.9966255154</v>
      </c>
    </row>
    <row r="1655" spans="11:69" x14ac:dyDescent="0.25">
      <c r="K1655" s="145" t="s">
        <v>316</v>
      </c>
      <c r="N1655" s="37" t="s">
        <v>3153</v>
      </c>
      <c r="V1655" s="37" t="s">
        <v>441</v>
      </c>
      <c r="W1655" s="37" t="s">
        <v>475</v>
      </c>
      <c r="X1655" s="37">
        <v>311</v>
      </c>
      <c r="AB1655" s="206" t="s">
        <v>362</v>
      </c>
      <c r="AC1655" s="173">
        <v>6669841</v>
      </c>
      <c r="AD1655" s="174" t="s">
        <v>3154</v>
      </c>
      <c r="AE1655" s="149">
        <v>9691.85</v>
      </c>
      <c r="AF1655" s="17">
        <v>47367.909999999989</v>
      </c>
      <c r="AG1655" s="17">
        <v>87669.37</v>
      </c>
      <c r="AH1655" s="151">
        <v>110000.00000000004</v>
      </c>
      <c r="AI1655" s="150">
        <v>38224.19</v>
      </c>
      <c r="AJ1655" s="266">
        <v>114672.57</v>
      </c>
      <c r="AK1655" s="138">
        <v>180413.9</v>
      </c>
      <c r="AL1655" s="266">
        <v>216496.68</v>
      </c>
      <c r="AM1655" s="175">
        <v>91666.666666666701</v>
      </c>
      <c r="AN1655" s="150">
        <v>198747.23333333334</v>
      </c>
      <c r="AO1655" s="151">
        <v>113578.13142857185</v>
      </c>
      <c r="AP1655" s="151">
        <v>109999.56</v>
      </c>
      <c r="AQ1655" s="151">
        <v>109999.56000000006</v>
      </c>
      <c r="AR1655" s="266">
        <v>4673.0099999999511</v>
      </c>
      <c r="AS1655" s="267">
        <v>4.0750896225661908E-2</v>
      </c>
      <c r="AT1655" s="266">
        <v>0.43999999998777639</v>
      </c>
      <c r="AU1655" s="267">
        <v>3.999999999888875E-6</v>
      </c>
      <c r="AV1655" s="266">
        <v>-22330.190000000061</v>
      </c>
      <c r="AW1655" s="267">
        <v>-0.25470914185878218</v>
      </c>
      <c r="AX1655" s="266">
        <v>4673.0100000000093</v>
      </c>
      <c r="AY1655" s="267">
        <v>4.0750896225662414E-2</v>
      </c>
      <c r="AZ1655" s="266">
        <v>0.44000000004598405</v>
      </c>
      <c r="BA1655" s="267">
        <v>4.0000000004180351E-6</v>
      </c>
      <c r="BB1655" s="266">
        <v>-5.8207660913467407E-11</v>
      </c>
      <c r="BC1655" s="267">
        <v>-5.2916267040947622E-16</v>
      </c>
      <c r="BE1655" s="149">
        <v>9166.6300000000028</v>
      </c>
      <c r="BF1655" s="149">
        <v>9166.6300000000028</v>
      </c>
      <c r="BG1655" s="149">
        <v>9166.6300000000028</v>
      </c>
      <c r="BH1655" s="149">
        <v>9166.6300000000028</v>
      </c>
      <c r="BI1655" s="149">
        <v>9166.6300000000028</v>
      </c>
      <c r="BJ1655" s="149">
        <v>9166.6300000000028</v>
      </c>
      <c r="BK1655" s="149">
        <v>9166.6300000000028</v>
      </c>
      <c r="BL1655" s="149">
        <v>9166.6300000000028</v>
      </c>
      <c r="BM1655" s="149">
        <v>9166.6300000000028</v>
      </c>
      <c r="BN1655" s="149">
        <v>9166.6300000000028</v>
      </c>
      <c r="BO1655" s="149">
        <v>9166.6300000000028</v>
      </c>
      <c r="BP1655" s="149">
        <v>9166.6300000000028</v>
      </c>
      <c r="BQ1655" s="268">
        <v>109999.56000000004</v>
      </c>
    </row>
    <row r="1656" spans="11:69" x14ac:dyDescent="0.25">
      <c r="K1656" s="145" t="s">
        <v>316</v>
      </c>
      <c r="N1656" s="37" t="s">
        <v>3155</v>
      </c>
      <c r="V1656" s="37" t="s">
        <v>441</v>
      </c>
      <c r="W1656" s="37" t="s">
        <v>475</v>
      </c>
      <c r="X1656" s="37">
        <v>311</v>
      </c>
      <c r="AB1656" s="206" t="s">
        <v>362</v>
      </c>
      <c r="AC1656" s="173">
        <v>6669842</v>
      </c>
      <c r="AD1656" s="174" t="s">
        <v>3156</v>
      </c>
      <c r="AE1656" s="149">
        <v>1115051.6500000001</v>
      </c>
      <c r="AF1656" s="17">
        <v>1251031.94</v>
      </c>
      <c r="AG1656" s="17">
        <v>1988427.49</v>
      </c>
      <c r="AH1656" s="151">
        <v>1377316.1075711874</v>
      </c>
      <c r="AI1656" s="150">
        <v>580590.94000000006</v>
      </c>
      <c r="AJ1656" s="266">
        <v>1741772.8200000003</v>
      </c>
      <c r="AK1656" s="138">
        <v>2067778.0099999998</v>
      </c>
      <c r="AL1656" s="266">
        <v>2481333.6119999997</v>
      </c>
      <c r="AM1656" s="175">
        <v>1147763.4229759895</v>
      </c>
      <c r="AN1656" s="150">
        <v>2297330.6945951977</v>
      </c>
      <c r="AO1656" s="151">
        <v>2147532.0342857116</v>
      </c>
      <c r="AP1656" s="151">
        <v>2234456.39</v>
      </c>
      <c r="AQ1656" s="151">
        <v>2234456.3900000043</v>
      </c>
      <c r="AR1656" s="266">
        <v>-492683.57000000402</v>
      </c>
      <c r="AS1656" s="267">
        <v>-0.28286327834648606</v>
      </c>
      <c r="AT1656" s="266">
        <v>-857140.28242881689</v>
      </c>
      <c r="AU1656" s="267">
        <v>-0.62232647808086061</v>
      </c>
      <c r="AV1656" s="266">
        <v>-246028.90000000433</v>
      </c>
      <c r="AW1656" s="267">
        <v>-0.12373038556211287</v>
      </c>
      <c r="AX1656" s="266">
        <v>-492683.56999999983</v>
      </c>
      <c r="AY1656" s="267">
        <v>-0.28286327834648362</v>
      </c>
      <c r="AZ1656" s="266">
        <v>-857140.2824288127</v>
      </c>
      <c r="BA1656" s="267">
        <v>-0.62232647808085761</v>
      </c>
      <c r="BB1656" s="266">
        <v>-4.1909515857696533E-9</v>
      </c>
      <c r="BC1656" s="267">
        <v>-1.8756023185440881E-15</v>
      </c>
      <c r="BE1656" s="149">
        <v>186204.69916666698</v>
      </c>
      <c r="BF1656" s="149">
        <v>186204.69916666698</v>
      </c>
      <c r="BG1656" s="149">
        <v>186204.69916666698</v>
      </c>
      <c r="BH1656" s="149">
        <v>186204.69916666698</v>
      </c>
      <c r="BI1656" s="149">
        <v>186204.69916666698</v>
      </c>
      <c r="BJ1656" s="149">
        <v>186204.69916666698</v>
      </c>
      <c r="BK1656" s="149">
        <v>186204.69916666698</v>
      </c>
      <c r="BL1656" s="149">
        <v>186204.69916666698</v>
      </c>
      <c r="BM1656" s="149">
        <v>186204.69916666698</v>
      </c>
      <c r="BN1656" s="149">
        <v>186204.69916666698</v>
      </c>
      <c r="BO1656" s="149">
        <v>186204.69916666698</v>
      </c>
      <c r="BP1656" s="149">
        <v>186204.69916666698</v>
      </c>
      <c r="BQ1656" s="268">
        <v>2234456.3900000039</v>
      </c>
    </row>
    <row r="1657" spans="11:69" x14ac:dyDescent="0.25">
      <c r="K1657" s="145" t="s">
        <v>316</v>
      </c>
      <c r="N1657" s="37" t="s">
        <v>3157</v>
      </c>
      <c r="V1657" s="37" t="s">
        <v>441</v>
      </c>
      <c r="W1657" s="37" t="s">
        <v>475</v>
      </c>
      <c r="X1657" s="37">
        <v>311</v>
      </c>
      <c r="AB1657" s="206" t="s">
        <v>362</v>
      </c>
      <c r="AC1657" s="173">
        <v>6669844</v>
      </c>
      <c r="AD1657" s="174" t="s">
        <v>3158</v>
      </c>
      <c r="AE1657" s="149">
        <v>68571.34</v>
      </c>
      <c r="AF1657" s="17">
        <v>169192.23</v>
      </c>
      <c r="AG1657" s="17">
        <v>241153.22000000003</v>
      </c>
      <c r="AH1657" s="151">
        <v>66249.684698398807</v>
      </c>
      <c r="AI1657" s="150">
        <v>29632.78</v>
      </c>
      <c r="AJ1657" s="266">
        <v>88898.34</v>
      </c>
      <c r="AK1657" s="138">
        <v>201005.72</v>
      </c>
      <c r="AL1657" s="266">
        <v>241206.864</v>
      </c>
      <c r="AM1657" s="175">
        <v>55208.070581999003</v>
      </c>
      <c r="AN1657" s="150">
        <v>212047.33411639981</v>
      </c>
      <c r="AO1657" s="151">
        <v>184313.07428571433</v>
      </c>
      <c r="AP1657" s="151">
        <v>75661.689999999988</v>
      </c>
      <c r="AQ1657" s="151">
        <v>75661.689999999915</v>
      </c>
      <c r="AR1657" s="266">
        <v>13236.650000000081</v>
      </c>
      <c r="AS1657" s="267">
        <v>0.14889648108164991</v>
      </c>
      <c r="AT1657" s="266">
        <v>-9412.0053016011079</v>
      </c>
      <c r="AU1657" s="267">
        <v>-0.14206868069560166</v>
      </c>
      <c r="AV1657" s="266">
        <v>165491.53000000012</v>
      </c>
      <c r="AW1657" s="267">
        <v>0.6862505505835671</v>
      </c>
      <c r="AX1657" s="266">
        <v>13236.650000000009</v>
      </c>
      <c r="AY1657" s="267">
        <v>0.1488964810816491</v>
      </c>
      <c r="AZ1657" s="266">
        <v>-9412.0053016011807</v>
      </c>
      <c r="BA1657" s="267">
        <v>-0.14206868069560277</v>
      </c>
      <c r="BB1657" s="266">
        <v>7.2759576141834259E-11</v>
      </c>
      <c r="BC1657" s="267">
        <v>9.6164354961981769E-16</v>
      </c>
      <c r="BE1657" s="149">
        <v>6305.1408333333266</v>
      </c>
      <c r="BF1657" s="149">
        <v>6305.1408333333266</v>
      </c>
      <c r="BG1657" s="149">
        <v>6305.1408333333266</v>
      </c>
      <c r="BH1657" s="149">
        <v>6305.1408333333266</v>
      </c>
      <c r="BI1657" s="149">
        <v>6305.1408333333266</v>
      </c>
      <c r="BJ1657" s="149">
        <v>6305.1408333333266</v>
      </c>
      <c r="BK1657" s="149">
        <v>6305.1408333333266</v>
      </c>
      <c r="BL1657" s="149">
        <v>6305.1408333333266</v>
      </c>
      <c r="BM1657" s="149">
        <v>6305.1408333333266</v>
      </c>
      <c r="BN1657" s="149">
        <v>6305.1408333333266</v>
      </c>
      <c r="BO1657" s="149">
        <v>6305.1408333333266</v>
      </c>
      <c r="BP1657" s="149">
        <v>6305.1408333333266</v>
      </c>
      <c r="BQ1657" s="268">
        <v>75661.6899999999</v>
      </c>
    </row>
    <row r="1658" spans="11:69" x14ac:dyDescent="0.25">
      <c r="K1658" s="145" t="s">
        <v>316</v>
      </c>
      <c r="N1658" s="37" t="s">
        <v>3159</v>
      </c>
      <c r="V1658" s="37" t="s">
        <v>441</v>
      </c>
      <c r="W1658" s="37" t="s">
        <v>475</v>
      </c>
      <c r="X1658" s="37">
        <v>311</v>
      </c>
      <c r="AB1658" s="206" t="s">
        <v>362</v>
      </c>
      <c r="AC1658" s="173">
        <v>6669849</v>
      </c>
      <c r="AD1658" s="174" t="s">
        <v>3160</v>
      </c>
      <c r="AE1658" s="149">
        <v>0</v>
      </c>
      <c r="AF1658" s="17">
        <v>0</v>
      </c>
      <c r="AG1658" s="17">
        <v>0</v>
      </c>
      <c r="AH1658" s="151">
        <v>7999.7572016460954</v>
      </c>
      <c r="AI1658" s="150">
        <v>0</v>
      </c>
      <c r="AJ1658" s="266">
        <v>0</v>
      </c>
      <c r="AK1658" s="138">
        <v>0</v>
      </c>
      <c r="AL1658" s="266">
        <v>0</v>
      </c>
      <c r="AM1658" s="175">
        <v>6666.4643347050796</v>
      </c>
      <c r="AN1658" s="150">
        <v>1333.2928669410157</v>
      </c>
      <c r="AO1658" s="151">
        <v>0</v>
      </c>
      <c r="AP1658" s="151">
        <v>8000</v>
      </c>
      <c r="AQ1658" s="151">
        <v>8000.0000000000045</v>
      </c>
      <c r="AR1658" s="266">
        <v>-8000.0000000000045</v>
      </c>
      <c r="AS1658" s="267">
        <v>0</v>
      </c>
      <c r="AT1658" s="266">
        <v>-0.2427983539091656</v>
      </c>
      <c r="AU1658" s="267">
        <v>-3.0350715376612358E-5</v>
      </c>
      <c r="AV1658" s="266">
        <v>-8000.0000000000045</v>
      </c>
      <c r="AW1658" s="267">
        <v>0</v>
      </c>
      <c r="AX1658" s="266">
        <v>-8000</v>
      </c>
      <c r="AY1658" s="267">
        <v>0</v>
      </c>
      <c r="AZ1658" s="266">
        <v>-0.24279835390461812</v>
      </c>
      <c r="BA1658" s="267">
        <v>-3.0350715376043907E-5</v>
      </c>
      <c r="BB1658" s="266">
        <v>-4.5474735088646412E-12</v>
      </c>
      <c r="BC1658" s="267">
        <v>-5.6843418860808016E-16</v>
      </c>
      <c r="BE1658" s="149">
        <v>666.66666666666697</v>
      </c>
      <c r="BF1658" s="149">
        <v>666.66666666666697</v>
      </c>
      <c r="BG1658" s="149">
        <v>666.66666666666697</v>
      </c>
      <c r="BH1658" s="149">
        <v>666.66666666666697</v>
      </c>
      <c r="BI1658" s="149">
        <v>666.66666666666697</v>
      </c>
      <c r="BJ1658" s="149">
        <v>666.66666666666697</v>
      </c>
      <c r="BK1658" s="149">
        <v>666.66666666666697</v>
      </c>
      <c r="BL1658" s="149">
        <v>666.66666666666697</v>
      </c>
      <c r="BM1658" s="149">
        <v>666.66666666666697</v>
      </c>
      <c r="BN1658" s="149">
        <v>666.66666666666697</v>
      </c>
      <c r="BO1658" s="149">
        <v>666.66666666666697</v>
      </c>
      <c r="BP1658" s="149">
        <v>666.66666666666697</v>
      </c>
      <c r="BQ1658" s="268">
        <v>8000.0000000000036</v>
      </c>
    </row>
    <row r="1659" spans="11:69" x14ac:dyDescent="0.25">
      <c r="K1659" s="145" t="s">
        <v>316</v>
      </c>
      <c r="N1659" s="37" t="s">
        <v>3161</v>
      </c>
      <c r="V1659" s="37" t="s">
        <v>441</v>
      </c>
      <c r="W1659" s="37" t="s">
        <v>475</v>
      </c>
      <c r="X1659" s="37">
        <v>311</v>
      </c>
      <c r="AB1659" s="206" t="s">
        <v>362</v>
      </c>
      <c r="AC1659" s="173">
        <v>6669880</v>
      </c>
      <c r="AD1659" s="174" t="s">
        <v>3162</v>
      </c>
      <c r="AE1659" s="149">
        <v>466.30000000000246</v>
      </c>
      <c r="AF1659" s="17">
        <v>67517.360000000015</v>
      </c>
      <c r="AG1659" s="17">
        <v>108453.55999999998</v>
      </c>
      <c r="AH1659" s="151">
        <v>214287.17729583051</v>
      </c>
      <c r="AI1659" s="150">
        <v>63622.96</v>
      </c>
      <c r="AJ1659" s="266">
        <v>190868.88</v>
      </c>
      <c r="AK1659" s="138">
        <v>196665.65</v>
      </c>
      <c r="AL1659" s="266">
        <v>235998.77999999997</v>
      </c>
      <c r="AM1659" s="175">
        <v>178722.64774652544</v>
      </c>
      <c r="AN1659" s="150">
        <v>232230.17954930506</v>
      </c>
      <c r="AO1659" s="151">
        <v>164162.74285714282</v>
      </c>
      <c r="AP1659" s="151">
        <v>1291145.24</v>
      </c>
      <c r="AQ1659" s="151">
        <v>1291145.2399999986</v>
      </c>
      <c r="AR1659" s="266">
        <v>-1100276.3599999985</v>
      </c>
      <c r="AS1659" s="267">
        <v>-5.7645665443208891</v>
      </c>
      <c r="AT1659" s="266">
        <v>-1076858.062704168</v>
      </c>
      <c r="AU1659" s="267">
        <v>-5.0253033162947025</v>
      </c>
      <c r="AV1659" s="266">
        <v>-1182691.6799999985</v>
      </c>
      <c r="AW1659" s="267">
        <v>-10.905051710612346</v>
      </c>
      <c r="AX1659" s="266">
        <v>-1100276.3599999999</v>
      </c>
      <c r="AY1659" s="267">
        <v>-5.7645665443208962</v>
      </c>
      <c r="AZ1659" s="266">
        <v>-1076858.0627041694</v>
      </c>
      <c r="BA1659" s="267">
        <v>-5.0253033162947096</v>
      </c>
      <c r="BB1659" s="266">
        <v>1.3969838619232178E-9</v>
      </c>
      <c r="BC1659" s="267">
        <v>1.08197266941341E-15</v>
      </c>
      <c r="BE1659" s="149">
        <v>107437.10333333322</v>
      </c>
      <c r="BF1659" s="149">
        <v>107437.10333333322</v>
      </c>
      <c r="BG1659" s="149">
        <v>107437.10333333322</v>
      </c>
      <c r="BH1659" s="149">
        <v>107437.10333333322</v>
      </c>
      <c r="BI1659" s="149">
        <v>107437.10333333322</v>
      </c>
      <c r="BJ1659" s="149">
        <v>107437.10333333322</v>
      </c>
      <c r="BK1659" s="149">
        <v>107437.10333333322</v>
      </c>
      <c r="BL1659" s="149">
        <v>107437.10333333322</v>
      </c>
      <c r="BM1659" s="149">
        <v>109055.85333333322</v>
      </c>
      <c r="BN1659" s="149">
        <v>107530.85333333323</v>
      </c>
      <c r="BO1659" s="149">
        <v>107530.85333333323</v>
      </c>
      <c r="BP1659" s="149">
        <v>107530.85333333323</v>
      </c>
      <c r="BQ1659" s="268">
        <v>1291145.2399999991</v>
      </c>
    </row>
    <row r="1660" spans="11:69" x14ac:dyDescent="0.25">
      <c r="K1660" s="145" t="s">
        <v>316</v>
      </c>
      <c r="N1660" s="37" t="s">
        <v>3163</v>
      </c>
      <c r="V1660" s="37" t="s">
        <v>441</v>
      </c>
      <c r="W1660" s="37" t="s">
        <v>475</v>
      </c>
      <c r="X1660" s="37">
        <v>311</v>
      </c>
      <c r="AB1660" s="206" t="s">
        <v>362</v>
      </c>
      <c r="AC1660" s="173">
        <v>6669885</v>
      </c>
      <c r="AD1660" s="174" t="s">
        <v>3164</v>
      </c>
      <c r="AE1660" s="149">
        <v>506780</v>
      </c>
      <c r="AF1660" s="17">
        <v>642000</v>
      </c>
      <c r="AG1660" s="17">
        <v>887976.18</v>
      </c>
      <c r="AH1660" s="151">
        <v>982480.13555555523</v>
      </c>
      <c r="AI1660" s="150">
        <v>251920</v>
      </c>
      <c r="AJ1660" s="266">
        <v>755760</v>
      </c>
      <c r="AK1660" s="138">
        <v>639280</v>
      </c>
      <c r="AL1660" s="266">
        <v>767136</v>
      </c>
      <c r="AM1660" s="175">
        <v>818733.44629629608</v>
      </c>
      <c r="AN1660" s="150">
        <v>803026.68925925915</v>
      </c>
      <c r="AO1660" s="151">
        <v>755760</v>
      </c>
      <c r="AP1660" s="151">
        <v>793680</v>
      </c>
      <c r="AQ1660" s="151">
        <v>793680</v>
      </c>
      <c r="AR1660" s="266">
        <v>-37920</v>
      </c>
      <c r="AS1660" s="267">
        <v>-5.017465862178469E-2</v>
      </c>
      <c r="AT1660" s="266">
        <v>188800.13555555523</v>
      </c>
      <c r="AU1660" s="267">
        <v>0.19216687312338984</v>
      </c>
      <c r="AV1660" s="266">
        <v>94296.180000000051</v>
      </c>
      <c r="AW1660" s="267">
        <v>0.10619224042698988</v>
      </c>
      <c r="AX1660" s="266">
        <v>-37920</v>
      </c>
      <c r="AY1660" s="267">
        <v>-5.017465862178469E-2</v>
      </c>
      <c r="AZ1660" s="266">
        <v>188800.13555555523</v>
      </c>
      <c r="BA1660" s="267">
        <v>0.19216687312338984</v>
      </c>
      <c r="BB1660" s="266">
        <v>0</v>
      </c>
      <c r="BC1660" s="267">
        <v>0</v>
      </c>
      <c r="BE1660" s="149">
        <v>66140</v>
      </c>
      <c r="BF1660" s="149">
        <v>66140</v>
      </c>
      <c r="BG1660" s="149">
        <v>66140</v>
      </c>
      <c r="BH1660" s="149">
        <v>66140</v>
      </c>
      <c r="BI1660" s="149">
        <v>66140</v>
      </c>
      <c r="BJ1660" s="149">
        <v>66140</v>
      </c>
      <c r="BK1660" s="149">
        <v>66140</v>
      </c>
      <c r="BL1660" s="149">
        <v>66140</v>
      </c>
      <c r="BM1660" s="149">
        <v>66140</v>
      </c>
      <c r="BN1660" s="149">
        <v>66140</v>
      </c>
      <c r="BO1660" s="149">
        <v>66140</v>
      </c>
      <c r="BP1660" s="149">
        <v>66140</v>
      </c>
      <c r="BQ1660" s="268">
        <v>793680</v>
      </c>
    </row>
    <row r="1661" spans="11:69" x14ac:dyDescent="0.25">
      <c r="K1661" s="145" t="s">
        <v>316</v>
      </c>
      <c r="N1661" s="37" t="s">
        <v>3165</v>
      </c>
      <c r="V1661" s="37" t="s">
        <v>441</v>
      </c>
      <c r="W1661" s="37" t="s">
        <v>475</v>
      </c>
      <c r="X1661" s="37">
        <v>311</v>
      </c>
      <c r="AB1661" s="206" t="s">
        <v>362</v>
      </c>
      <c r="AC1661" s="173">
        <v>6669886</v>
      </c>
      <c r="AD1661" s="174" t="s">
        <v>3166</v>
      </c>
      <c r="AE1661" s="149">
        <v>3603532.03</v>
      </c>
      <c r="AF1661" s="17">
        <v>3839455.17</v>
      </c>
      <c r="AG1661" s="17">
        <v>3783760.0200000005</v>
      </c>
      <c r="AH1661" s="151">
        <v>3835094.1577914814</v>
      </c>
      <c r="AI1661" s="150">
        <v>1317588.1200000001</v>
      </c>
      <c r="AJ1661" s="266">
        <v>3952764.3600000003</v>
      </c>
      <c r="AK1661" s="138">
        <v>3199722.7600000007</v>
      </c>
      <c r="AL1661" s="266">
        <v>3839667.3120000008</v>
      </c>
      <c r="AM1661" s="175">
        <v>3195911.7981595676</v>
      </c>
      <c r="AN1661" s="150">
        <v>3838905.1196319144</v>
      </c>
      <c r="AO1661" s="151">
        <v>3798027.1542857112</v>
      </c>
      <c r="AP1661" s="151">
        <v>3990714.92</v>
      </c>
      <c r="AQ1661" s="151">
        <v>3990714.920000005</v>
      </c>
      <c r="AR1661" s="266">
        <v>-37950.560000004712</v>
      </c>
      <c r="AS1661" s="267">
        <v>-9.6010175521833302E-3</v>
      </c>
      <c r="AT1661" s="266">
        <v>-155620.76220852369</v>
      </c>
      <c r="AU1661" s="267">
        <v>-4.0578081216691993E-2</v>
      </c>
      <c r="AV1661" s="266">
        <v>-206954.90000000456</v>
      </c>
      <c r="AW1661" s="267">
        <v>-5.4695567083032012E-2</v>
      </c>
      <c r="AX1661" s="266">
        <v>-37950.55999999959</v>
      </c>
      <c r="AY1661" s="267">
        <v>-9.6010175521820344E-3</v>
      </c>
      <c r="AZ1661" s="266">
        <v>-155620.76220851857</v>
      </c>
      <c r="BA1661" s="267">
        <v>-4.0578081216690653E-2</v>
      </c>
      <c r="BB1661" s="266">
        <v>-5.1222741603851318E-9</v>
      </c>
      <c r="BC1661" s="267">
        <v>-1.2835480015658777E-15</v>
      </c>
      <c r="BE1661" s="149">
        <v>313665.33666666702</v>
      </c>
      <c r="BF1661" s="149">
        <v>313665.33666666702</v>
      </c>
      <c r="BG1661" s="149">
        <v>313665.33666666702</v>
      </c>
      <c r="BH1661" s="149">
        <v>338857.65666666703</v>
      </c>
      <c r="BI1661" s="149">
        <v>338857.65666666703</v>
      </c>
      <c r="BJ1661" s="149">
        <v>338857.65666666703</v>
      </c>
      <c r="BK1661" s="149">
        <v>338857.65666666703</v>
      </c>
      <c r="BL1661" s="149">
        <v>338857.65666666703</v>
      </c>
      <c r="BM1661" s="149">
        <v>338857.65666666703</v>
      </c>
      <c r="BN1661" s="149">
        <v>338857.65666666703</v>
      </c>
      <c r="BO1661" s="149">
        <v>338857.65666666703</v>
      </c>
      <c r="BP1661" s="149">
        <v>338857.65666666703</v>
      </c>
      <c r="BQ1661" s="268">
        <v>3990714.920000005</v>
      </c>
    </row>
    <row r="1662" spans="11:69" x14ac:dyDescent="0.25">
      <c r="K1662" s="145" t="s">
        <v>316</v>
      </c>
      <c r="N1662" s="37" t="s">
        <v>3167</v>
      </c>
      <c r="V1662" s="37" t="s">
        <v>441</v>
      </c>
      <c r="W1662" s="37" t="s">
        <v>475</v>
      </c>
      <c r="X1662" s="37">
        <v>311</v>
      </c>
      <c r="AB1662" s="206" t="s">
        <v>362</v>
      </c>
      <c r="AC1662" s="173">
        <v>6669889</v>
      </c>
      <c r="AD1662" s="174" t="s">
        <v>3168</v>
      </c>
      <c r="AE1662" s="149">
        <v>189225.28</v>
      </c>
      <c r="AF1662" s="17">
        <v>171825.65</v>
      </c>
      <c r="AG1662" s="17">
        <v>217739.56999999995</v>
      </c>
      <c r="AH1662" s="151">
        <v>180501.00091113031</v>
      </c>
      <c r="AI1662" s="150">
        <v>69708.479999999996</v>
      </c>
      <c r="AJ1662" s="266">
        <v>209125.44</v>
      </c>
      <c r="AK1662" s="138">
        <v>199997.19</v>
      </c>
      <c r="AL1662" s="266">
        <v>239996.62800000003</v>
      </c>
      <c r="AM1662" s="175">
        <v>150417.50075927522</v>
      </c>
      <c r="AN1662" s="150">
        <v>230080.69015185509</v>
      </c>
      <c r="AO1662" s="151">
        <v>233646.87428571409</v>
      </c>
      <c r="AP1662" s="151">
        <v>237087.7452</v>
      </c>
      <c r="AQ1662" s="151">
        <v>237087.7452000003</v>
      </c>
      <c r="AR1662" s="266">
        <v>-27962.305200000294</v>
      </c>
      <c r="AS1662" s="267">
        <v>-0.1337106819715492</v>
      </c>
      <c r="AT1662" s="266">
        <v>-56586.744288869988</v>
      </c>
      <c r="AU1662" s="267">
        <v>-0.31349822994461113</v>
      </c>
      <c r="AV1662" s="266">
        <v>-19348.175200000347</v>
      </c>
      <c r="AW1662" s="267">
        <v>-8.8859251444284346E-2</v>
      </c>
      <c r="AX1662" s="266">
        <v>-27962.305200000003</v>
      </c>
      <c r="AY1662" s="267">
        <v>-0.13371068197154781</v>
      </c>
      <c r="AZ1662" s="266">
        <v>-56586.744288869697</v>
      </c>
      <c r="BA1662" s="267">
        <v>-0.31349822994460952</v>
      </c>
      <c r="BB1662" s="266">
        <v>-2.9103830456733704E-10</v>
      </c>
      <c r="BC1662" s="267">
        <v>-1.2275552425614659E-15</v>
      </c>
      <c r="BE1662" s="149">
        <v>19757.312100000032</v>
      </c>
      <c r="BF1662" s="149">
        <v>19757.312100000032</v>
      </c>
      <c r="BG1662" s="149">
        <v>19757.312100000032</v>
      </c>
      <c r="BH1662" s="149">
        <v>19757.312100000032</v>
      </c>
      <c r="BI1662" s="149">
        <v>19757.312100000032</v>
      </c>
      <c r="BJ1662" s="149">
        <v>19757.312100000032</v>
      </c>
      <c r="BK1662" s="149">
        <v>19757.312100000032</v>
      </c>
      <c r="BL1662" s="149">
        <v>19757.312100000032</v>
      </c>
      <c r="BM1662" s="149">
        <v>19757.312100000032</v>
      </c>
      <c r="BN1662" s="149">
        <v>19757.312100000032</v>
      </c>
      <c r="BO1662" s="149">
        <v>19757.312100000032</v>
      </c>
      <c r="BP1662" s="149">
        <v>19757.312100000032</v>
      </c>
      <c r="BQ1662" s="268">
        <v>237087.74520000044</v>
      </c>
    </row>
    <row r="1663" spans="11:69" x14ac:dyDescent="0.25">
      <c r="K1663" s="145" t="s">
        <v>316</v>
      </c>
      <c r="N1663" s="37" t="s">
        <v>3169</v>
      </c>
      <c r="V1663" s="37" t="s">
        <v>441</v>
      </c>
      <c r="W1663" s="37" t="s">
        <v>475</v>
      </c>
      <c r="X1663" s="37">
        <v>311</v>
      </c>
      <c r="AB1663" s="206" t="s">
        <v>362</v>
      </c>
      <c r="AC1663" s="173">
        <v>6669890</v>
      </c>
      <c r="AD1663" s="174" t="s">
        <v>3170</v>
      </c>
      <c r="AE1663" s="149">
        <v>-1059358.55</v>
      </c>
      <c r="AF1663" s="17">
        <v>542512.73</v>
      </c>
      <c r="AG1663" s="17">
        <v>1070919.74</v>
      </c>
      <c r="AH1663" s="151">
        <v>3076249.0000000051</v>
      </c>
      <c r="AI1663" s="150">
        <v>2669737.69</v>
      </c>
      <c r="AJ1663" s="266">
        <v>8009213.0700000003</v>
      </c>
      <c r="AK1663" s="138">
        <v>3422526.14</v>
      </c>
      <c r="AL1663" s="266">
        <v>4107031.3679999998</v>
      </c>
      <c r="AM1663" s="175">
        <v>-6905880.4505321095</v>
      </c>
      <c r="AN1663" s="150">
        <v>13404655.590532115</v>
      </c>
      <c r="AO1663" s="151">
        <v>4586159.0057142871</v>
      </c>
      <c r="AP1663" s="151">
        <v>23064</v>
      </c>
      <c r="AQ1663" s="151">
        <v>23064.000000000044</v>
      </c>
      <c r="AR1663" s="266">
        <v>7986149.0700000003</v>
      </c>
      <c r="AS1663" s="267">
        <v>0.99712031634089116</v>
      </c>
      <c r="AT1663" s="266">
        <v>3053185.0000000051</v>
      </c>
      <c r="AU1663" s="267">
        <v>0.99250255749778382</v>
      </c>
      <c r="AV1663" s="266">
        <v>1047855.74</v>
      </c>
      <c r="AW1663" s="267">
        <v>0.97846337205438005</v>
      </c>
      <c r="AX1663" s="266">
        <v>7986149.0700000003</v>
      </c>
      <c r="AY1663" s="267">
        <v>0.99712031634089116</v>
      </c>
      <c r="AZ1663" s="266">
        <v>3053185.0000000051</v>
      </c>
      <c r="BA1663" s="267">
        <v>0.99250255749778382</v>
      </c>
      <c r="BB1663" s="266">
        <v>-4.3655745685100555E-11</v>
      </c>
      <c r="BC1663" s="267">
        <v>-1.8928089527012036E-15</v>
      </c>
      <c r="BE1663" s="149">
        <v>2402255.3333333335</v>
      </c>
      <c r="BF1663" s="149">
        <v>-2698244.6666666665</v>
      </c>
      <c r="BG1663" s="149">
        <v>-4498244.666666666</v>
      </c>
      <c r="BH1663" s="149">
        <v>2255.3333333333367</v>
      </c>
      <c r="BI1663" s="149">
        <v>-198244.66666666666</v>
      </c>
      <c r="BJ1663" s="149">
        <v>1755.3333333333369</v>
      </c>
      <c r="BK1663" s="149">
        <v>3002255.3333333335</v>
      </c>
      <c r="BL1663" s="149">
        <v>-398244.66666666669</v>
      </c>
      <c r="BM1663" s="149">
        <v>-598244.66666666674</v>
      </c>
      <c r="BN1663" s="149">
        <v>2255.3333333333367</v>
      </c>
      <c r="BO1663" s="149">
        <v>1755.3333333333369</v>
      </c>
      <c r="BP1663" s="149">
        <v>3001755.3333333335</v>
      </c>
      <c r="BQ1663" s="268">
        <v>23064.000000000466</v>
      </c>
    </row>
    <row r="1664" spans="11:69" x14ac:dyDescent="0.25">
      <c r="K1664" s="145" t="s">
        <v>316</v>
      </c>
      <c r="N1664" s="37" t="s">
        <v>3171</v>
      </c>
      <c r="V1664" s="37" t="s">
        <v>441</v>
      </c>
      <c r="W1664" s="37" t="s">
        <v>475</v>
      </c>
      <c r="X1664" s="37">
        <v>311</v>
      </c>
      <c r="AB1664" s="206" t="s">
        <v>362</v>
      </c>
      <c r="AC1664" s="173">
        <v>6669892</v>
      </c>
      <c r="AD1664" s="174" t="s">
        <v>3172</v>
      </c>
      <c r="AE1664" s="149">
        <v>1079055.92</v>
      </c>
      <c r="AF1664" s="17">
        <v>951664.17999999993</v>
      </c>
      <c r="AG1664" s="17">
        <v>790004.63</v>
      </c>
      <c r="AH1664" s="151">
        <v>2319612.1290330742</v>
      </c>
      <c r="AI1664" s="150">
        <v>343548.03</v>
      </c>
      <c r="AJ1664" s="266">
        <v>1030644.0900000001</v>
      </c>
      <c r="AK1664" s="138">
        <v>794661.10000000009</v>
      </c>
      <c r="AL1664" s="266">
        <v>953593.32000000018</v>
      </c>
      <c r="AM1664" s="175">
        <v>1933843.4408608952</v>
      </c>
      <c r="AN1664" s="150">
        <v>1180429.7881721791</v>
      </c>
      <c r="AO1664" s="151">
        <v>1020484.0800000003</v>
      </c>
      <c r="AP1664" s="151">
        <v>2530799.4899999998</v>
      </c>
      <c r="AQ1664" s="151">
        <v>2530799.4899999993</v>
      </c>
      <c r="AR1664" s="266">
        <v>-1500155.3999999992</v>
      </c>
      <c r="AS1664" s="267">
        <v>-1.4555513533289646</v>
      </c>
      <c r="AT1664" s="266">
        <v>-211187.36096692504</v>
      </c>
      <c r="AU1664" s="267">
        <v>-9.1044256202849769E-2</v>
      </c>
      <c r="AV1664" s="266">
        <v>-1740794.8599999994</v>
      </c>
      <c r="AW1664" s="267">
        <v>-2.2035248831389751</v>
      </c>
      <c r="AX1664" s="266">
        <v>-1500155.3999999997</v>
      </c>
      <c r="AY1664" s="267">
        <v>-1.455551353328965</v>
      </c>
      <c r="AZ1664" s="266">
        <v>-211187.36096692551</v>
      </c>
      <c r="BA1664" s="267">
        <v>-9.1044256202849977E-2</v>
      </c>
      <c r="BB1664" s="266">
        <v>4.6566128730773926E-10</v>
      </c>
      <c r="BC1664" s="267">
        <v>1.8399770078495602E-16</v>
      </c>
      <c r="BE1664" s="149">
        <v>210899.95749999999</v>
      </c>
      <c r="BF1664" s="149">
        <v>210899.95749999999</v>
      </c>
      <c r="BG1664" s="149">
        <v>210899.95749999999</v>
      </c>
      <c r="BH1664" s="149">
        <v>210899.95749999999</v>
      </c>
      <c r="BI1664" s="149">
        <v>210899.95749999999</v>
      </c>
      <c r="BJ1664" s="149">
        <v>210899.95749999999</v>
      </c>
      <c r="BK1664" s="149">
        <v>210899.95749999999</v>
      </c>
      <c r="BL1664" s="149">
        <v>210899.95749999999</v>
      </c>
      <c r="BM1664" s="149">
        <v>210899.95749999999</v>
      </c>
      <c r="BN1664" s="149">
        <v>210899.95749999999</v>
      </c>
      <c r="BO1664" s="149">
        <v>210899.95749999999</v>
      </c>
      <c r="BP1664" s="149">
        <v>210899.95749999999</v>
      </c>
      <c r="BQ1664" s="268">
        <v>2530799.4899999998</v>
      </c>
    </row>
    <row r="1665" spans="11:69" x14ac:dyDescent="0.25">
      <c r="K1665" s="145" t="s">
        <v>316</v>
      </c>
      <c r="N1665" s="37" t="s">
        <v>3173</v>
      </c>
      <c r="V1665" s="37" t="s">
        <v>441</v>
      </c>
      <c r="W1665" s="37" t="s">
        <v>475</v>
      </c>
      <c r="X1665" s="37">
        <v>311</v>
      </c>
      <c r="AB1665" s="206" t="s">
        <v>362</v>
      </c>
      <c r="AC1665" s="173">
        <v>6669895</v>
      </c>
      <c r="AD1665" s="174" t="s">
        <v>3174</v>
      </c>
      <c r="AE1665" s="149">
        <v>284261.79000000004</v>
      </c>
      <c r="AF1665" s="17">
        <v>119039.8</v>
      </c>
      <c r="AG1665" s="17">
        <v>39381.199999999997</v>
      </c>
      <c r="AH1665" s="151">
        <v>42647.004826191165</v>
      </c>
      <c r="AI1665" s="150">
        <v>215451.9</v>
      </c>
      <c r="AJ1665" s="266">
        <v>646355.69999999995</v>
      </c>
      <c r="AK1665" s="138">
        <v>31499.009999999995</v>
      </c>
      <c r="AL1665" s="266">
        <v>37798.811999999991</v>
      </c>
      <c r="AM1665" s="175">
        <v>35539.170688492639</v>
      </c>
      <c r="AN1665" s="150">
        <v>38606.844137698521</v>
      </c>
      <c r="AO1665" s="151">
        <v>385523.16000000044</v>
      </c>
      <c r="AP1665" s="151">
        <v>251633.3</v>
      </c>
      <c r="AQ1665" s="151">
        <v>251633.30000000037</v>
      </c>
      <c r="AR1665" s="266">
        <v>394722.39999999956</v>
      </c>
      <c r="AS1665" s="267">
        <v>0.61068912983980739</v>
      </c>
      <c r="AT1665" s="266">
        <v>-208986.29517380919</v>
      </c>
      <c r="AU1665" s="267">
        <v>-4.9003745052093945</v>
      </c>
      <c r="AV1665" s="266">
        <v>-212252.10000000038</v>
      </c>
      <c r="AW1665" s="267">
        <v>-5.3896808629498443</v>
      </c>
      <c r="AX1665" s="266">
        <v>394722.39999999997</v>
      </c>
      <c r="AY1665" s="267">
        <v>0.61068912983980805</v>
      </c>
      <c r="AZ1665" s="266">
        <v>-208986.29517380882</v>
      </c>
      <c r="BA1665" s="267">
        <v>-4.9003745052093857</v>
      </c>
      <c r="BB1665" s="266">
        <v>-3.7834979593753815E-10</v>
      </c>
      <c r="BC1665" s="267">
        <v>-1.5035760208904711E-15</v>
      </c>
      <c r="BE1665" s="149">
        <v>20969.441666666706</v>
      </c>
      <c r="BF1665" s="149">
        <v>20969.441666666706</v>
      </c>
      <c r="BG1665" s="149">
        <v>20969.441666666706</v>
      </c>
      <c r="BH1665" s="149">
        <v>20969.441666666706</v>
      </c>
      <c r="BI1665" s="149">
        <v>20969.441666666706</v>
      </c>
      <c r="BJ1665" s="149">
        <v>20969.441666666706</v>
      </c>
      <c r="BK1665" s="149">
        <v>20969.441666666706</v>
      </c>
      <c r="BL1665" s="149">
        <v>20969.441666666706</v>
      </c>
      <c r="BM1665" s="149">
        <v>20969.441666666706</v>
      </c>
      <c r="BN1665" s="149">
        <v>20969.441666666706</v>
      </c>
      <c r="BO1665" s="149">
        <v>20969.441666666706</v>
      </c>
      <c r="BP1665" s="149">
        <v>20969.441666666706</v>
      </c>
      <c r="BQ1665" s="268">
        <v>251633.30000000048</v>
      </c>
    </row>
    <row r="1666" spans="11:69" x14ac:dyDescent="0.25">
      <c r="K1666" s="145" t="s">
        <v>316</v>
      </c>
      <c r="N1666" s="37" t="s">
        <v>3175</v>
      </c>
      <c r="V1666" s="37" t="s">
        <v>441</v>
      </c>
      <c r="W1666" s="37" t="s">
        <v>475</v>
      </c>
      <c r="X1666" s="37">
        <v>311</v>
      </c>
      <c r="AB1666" s="206" t="s">
        <v>362</v>
      </c>
      <c r="AC1666" s="173">
        <v>6669897</v>
      </c>
      <c r="AD1666" s="174" t="s">
        <v>3176</v>
      </c>
      <c r="AE1666" s="149">
        <v>16079392.25</v>
      </c>
      <c r="AF1666" s="17">
        <v>27846216.520000003</v>
      </c>
      <c r="AG1666" s="17">
        <v>36904389.650000006</v>
      </c>
      <c r="AH1666" s="151">
        <v>22999760.600000001</v>
      </c>
      <c r="AI1666" s="150">
        <v>126974.32</v>
      </c>
      <c r="AJ1666" s="266">
        <v>380922.96</v>
      </c>
      <c r="AK1666" s="138">
        <v>82683.94</v>
      </c>
      <c r="AL1666" s="266">
        <v>99220.728000000003</v>
      </c>
      <c r="AM1666" s="175">
        <v>274800.49999999977</v>
      </c>
      <c r="AN1666" s="150">
        <v>22807644.040000003</v>
      </c>
      <c r="AO1666" s="151">
        <v>132337.09714285698</v>
      </c>
      <c r="AP1666" s="151">
        <v>28344303</v>
      </c>
      <c r="AQ1666" s="151">
        <v>28344302.999999996</v>
      </c>
      <c r="AR1666" s="266">
        <v>-27963380.039999995</v>
      </c>
      <c r="AS1666" s="267">
        <v>-73.409542023930499</v>
      </c>
      <c r="AT1666" s="266">
        <v>-5344542.3999999948</v>
      </c>
      <c r="AU1666" s="267">
        <v>-0.23237382740409893</v>
      </c>
      <c r="AV1666" s="266">
        <v>8560086.6500000097</v>
      </c>
      <c r="AW1666" s="267">
        <v>0.23195307472047591</v>
      </c>
      <c r="AX1666" s="266">
        <v>-27963380.039999999</v>
      </c>
      <c r="AY1666" s="267">
        <v>-73.409542023930499</v>
      </c>
      <c r="AZ1666" s="266">
        <v>-5344542.3999999985</v>
      </c>
      <c r="BA1666" s="267">
        <v>-0.23237382740409906</v>
      </c>
      <c r="BB1666" s="266">
        <v>3.7252902984619141E-9</v>
      </c>
      <c r="BC1666" s="267">
        <v>1.3142994902580296E-16</v>
      </c>
      <c r="BE1666" s="149">
        <v>8688.6666666666697</v>
      </c>
      <c r="BF1666" s="149">
        <v>8688.6666666666697</v>
      </c>
      <c r="BG1666" s="149">
        <v>8688.6666666666697</v>
      </c>
      <c r="BH1666" s="149">
        <v>8688.6666666666697</v>
      </c>
      <c r="BI1666" s="149">
        <v>8688.6666666666697</v>
      </c>
      <c r="BJ1666" s="149">
        <v>8688.6666666666697</v>
      </c>
      <c r="BK1666" s="149">
        <v>8688.6666666666697</v>
      </c>
      <c r="BL1666" s="149">
        <v>8688.6666666666697</v>
      </c>
      <c r="BM1666" s="149">
        <v>8688.6666666666697</v>
      </c>
      <c r="BN1666" s="149">
        <v>9422034.9999999963</v>
      </c>
      <c r="BO1666" s="149">
        <v>9422034.9999999963</v>
      </c>
      <c r="BP1666" s="149">
        <v>9422034.9999999963</v>
      </c>
      <c r="BQ1666" s="268">
        <v>28344302.999999989</v>
      </c>
    </row>
    <row r="1667" spans="11:69" x14ac:dyDescent="0.25">
      <c r="K1667" s="145" t="s">
        <v>316</v>
      </c>
      <c r="N1667" s="37" t="s">
        <v>3177</v>
      </c>
      <c r="V1667" s="37" t="s">
        <v>441</v>
      </c>
      <c r="W1667" s="37" t="s">
        <v>475</v>
      </c>
      <c r="X1667" s="37">
        <v>311</v>
      </c>
      <c r="AB1667" s="206" t="s">
        <v>362</v>
      </c>
      <c r="AC1667" s="173">
        <v>6669900</v>
      </c>
      <c r="AD1667" s="174" t="s">
        <v>3178</v>
      </c>
      <c r="AE1667" s="149">
        <v>-5487328.5899999989</v>
      </c>
      <c r="AF1667" s="17">
        <v>-5778449.7599999998</v>
      </c>
      <c r="AG1667" s="17">
        <v>-5982796.1900000004</v>
      </c>
      <c r="AH1667" s="151">
        <v>-3880095.5240740702</v>
      </c>
      <c r="AI1667" s="150">
        <v>-1259103.5799999998</v>
      </c>
      <c r="AJ1667" s="266">
        <v>-3777310.7399999993</v>
      </c>
      <c r="AK1667" s="138">
        <v>-3154739.62</v>
      </c>
      <c r="AL1667" s="266">
        <v>-3785687.5439999998</v>
      </c>
      <c r="AM1667" s="175">
        <v>-3233412.9367283918</v>
      </c>
      <c r="AN1667" s="150">
        <v>-3801422.2073456785</v>
      </c>
      <c r="AO1667" s="151">
        <v>-3771277.1142857145</v>
      </c>
      <c r="AP1667" s="151">
        <v>-3350</v>
      </c>
      <c r="AQ1667" s="151">
        <v>-3350.0000000000041</v>
      </c>
      <c r="AR1667" s="266">
        <v>-3773960.7399999993</v>
      </c>
      <c r="AS1667" s="267">
        <v>-0.99911312565192878</v>
      </c>
      <c r="AT1667" s="266">
        <v>-3876745.5240740702</v>
      </c>
      <c r="AU1667" s="267">
        <v>-0.99913661919424024</v>
      </c>
      <c r="AV1667" s="266">
        <v>-5979446.1900000004</v>
      </c>
      <c r="AW1667" s="267">
        <v>-0.99944006115307771</v>
      </c>
      <c r="AX1667" s="266">
        <v>-3773960.7399999993</v>
      </c>
      <c r="AY1667" s="267">
        <v>-0.99911312565192878</v>
      </c>
      <c r="AZ1667" s="266">
        <v>-3876745.5240740702</v>
      </c>
      <c r="BA1667" s="267">
        <v>-0.99913661919424024</v>
      </c>
      <c r="BB1667" s="266">
        <v>4.0927261579781771E-12</v>
      </c>
      <c r="BC1667" s="267">
        <v>1.221709300889008E-15</v>
      </c>
      <c r="BE1667" s="149">
        <v>-279.16666666666703</v>
      </c>
      <c r="BF1667" s="149">
        <v>-279.16666666666703</v>
      </c>
      <c r="BG1667" s="149">
        <v>-279.16666666666703</v>
      </c>
      <c r="BH1667" s="149">
        <v>-279.16666666666703</v>
      </c>
      <c r="BI1667" s="149">
        <v>-279.16666666666703</v>
      </c>
      <c r="BJ1667" s="149">
        <v>-279.16666666666703</v>
      </c>
      <c r="BK1667" s="149">
        <v>-279.16666666666703</v>
      </c>
      <c r="BL1667" s="149">
        <v>-279.16666666666703</v>
      </c>
      <c r="BM1667" s="149">
        <v>-279.16666666666703</v>
      </c>
      <c r="BN1667" s="149">
        <v>-279.16666666666703</v>
      </c>
      <c r="BO1667" s="149">
        <v>-279.16666666666703</v>
      </c>
      <c r="BP1667" s="149">
        <v>-279.16666666666703</v>
      </c>
      <c r="BQ1667" s="268">
        <v>-3350.0000000000041</v>
      </c>
    </row>
    <row r="1668" spans="11:69" x14ac:dyDescent="0.25">
      <c r="K1668" s="145" t="s">
        <v>316</v>
      </c>
      <c r="N1668" s="37" t="s">
        <v>3179</v>
      </c>
      <c r="V1668" s="37" t="s">
        <v>441</v>
      </c>
      <c r="W1668" s="37" t="s">
        <v>475</v>
      </c>
      <c r="X1668" s="37">
        <v>311</v>
      </c>
      <c r="AB1668" s="206" t="s">
        <v>362</v>
      </c>
      <c r="AC1668" s="173">
        <v>6669999</v>
      </c>
      <c r="AD1668" s="174" t="s">
        <v>3180</v>
      </c>
      <c r="AE1668" s="149">
        <v>234082.41000000003</v>
      </c>
      <c r="AF1668" s="17">
        <v>140812.84</v>
      </c>
      <c r="AG1668" s="17">
        <v>117242</v>
      </c>
      <c r="AH1668" s="151">
        <v>-68403</v>
      </c>
      <c r="AI1668" s="150">
        <v>0</v>
      </c>
      <c r="AJ1668" s="266">
        <v>0</v>
      </c>
      <c r="AK1668" s="138">
        <v>450000</v>
      </c>
      <c r="AL1668" s="266">
        <v>540000</v>
      </c>
      <c r="AM1668" s="175">
        <v>-57002.5</v>
      </c>
      <c r="AN1668" s="150">
        <v>438599.5</v>
      </c>
      <c r="AO1668" s="151">
        <v>0</v>
      </c>
      <c r="AP1668" s="151">
        <v>206056</v>
      </c>
      <c r="AQ1668" s="151">
        <v>206056</v>
      </c>
      <c r="AR1668" s="266">
        <v>-206056</v>
      </c>
      <c r="AS1668" s="267">
        <v>0</v>
      </c>
      <c r="AT1668" s="266">
        <v>-274459</v>
      </c>
      <c r="AU1668" s="267">
        <v>-4.012382497843662</v>
      </c>
      <c r="AV1668" s="266">
        <v>-88814</v>
      </c>
      <c r="AW1668" s="267">
        <v>-0.75752716603265047</v>
      </c>
      <c r="AX1668" s="266">
        <v>-206056</v>
      </c>
      <c r="AY1668" s="267">
        <v>0</v>
      </c>
      <c r="AZ1668" s="266">
        <v>-274459</v>
      </c>
      <c r="BA1668" s="267">
        <v>-4.012382497843662</v>
      </c>
      <c r="BB1668" s="266">
        <v>0</v>
      </c>
      <c r="BC1668" s="267">
        <v>0</v>
      </c>
      <c r="BE1668" s="149">
        <v>17171.333333333336</v>
      </c>
      <c r="BF1668" s="149">
        <v>17171.333333333336</v>
      </c>
      <c r="BG1668" s="149">
        <v>17171.333333333336</v>
      </c>
      <c r="BH1668" s="149">
        <v>17171.333333333336</v>
      </c>
      <c r="BI1668" s="149">
        <v>17171.333333333336</v>
      </c>
      <c r="BJ1668" s="149">
        <v>17171.333333333336</v>
      </c>
      <c r="BK1668" s="149">
        <v>17171.333333333336</v>
      </c>
      <c r="BL1668" s="149">
        <v>17171.333333333336</v>
      </c>
      <c r="BM1668" s="149">
        <v>17171.333333333336</v>
      </c>
      <c r="BN1668" s="149">
        <v>17171.333333333336</v>
      </c>
      <c r="BO1668" s="149">
        <v>17171.333333333336</v>
      </c>
      <c r="BP1668" s="149">
        <v>17171.333333333336</v>
      </c>
      <c r="BQ1668" s="268">
        <v>206056.00000000009</v>
      </c>
    </row>
    <row r="1669" spans="11:69" x14ac:dyDescent="0.25">
      <c r="K1669" s="145" t="s">
        <v>316</v>
      </c>
      <c r="N1669" s="37" t="s">
        <v>3181</v>
      </c>
      <c r="V1669" s="37" t="s">
        <v>441</v>
      </c>
      <c r="W1669" s="37" t="s">
        <v>475</v>
      </c>
      <c r="X1669" s="37">
        <v>311</v>
      </c>
      <c r="AB1669" s="206" t="s">
        <v>362</v>
      </c>
      <c r="AC1669" s="173">
        <v>6680012</v>
      </c>
      <c r="AD1669" s="174" t="s">
        <v>3182</v>
      </c>
      <c r="AE1669" s="149">
        <v>0</v>
      </c>
      <c r="AF1669" s="17">
        <v>188.88</v>
      </c>
      <c r="AG1669" s="17">
        <v>998.02</v>
      </c>
      <c r="AH1669" s="151">
        <v>15.639999999999956</v>
      </c>
      <c r="AI1669" s="150">
        <v>149.82</v>
      </c>
      <c r="AJ1669" s="266">
        <v>449.46</v>
      </c>
      <c r="AK1669" s="138">
        <v>495.31</v>
      </c>
      <c r="AL1669" s="266">
        <v>594.37199999999996</v>
      </c>
      <c r="AM1669" s="175">
        <v>13.033333333333298</v>
      </c>
      <c r="AN1669" s="150">
        <v>497.91666666666669</v>
      </c>
      <c r="AO1669" s="151">
        <v>256.83428571428601</v>
      </c>
      <c r="AP1669" s="151">
        <v>0</v>
      </c>
      <c r="AQ1669" s="151">
        <v>0</v>
      </c>
      <c r="AR1669" s="266">
        <v>449.46</v>
      </c>
      <c r="AS1669" s="267">
        <v>1</v>
      </c>
      <c r="AT1669" s="266">
        <v>15.639999999999956</v>
      </c>
      <c r="AU1669" s="267">
        <v>1</v>
      </c>
      <c r="AV1669" s="266">
        <v>998.02</v>
      </c>
      <c r="AW1669" s="267">
        <v>1</v>
      </c>
      <c r="AX1669" s="266">
        <v>449.46</v>
      </c>
      <c r="AY1669" s="267">
        <v>1</v>
      </c>
      <c r="AZ1669" s="266">
        <v>15.639999999999956</v>
      </c>
      <c r="BA1669" s="267">
        <v>1</v>
      </c>
      <c r="BB1669" s="266">
        <v>0</v>
      </c>
      <c r="BC1669" s="267">
        <v>0</v>
      </c>
      <c r="BE1669" s="149">
        <v>0</v>
      </c>
      <c r="BF1669" s="149">
        <v>0</v>
      </c>
      <c r="BG1669" s="149">
        <v>0</v>
      </c>
      <c r="BH1669" s="149">
        <v>0</v>
      </c>
      <c r="BI1669" s="149">
        <v>0</v>
      </c>
      <c r="BJ1669" s="149">
        <v>0</v>
      </c>
      <c r="BK1669" s="149">
        <v>0</v>
      </c>
      <c r="BL1669" s="149">
        <v>0</v>
      </c>
      <c r="BM1669" s="149">
        <v>0</v>
      </c>
      <c r="BN1669" s="149">
        <v>0</v>
      </c>
      <c r="BO1669" s="149">
        <v>0</v>
      </c>
      <c r="BP1669" s="149">
        <v>0</v>
      </c>
      <c r="BQ1669" s="268">
        <v>0</v>
      </c>
    </row>
    <row r="1670" spans="11:69" x14ac:dyDescent="0.25">
      <c r="K1670" s="145" t="s">
        <v>316</v>
      </c>
      <c r="N1670" s="37" t="s">
        <v>3183</v>
      </c>
      <c r="V1670" s="37" t="s">
        <v>441</v>
      </c>
      <c r="W1670" s="37" t="s">
        <v>475</v>
      </c>
      <c r="X1670" s="37">
        <v>311</v>
      </c>
      <c r="AB1670" s="206" t="s">
        <v>362</v>
      </c>
      <c r="AC1670" s="173">
        <v>6680013</v>
      </c>
      <c r="AD1670" s="174" t="s">
        <v>3184</v>
      </c>
      <c r="AE1670" s="149">
        <v>133020.38</v>
      </c>
      <c r="AF1670" s="17">
        <v>107190.42</v>
      </c>
      <c r="AG1670" s="17">
        <v>101379.32</v>
      </c>
      <c r="AH1670" s="151">
        <v>1155.9817073170727</v>
      </c>
      <c r="AI1670" s="150">
        <v>-12686.19</v>
      </c>
      <c r="AJ1670" s="266">
        <v>-38058.57</v>
      </c>
      <c r="AK1670" s="138">
        <v>24273.38</v>
      </c>
      <c r="AL1670" s="266">
        <v>29128.056000000004</v>
      </c>
      <c r="AM1670" s="175">
        <v>963.31808943089413</v>
      </c>
      <c r="AN1670" s="150">
        <v>24466.043617886178</v>
      </c>
      <c r="AO1670" s="151">
        <v>32763.205714285727</v>
      </c>
      <c r="AP1670" s="151">
        <v>0</v>
      </c>
      <c r="AQ1670" s="151">
        <v>0</v>
      </c>
      <c r="AR1670" s="266">
        <v>-38058.57</v>
      </c>
      <c r="AS1670" s="267">
        <v>-1</v>
      </c>
      <c r="AT1670" s="266">
        <v>1155.9817073170727</v>
      </c>
      <c r="AU1670" s="267">
        <v>1</v>
      </c>
      <c r="AV1670" s="266">
        <v>101379.32</v>
      </c>
      <c r="AW1670" s="267">
        <v>1</v>
      </c>
      <c r="AX1670" s="266">
        <v>-38058.57</v>
      </c>
      <c r="AY1670" s="267">
        <v>-1</v>
      </c>
      <c r="AZ1670" s="266">
        <v>1155.9817073170727</v>
      </c>
      <c r="BA1670" s="267">
        <v>1</v>
      </c>
      <c r="BB1670" s="266">
        <v>0</v>
      </c>
      <c r="BC1670" s="267">
        <v>0</v>
      </c>
      <c r="BE1670" s="149">
        <v>0</v>
      </c>
      <c r="BF1670" s="149">
        <v>0</v>
      </c>
      <c r="BG1670" s="149">
        <v>0</v>
      </c>
      <c r="BH1670" s="149">
        <v>0</v>
      </c>
      <c r="BI1670" s="149">
        <v>0</v>
      </c>
      <c r="BJ1670" s="149">
        <v>0</v>
      </c>
      <c r="BK1670" s="149">
        <v>0</v>
      </c>
      <c r="BL1670" s="149">
        <v>0</v>
      </c>
      <c r="BM1670" s="149">
        <v>0</v>
      </c>
      <c r="BN1670" s="149">
        <v>0</v>
      </c>
      <c r="BO1670" s="149">
        <v>0</v>
      </c>
      <c r="BP1670" s="149">
        <v>0</v>
      </c>
      <c r="BQ1670" s="268">
        <v>0</v>
      </c>
    </row>
    <row r="1671" spans="11:69" x14ac:dyDescent="0.25">
      <c r="K1671" s="145" t="s">
        <v>316</v>
      </c>
      <c r="N1671" s="37" t="s">
        <v>3185</v>
      </c>
      <c r="V1671" s="37" t="s">
        <v>441</v>
      </c>
      <c r="W1671" s="37" t="s">
        <v>475</v>
      </c>
      <c r="X1671" s="37">
        <v>311</v>
      </c>
      <c r="AB1671" s="206" t="s">
        <v>362</v>
      </c>
      <c r="AC1671" s="173">
        <v>6680016</v>
      </c>
      <c r="AD1671" s="174" t="s">
        <v>3186</v>
      </c>
      <c r="AE1671" s="149">
        <v>28878.42</v>
      </c>
      <c r="AF1671" s="17">
        <v>84037.26</v>
      </c>
      <c r="AG1671" s="17">
        <v>174865.62</v>
      </c>
      <c r="AH1671" s="151">
        <v>44309.0715447154</v>
      </c>
      <c r="AI1671" s="150">
        <v>41899.629999999997</v>
      </c>
      <c r="AJ1671" s="266">
        <v>125698.88999999998</v>
      </c>
      <c r="AK1671" s="138">
        <v>85061.759999999995</v>
      </c>
      <c r="AL1671" s="266">
        <v>102074.11199999999</v>
      </c>
      <c r="AM1671" s="175">
        <v>36924.226287262834</v>
      </c>
      <c r="AN1671" s="150">
        <v>92446.605257452553</v>
      </c>
      <c r="AO1671" s="151">
        <v>104511.03428571428</v>
      </c>
      <c r="AP1671" s="151">
        <v>0</v>
      </c>
      <c r="AQ1671" s="151">
        <v>0</v>
      </c>
      <c r="AR1671" s="266">
        <v>125698.88999999998</v>
      </c>
      <c r="AS1671" s="267">
        <v>1</v>
      </c>
      <c r="AT1671" s="266">
        <v>44309.0715447154</v>
      </c>
      <c r="AU1671" s="267">
        <v>1</v>
      </c>
      <c r="AV1671" s="266">
        <v>174865.62</v>
      </c>
      <c r="AW1671" s="267">
        <v>1</v>
      </c>
      <c r="AX1671" s="266">
        <v>125698.88999999998</v>
      </c>
      <c r="AY1671" s="267">
        <v>1</v>
      </c>
      <c r="AZ1671" s="266">
        <v>44309.0715447154</v>
      </c>
      <c r="BA1671" s="267">
        <v>1</v>
      </c>
      <c r="BB1671" s="266">
        <v>0</v>
      </c>
      <c r="BC1671" s="267">
        <v>0</v>
      </c>
      <c r="BE1671" s="149">
        <v>0</v>
      </c>
      <c r="BF1671" s="149">
        <v>0</v>
      </c>
      <c r="BG1671" s="149">
        <v>0</v>
      </c>
      <c r="BH1671" s="149">
        <v>0</v>
      </c>
      <c r="BI1671" s="149">
        <v>0</v>
      </c>
      <c r="BJ1671" s="149">
        <v>0</v>
      </c>
      <c r="BK1671" s="149">
        <v>0</v>
      </c>
      <c r="BL1671" s="149">
        <v>0</v>
      </c>
      <c r="BM1671" s="149">
        <v>0</v>
      </c>
      <c r="BN1671" s="149">
        <v>0</v>
      </c>
      <c r="BO1671" s="149">
        <v>0</v>
      </c>
      <c r="BP1671" s="149">
        <v>0</v>
      </c>
      <c r="BQ1671" s="268">
        <v>0</v>
      </c>
    </row>
    <row r="1672" spans="11:69" x14ac:dyDescent="0.25">
      <c r="K1672" s="145" t="s">
        <v>316</v>
      </c>
      <c r="N1672" s="37" t="s">
        <v>3187</v>
      </c>
      <c r="V1672" s="37" t="s">
        <v>441</v>
      </c>
      <c r="W1672" s="37" t="s">
        <v>475</v>
      </c>
      <c r="X1672" s="37">
        <v>311</v>
      </c>
      <c r="AB1672" s="206" t="s">
        <v>362</v>
      </c>
      <c r="AC1672" s="173">
        <v>6680017</v>
      </c>
      <c r="AD1672" s="174" t="s">
        <v>3188</v>
      </c>
      <c r="AE1672" s="149">
        <v>256.67</v>
      </c>
      <c r="AF1672" s="17">
        <v>7210.37</v>
      </c>
      <c r="AG1672" s="17">
        <v>5420.29</v>
      </c>
      <c r="AH1672" s="151">
        <v>0</v>
      </c>
      <c r="AI1672" s="150">
        <v>281.87</v>
      </c>
      <c r="AJ1672" s="266">
        <v>845.61</v>
      </c>
      <c r="AK1672" s="138">
        <v>2601.9</v>
      </c>
      <c r="AL1672" s="266">
        <v>3122.2799999999997</v>
      </c>
      <c r="AM1672" s="175">
        <v>0</v>
      </c>
      <c r="AN1672" s="150">
        <v>2601.9</v>
      </c>
      <c r="AO1672" s="151">
        <v>1991.8971428571379</v>
      </c>
      <c r="AP1672" s="151">
        <v>0</v>
      </c>
      <c r="AQ1672" s="151">
        <v>0</v>
      </c>
      <c r="AR1672" s="266">
        <v>845.61</v>
      </c>
      <c r="AS1672" s="267">
        <v>1</v>
      </c>
      <c r="AT1672" s="266">
        <v>0</v>
      </c>
      <c r="AU1672" s="267">
        <v>0</v>
      </c>
      <c r="AV1672" s="266">
        <v>5420.29</v>
      </c>
      <c r="AW1672" s="267">
        <v>1</v>
      </c>
      <c r="AX1672" s="266">
        <v>845.61</v>
      </c>
      <c r="AY1672" s="267">
        <v>1</v>
      </c>
      <c r="AZ1672" s="266">
        <v>0</v>
      </c>
      <c r="BA1672" s="267">
        <v>0</v>
      </c>
      <c r="BB1672" s="266">
        <v>0</v>
      </c>
      <c r="BC1672" s="267">
        <v>0</v>
      </c>
      <c r="BE1672" s="149">
        <v>0</v>
      </c>
      <c r="BF1672" s="149">
        <v>0</v>
      </c>
      <c r="BG1672" s="149">
        <v>0</v>
      </c>
      <c r="BH1672" s="149">
        <v>0</v>
      </c>
      <c r="BI1672" s="149">
        <v>0</v>
      </c>
      <c r="BJ1672" s="149">
        <v>0</v>
      </c>
      <c r="BK1672" s="149">
        <v>0</v>
      </c>
      <c r="BL1672" s="149">
        <v>0</v>
      </c>
      <c r="BM1672" s="149">
        <v>0</v>
      </c>
      <c r="BN1672" s="149">
        <v>0</v>
      </c>
      <c r="BO1672" s="149">
        <v>0</v>
      </c>
      <c r="BP1672" s="149">
        <v>0</v>
      </c>
      <c r="BQ1672" s="268">
        <v>0</v>
      </c>
    </row>
    <row r="1673" spans="11:69" x14ac:dyDescent="0.25">
      <c r="K1673" s="145" t="s">
        <v>316</v>
      </c>
      <c r="N1673" s="37" t="s">
        <v>3189</v>
      </c>
      <c r="V1673" s="37" t="s">
        <v>441</v>
      </c>
      <c r="W1673" s="37" t="s">
        <v>475</v>
      </c>
      <c r="X1673" s="37">
        <v>311</v>
      </c>
      <c r="AB1673" s="206" t="s">
        <v>362</v>
      </c>
      <c r="AC1673" s="173">
        <v>6680018</v>
      </c>
      <c r="AD1673" s="174" t="s">
        <v>3190</v>
      </c>
      <c r="AE1673" s="149">
        <v>22439.3</v>
      </c>
      <c r="AF1673" s="17">
        <v>6250.33</v>
      </c>
      <c r="AG1673" s="17">
        <v>0</v>
      </c>
      <c r="AH1673" s="151">
        <v>0</v>
      </c>
      <c r="AI1673" s="150">
        <v>0</v>
      </c>
      <c r="AJ1673" s="266">
        <v>0</v>
      </c>
      <c r="AK1673" s="138">
        <v>900</v>
      </c>
      <c r="AL1673" s="266">
        <v>1080</v>
      </c>
      <c r="AM1673" s="175">
        <v>0</v>
      </c>
      <c r="AN1673" s="150">
        <v>900</v>
      </c>
      <c r="AO1673" s="151">
        <v>1542.8571428571399</v>
      </c>
      <c r="AP1673" s="151">
        <v>0</v>
      </c>
      <c r="AQ1673" s="151">
        <v>0</v>
      </c>
      <c r="AR1673" s="266">
        <v>0</v>
      </c>
      <c r="AS1673" s="267">
        <v>0</v>
      </c>
      <c r="AT1673" s="266">
        <v>0</v>
      </c>
      <c r="AU1673" s="267">
        <v>0</v>
      </c>
      <c r="AV1673" s="266">
        <v>0</v>
      </c>
      <c r="AW1673" s="267">
        <v>0</v>
      </c>
      <c r="AX1673" s="266">
        <v>0</v>
      </c>
      <c r="AY1673" s="267">
        <v>0</v>
      </c>
      <c r="AZ1673" s="266">
        <v>0</v>
      </c>
      <c r="BA1673" s="267">
        <v>0</v>
      </c>
      <c r="BB1673" s="266">
        <v>0</v>
      </c>
      <c r="BC1673" s="267">
        <v>0</v>
      </c>
      <c r="BE1673" s="149">
        <v>0</v>
      </c>
      <c r="BF1673" s="149">
        <v>0</v>
      </c>
      <c r="BG1673" s="149">
        <v>0</v>
      </c>
      <c r="BH1673" s="149">
        <v>0</v>
      </c>
      <c r="BI1673" s="149">
        <v>0</v>
      </c>
      <c r="BJ1673" s="149">
        <v>0</v>
      </c>
      <c r="BK1673" s="149">
        <v>0</v>
      </c>
      <c r="BL1673" s="149">
        <v>0</v>
      </c>
      <c r="BM1673" s="149">
        <v>0</v>
      </c>
      <c r="BN1673" s="149">
        <v>0</v>
      </c>
      <c r="BO1673" s="149">
        <v>0</v>
      </c>
      <c r="BP1673" s="149">
        <v>0</v>
      </c>
      <c r="BQ1673" s="268">
        <v>0</v>
      </c>
    </row>
    <row r="1674" spans="11:69" x14ac:dyDescent="0.25">
      <c r="K1674" s="145" t="s">
        <v>316</v>
      </c>
      <c r="N1674" s="37" t="s">
        <v>3191</v>
      </c>
      <c r="V1674" s="37" t="s">
        <v>441</v>
      </c>
      <c r="W1674" s="37" t="s">
        <v>475</v>
      </c>
      <c r="X1674" s="37">
        <v>311</v>
      </c>
      <c r="AB1674" s="206" t="s">
        <v>362</v>
      </c>
      <c r="AC1674" s="173">
        <v>6680021</v>
      </c>
      <c r="AD1674" s="174" t="s">
        <v>3192</v>
      </c>
      <c r="AE1674" s="149">
        <v>78740.52</v>
      </c>
      <c r="AF1674" s="17">
        <v>53787.82</v>
      </c>
      <c r="AG1674" s="17">
        <v>103946.3</v>
      </c>
      <c r="AH1674" s="151">
        <v>22894.580487804862</v>
      </c>
      <c r="AI1674" s="150">
        <v>62922.74</v>
      </c>
      <c r="AJ1674" s="266">
        <v>188768.22</v>
      </c>
      <c r="AK1674" s="138">
        <v>92285.440000000002</v>
      </c>
      <c r="AL1674" s="266">
        <v>110742.52799999999</v>
      </c>
      <c r="AM1674" s="175">
        <v>19078.817073170718</v>
      </c>
      <c r="AN1674" s="150">
        <v>96101.203414634147</v>
      </c>
      <c r="AO1674" s="151">
        <v>147134.72571428574</v>
      </c>
      <c r="AP1674" s="151">
        <v>0</v>
      </c>
      <c r="AQ1674" s="151">
        <v>0</v>
      </c>
      <c r="AR1674" s="266">
        <v>188768.22</v>
      </c>
      <c r="AS1674" s="267">
        <v>1</v>
      </c>
      <c r="AT1674" s="266">
        <v>22894.580487804862</v>
      </c>
      <c r="AU1674" s="267">
        <v>1</v>
      </c>
      <c r="AV1674" s="266">
        <v>103946.3</v>
      </c>
      <c r="AW1674" s="267">
        <v>1</v>
      </c>
      <c r="AX1674" s="266">
        <v>188768.22</v>
      </c>
      <c r="AY1674" s="267">
        <v>1</v>
      </c>
      <c r="AZ1674" s="266">
        <v>22894.580487804862</v>
      </c>
      <c r="BA1674" s="267">
        <v>1</v>
      </c>
      <c r="BB1674" s="266">
        <v>0</v>
      </c>
      <c r="BC1674" s="267">
        <v>0</v>
      </c>
      <c r="BE1674" s="149">
        <v>0</v>
      </c>
      <c r="BF1674" s="149">
        <v>0</v>
      </c>
      <c r="BG1674" s="149">
        <v>0</v>
      </c>
      <c r="BH1674" s="149">
        <v>0</v>
      </c>
      <c r="BI1674" s="149">
        <v>0</v>
      </c>
      <c r="BJ1674" s="149">
        <v>0</v>
      </c>
      <c r="BK1674" s="149">
        <v>0</v>
      </c>
      <c r="BL1674" s="149">
        <v>0</v>
      </c>
      <c r="BM1674" s="149">
        <v>0</v>
      </c>
      <c r="BN1674" s="149">
        <v>0</v>
      </c>
      <c r="BO1674" s="149">
        <v>0</v>
      </c>
      <c r="BP1674" s="149">
        <v>0</v>
      </c>
      <c r="BQ1674" s="268">
        <v>0</v>
      </c>
    </row>
    <row r="1675" spans="11:69" x14ac:dyDescent="0.25">
      <c r="K1675" s="145" t="s">
        <v>316</v>
      </c>
      <c r="N1675" s="37" t="s">
        <v>3193</v>
      </c>
      <c r="V1675" s="37" t="s">
        <v>441</v>
      </c>
      <c r="W1675" s="37" t="s">
        <v>475</v>
      </c>
      <c r="X1675" s="37">
        <v>311</v>
      </c>
      <c r="AB1675" s="206" t="s">
        <v>362</v>
      </c>
      <c r="AC1675" s="173">
        <v>6680023</v>
      </c>
      <c r="AD1675" s="174" t="s">
        <v>3194</v>
      </c>
      <c r="AE1675" s="149">
        <v>131308.46000000002</v>
      </c>
      <c r="AF1675" s="17">
        <v>143059.64000000001</v>
      </c>
      <c r="AG1675" s="17">
        <v>136640.04</v>
      </c>
      <c r="AH1675" s="151">
        <v>93049.776422764189</v>
      </c>
      <c r="AI1675" s="150">
        <v>68325.08</v>
      </c>
      <c r="AJ1675" s="266">
        <v>204975.24</v>
      </c>
      <c r="AK1675" s="138">
        <v>145978.84</v>
      </c>
      <c r="AL1675" s="266">
        <v>175174.60800000001</v>
      </c>
      <c r="AM1675" s="175">
        <v>77541.480352303479</v>
      </c>
      <c r="AN1675" s="150">
        <v>161487.13607046072</v>
      </c>
      <c r="AO1675" s="151">
        <v>180193.01142857142</v>
      </c>
      <c r="AP1675" s="151">
        <v>0</v>
      </c>
      <c r="AQ1675" s="151">
        <v>0</v>
      </c>
      <c r="AR1675" s="266">
        <v>204975.24</v>
      </c>
      <c r="AS1675" s="267">
        <v>1</v>
      </c>
      <c r="AT1675" s="266">
        <v>93049.776422764189</v>
      </c>
      <c r="AU1675" s="267">
        <v>1</v>
      </c>
      <c r="AV1675" s="266">
        <v>136640.04</v>
      </c>
      <c r="AW1675" s="267">
        <v>1</v>
      </c>
      <c r="AX1675" s="266">
        <v>204975.24</v>
      </c>
      <c r="AY1675" s="267">
        <v>1</v>
      </c>
      <c r="AZ1675" s="266">
        <v>93049.776422764189</v>
      </c>
      <c r="BA1675" s="267">
        <v>1</v>
      </c>
      <c r="BB1675" s="266">
        <v>0</v>
      </c>
      <c r="BC1675" s="267">
        <v>0</v>
      </c>
      <c r="BE1675" s="149">
        <v>0</v>
      </c>
      <c r="BF1675" s="149">
        <v>0</v>
      </c>
      <c r="BG1675" s="149">
        <v>0</v>
      </c>
      <c r="BH1675" s="149">
        <v>0</v>
      </c>
      <c r="BI1675" s="149">
        <v>0</v>
      </c>
      <c r="BJ1675" s="149">
        <v>0</v>
      </c>
      <c r="BK1675" s="149">
        <v>0</v>
      </c>
      <c r="BL1675" s="149">
        <v>0</v>
      </c>
      <c r="BM1675" s="149">
        <v>0</v>
      </c>
      <c r="BN1675" s="149">
        <v>0</v>
      </c>
      <c r="BO1675" s="149">
        <v>0</v>
      </c>
      <c r="BP1675" s="149">
        <v>0</v>
      </c>
      <c r="BQ1675" s="268">
        <v>0</v>
      </c>
    </row>
    <row r="1676" spans="11:69" x14ac:dyDescent="0.25">
      <c r="K1676" s="145" t="s">
        <v>316</v>
      </c>
      <c r="N1676" s="37" t="s">
        <v>3195</v>
      </c>
      <c r="V1676" s="37" t="s">
        <v>441</v>
      </c>
      <c r="W1676" s="37" t="s">
        <v>475</v>
      </c>
      <c r="X1676" s="37">
        <v>311</v>
      </c>
      <c r="AB1676" s="206" t="s">
        <v>362</v>
      </c>
      <c r="AC1676" s="173">
        <v>6680024</v>
      </c>
      <c r="AD1676" s="174" t="s">
        <v>3196</v>
      </c>
      <c r="AE1676" s="149">
        <v>455194.19999999995</v>
      </c>
      <c r="AF1676" s="17">
        <v>445055.61999999994</v>
      </c>
      <c r="AG1676" s="17">
        <v>427146.23</v>
      </c>
      <c r="AH1676" s="151">
        <v>448874.46991869964</v>
      </c>
      <c r="AI1676" s="150">
        <v>183231.91</v>
      </c>
      <c r="AJ1676" s="266">
        <v>549695.73</v>
      </c>
      <c r="AK1676" s="138">
        <v>433024.7</v>
      </c>
      <c r="AL1676" s="266">
        <v>519629.64</v>
      </c>
      <c r="AM1676" s="175">
        <v>374062.05826558301</v>
      </c>
      <c r="AN1676" s="150">
        <v>507837.11165311665</v>
      </c>
      <c r="AO1676" s="151">
        <v>541656.25714285695</v>
      </c>
      <c r="AP1676" s="151">
        <v>12117973</v>
      </c>
      <c r="AQ1676" s="151">
        <v>12117972.999999994</v>
      </c>
      <c r="AR1676" s="266">
        <v>-11568277.269999994</v>
      </c>
      <c r="AS1676" s="267">
        <v>-21.044873806823993</v>
      </c>
      <c r="AT1676" s="266">
        <v>-11669098.530081294</v>
      </c>
      <c r="AU1676" s="267">
        <v>-25.996351568390171</v>
      </c>
      <c r="AV1676" s="266">
        <v>-11690826.769999994</v>
      </c>
      <c r="AW1676" s="267">
        <v>-27.369612439281028</v>
      </c>
      <c r="AX1676" s="266">
        <v>-11568277.27</v>
      </c>
      <c r="AY1676" s="267">
        <v>-21.044873806824004</v>
      </c>
      <c r="AZ1676" s="266">
        <v>-11669098.5300813</v>
      </c>
      <c r="BA1676" s="267">
        <v>-25.996351568390185</v>
      </c>
      <c r="BB1676" s="266">
        <v>5.5879354476928711E-9</v>
      </c>
      <c r="BC1676" s="267">
        <v>4.6112790049069026E-16</v>
      </c>
      <c r="BE1676" s="149">
        <v>1009831.083333333</v>
      </c>
      <c r="BF1676" s="149">
        <v>1009831.083333333</v>
      </c>
      <c r="BG1676" s="149">
        <v>1009831.083333333</v>
      </c>
      <c r="BH1676" s="149">
        <v>1009831.083333333</v>
      </c>
      <c r="BI1676" s="149">
        <v>1009831.083333333</v>
      </c>
      <c r="BJ1676" s="149">
        <v>1009831.083333333</v>
      </c>
      <c r="BK1676" s="149">
        <v>1009831.083333333</v>
      </c>
      <c r="BL1676" s="149">
        <v>1009831.083333333</v>
      </c>
      <c r="BM1676" s="149">
        <v>1009831.083333333</v>
      </c>
      <c r="BN1676" s="149">
        <v>1009831.083333333</v>
      </c>
      <c r="BO1676" s="149">
        <v>1009831.083333333</v>
      </c>
      <c r="BP1676" s="149">
        <v>1009831.083333333</v>
      </c>
      <c r="BQ1676" s="268">
        <v>12117972.999999993</v>
      </c>
    </row>
    <row r="1677" spans="11:69" x14ac:dyDescent="0.25">
      <c r="K1677" s="145" t="s">
        <v>316</v>
      </c>
      <c r="N1677" s="37" t="s">
        <v>3197</v>
      </c>
      <c r="V1677" s="37" t="s">
        <v>441</v>
      </c>
      <c r="W1677" s="37" t="s">
        <v>475</v>
      </c>
      <c r="X1677" s="37">
        <v>311</v>
      </c>
      <c r="AB1677" s="206" t="s">
        <v>362</v>
      </c>
      <c r="AC1677" s="173">
        <v>6680030</v>
      </c>
      <c r="AD1677" s="174" t="s">
        <v>2920</v>
      </c>
      <c r="AE1677" s="149">
        <v>0</v>
      </c>
      <c r="AF1677" s="17">
        <v>0</v>
      </c>
      <c r="AG1677" s="17">
        <v>-82.88</v>
      </c>
      <c r="AH1677" s="151">
        <v>0</v>
      </c>
      <c r="AI1677" s="150">
        <v>0</v>
      </c>
      <c r="AJ1677" s="266">
        <v>0</v>
      </c>
      <c r="AK1677" s="138">
        <v>0</v>
      </c>
      <c r="AL1677" s="266">
        <v>0</v>
      </c>
      <c r="AM1677" s="175">
        <v>0</v>
      </c>
      <c r="AN1677" s="150">
        <v>0</v>
      </c>
      <c r="AO1677" s="151">
        <v>0</v>
      </c>
      <c r="AP1677" s="151">
        <v>0</v>
      </c>
      <c r="AQ1677" s="151">
        <v>0</v>
      </c>
      <c r="AR1677" s="266">
        <v>0</v>
      </c>
      <c r="AS1677" s="267">
        <v>0</v>
      </c>
      <c r="AT1677" s="266">
        <v>0</v>
      </c>
      <c r="AU1677" s="267">
        <v>0</v>
      </c>
      <c r="AV1677" s="266">
        <v>-82.88</v>
      </c>
      <c r="AW1677" s="267">
        <v>-1</v>
      </c>
      <c r="AX1677" s="266">
        <v>0</v>
      </c>
      <c r="AY1677" s="267">
        <v>0</v>
      </c>
      <c r="AZ1677" s="266">
        <v>0</v>
      </c>
      <c r="BA1677" s="267">
        <v>0</v>
      </c>
      <c r="BB1677" s="266">
        <v>0</v>
      </c>
      <c r="BC1677" s="267">
        <v>0</v>
      </c>
      <c r="BE1677" s="149">
        <v>0</v>
      </c>
      <c r="BF1677" s="149">
        <v>0</v>
      </c>
      <c r="BG1677" s="149">
        <v>0</v>
      </c>
      <c r="BH1677" s="149">
        <v>0</v>
      </c>
      <c r="BI1677" s="149">
        <v>0</v>
      </c>
      <c r="BJ1677" s="149">
        <v>0</v>
      </c>
      <c r="BK1677" s="149">
        <v>0</v>
      </c>
      <c r="BL1677" s="149">
        <v>0</v>
      </c>
      <c r="BM1677" s="149">
        <v>0</v>
      </c>
      <c r="BN1677" s="149">
        <v>0</v>
      </c>
      <c r="BO1677" s="149">
        <v>0</v>
      </c>
      <c r="BP1677" s="149">
        <v>0</v>
      </c>
      <c r="BQ1677" s="268">
        <v>0</v>
      </c>
    </row>
    <row r="1678" spans="11:69" x14ac:dyDescent="0.25">
      <c r="K1678" s="145" t="s">
        <v>316</v>
      </c>
      <c r="N1678" s="37" t="s">
        <v>3198</v>
      </c>
      <c r="V1678" s="37" t="s">
        <v>441</v>
      </c>
      <c r="W1678" s="37" t="s">
        <v>475</v>
      </c>
      <c r="X1678" s="37">
        <v>311</v>
      </c>
      <c r="AB1678" s="206" t="s">
        <v>362</v>
      </c>
      <c r="AC1678" s="173">
        <v>6680032</v>
      </c>
      <c r="AD1678" s="174" t="s">
        <v>3199</v>
      </c>
      <c r="AE1678" s="149">
        <v>214254.81000000003</v>
      </c>
      <c r="AF1678" s="17">
        <v>1575705.61</v>
      </c>
      <c r="AG1678" s="17">
        <v>237617.19</v>
      </c>
      <c r="AH1678" s="151">
        <v>288703.9609756092</v>
      </c>
      <c r="AI1678" s="150">
        <v>104431.88999999998</v>
      </c>
      <c r="AJ1678" s="266">
        <v>313295.66999999993</v>
      </c>
      <c r="AK1678" s="138">
        <v>764281.18000000017</v>
      </c>
      <c r="AL1678" s="266">
        <v>917137.4160000002</v>
      </c>
      <c r="AM1678" s="175">
        <v>240586.63414634095</v>
      </c>
      <c r="AN1678" s="150">
        <v>812398.50682926842</v>
      </c>
      <c r="AO1678" s="151">
        <v>1191365.6057142899</v>
      </c>
      <c r="AP1678" s="151">
        <v>0</v>
      </c>
      <c r="AQ1678" s="151">
        <v>0</v>
      </c>
      <c r="AR1678" s="266">
        <v>313295.66999999993</v>
      </c>
      <c r="AS1678" s="267">
        <v>1</v>
      </c>
      <c r="AT1678" s="266">
        <v>288703.9609756092</v>
      </c>
      <c r="AU1678" s="267">
        <v>1</v>
      </c>
      <c r="AV1678" s="266">
        <v>237617.19</v>
      </c>
      <c r="AW1678" s="267">
        <v>1</v>
      </c>
      <c r="AX1678" s="266">
        <v>313295.66999999993</v>
      </c>
      <c r="AY1678" s="267">
        <v>1</v>
      </c>
      <c r="AZ1678" s="266">
        <v>288703.9609756092</v>
      </c>
      <c r="BA1678" s="267">
        <v>1</v>
      </c>
      <c r="BB1678" s="266">
        <v>0</v>
      </c>
      <c r="BC1678" s="267">
        <v>0</v>
      </c>
      <c r="BE1678" s="149">
        <v>0</v>
      </c>
      <c r="BF1678" s="149">
        <v>0</v>
      </c>
      <c r="BG1678" s="149">
        <v>0</v>
      </c>
      <c r="BH1678" s="149">
        <v>0</v>
      </c>
      <c r="BI1678" s="149">
        <v>0</v>
      </c>
      <c r="BJ1678" s="149">
        <v>0</v>
      </c>
      <c r="BK1678" s="149">
        <v>0</v>
      </c>
      <c r="BL1678" s="149">
        <v>0</v>
      </c>
      <c r="BM1678" s="149">
        <v>0</v>
      </c>
      <c r="BN1678" s="149">
        <v>0</v>
      </c>
      <c r="BO1678" s="149">
        <v>0</v>
      </c>
      <c r="BP1678" s="149">
        <v>0</v>
      </c>
      <c r="BQ1678" s="268">
        <v>0</v>
      </c>
    </row>
    <row r="1679" spans="11:69" x14ac:dyDescent="0.25">
      <c r="K1679" s="145" t="s">
        <v>316</v>
      </c>
      <c r="N1679" s="37" t="s">
        <v>3200</v>
      </c>
      <c r="V1679" s="37" t="s">
        <v>441</v>
      </c>
      <c r="W1679" s="37" t="s">
        <v>475</v>
      </c>
      <c r="X1679" s="37">
        <v>311</v>
      </c>
      <c r="AB1679" s="206" t="s">
        <v>362</v>
      </c>
      <c r="AC1679" s="173">
        <v>6680036</v>
      </c>
      <c r="AD1679" s="174" t="s">
        <v>3201</v>
      </c>
      <c r="AE1679" s="149">
        <v>454706.33999999997</v>
      </c>
      <c r="AF1679" s="17">
        <v>528279.91</v>
      </c>
      <c r="AG1679" s="17">
        <v>844815.75</v>
      </c>
      <c r="AH1679" s="151">
        <v>0</v>
      </c>
      <c r="AI1679" s="150">
        <v>544968.16</v>
      </c>
      <c r="AJ1679" s="266">
        <v>1634904.48</v>
      </c>
      <c r="AK1679" s="138">
        <v>938676.15999999992</v>
      </c>
      <c r="AL1679" s="266">
        <v>1126411.392</v>
      </c>
      <c r="AM1679" s="175">
        <v>0</v>
      </c>
      <c r="AN1679" s="150">
        <v>938676.15999999992</v>
      </c>
      <c r="AO1679" s="151">
        <v>1030550.0228571424</v>
      </c>
      <c r="AP1679" s="151">
        <v>0</v>
      </c>
      <c r="AQ1679" s="151">
        <v>0</v>
      </c>
      <c r="AR1679" s="266">
        <v>1634904.48</v>
      </c>
      <c r="AS1679" s="267">
        <v>1</v>
      </c>
      <c r="AT1679" s="266">
        <v>0</v>
      </c>
      <c r="AU1679" s="267">
        <v>0</v>
      </c>
      <c r="AV1679" s="266">
        <v>844815.75</v>
      </c>
      <c r="AW1679" s="267">
        <v>1</v>
      </c>
      <c r="AX1679" s="266">
        <v>1634904.48</v>
      </c>
      <c r="AY1679" s="267">
        <v>1</v>
      </c>
      <c r="AZ1679" s="266">
        <v>0</v>
      </c>
      <c r="BA1679" s="267">
        <v>0</v>
      </c>
      <c r="BB1679" s="266">
        <v>0</v>
      </c>
      <c r="BC1679" s="267">
        <v>0</v>
      </c>
      <c r="BE1679" s="149">
        <v>0</v>
      </c>
      <c r="BF1679" s="149">
        <v>0</v>
      </c>
      <c r="BG1679" s="149">
        <v>0</v>
      </c>
      <c r="BH1679" s="149">
        <v>0</v>
      </c>
      <c r="BI1679" s="149">
        <v>0</v>
      </c>
      <c r="BJ1679" s="149">
        <v>0</v>
      </c>
      <c r="BK1679" s="149">
        <v>0</v>
      </c>
      <c r="BL1679" s="149">
        <v>0</v>
      </c>
      <c r="BM1679" s="149">
        <v>0</v>
      </c>
      <c r="BN1679" s="149">
        <v>0</v>
      </c>
      <c r="BO1679" s="149">
        <v>0</v>
      </c>
      <c r="BP1679" s="149">
        <v>0</v>
      </c>
      <c r="BQ1679" s="268">
        <v>0</v>
      </c>
    </row>
    <row r="1680" spans="11:69" x14ac:dyDescent="0.25">
      <c r="K1680" s="145" t="s">
        <v>316</v>
      </c>
      <c r="N1680" s="37" t="s">
        <v>3202</v>
      </c>
      <c r="V1680" s="37" t="s">
        <v>441</v>
      </c>
      <c r="W1680" s="37" t="s">
        <v>475</v>
      </c>
      <c r="X1680" s="37">
        <v>311</v>
      </c>
      <c r="AB1680" s="206" t="s">
        <v>362</v>
      </c>
      <c r="AC1680" s="173">
        <v>6680043</v>
      </c>
      <c r="AD1680" s="174" t="s">
        <v>3203</v>
      </c>
      <c r="AE1680" s="149">
        <v>0</v>
      </c>
      <c r="AF1680" s="17">
        <v>5122.5</v>
      </c>
      <c r="AG1680" s="17">
        <v>0</v>
      </c>
      <c r="AH1680" s="151">
        <v>0</v>
      </c>
      <c r="AI1680" s="150">
        <v>0</v>
      </c>
      <c r="AJ1680" s="266">
        <v>0</v>
      </c>
      <c r="AK1680" s="138">
        <v>0</v>
      </c>
      <c r="AL1680" s="266">
        <v>0</v>
      </c>
      <c r="AM1680" s="175">
        <v>0</v>
      </c>
      <c r="AN1680" s="150">
        <v>0</v>
      </c>
      <c r="AO1680" s="151">
        <v>0</v>
      </c>
      <c r="AP1680" s="151">
        <v>0</v>
      </c>
      <c r="AQ1680" s="151">
        <v>0</v>
      </c>
      <c r="AR1680" s="266">
        <v>0</v>
      </c>
      <c r="AS1680" s="267">
        <v>0</v>
      </c>
      <c r="AT1680" s="266">
        <v>0</v>
      </c>
      <c r="AU1680" s="267">
        <v>0</v>
      </c>
      <c r="AV1680" s="266">
        <v>0</v>
      </c>
      <c r="AW1680" s="267">
        <v>0</v>
      </c>
      <c r="AX1680" s="266">
        <v>0</v>
      </c>
      <c r="AY1680" s="267">
        <v>0</v>
      </c>
      <c r="AZ1680" s="266">
        <v>0</v>
      </c>
      <c r="BA1680" s="267">
        <v>0</v>
      </c>
      <c r="BB1680" s="266">
        <v>0</v>
      </c>
      <c r="BC1680" s="267">
        <v>0</v>
      </c>
      <c r="BE1680" s="149">
        <v>0</v>
      </c>
      <c r="BF1680" s="149">
        <v>0</v>
      </c>
      <c r="BG1680" s="149">
        <v>0</v>
      </c>
      <c r="BH1680" s="149">
        <v>0</v>
      </c>
      <c r="BI1680" s="149">
        <v>0</v>
      </c>
      <c r="BJ1680" s="149">
        <v>0</v>
      </c>
      <c r="BK1680" s="149">
        <v>0</v>
      </c>
      <c r="BL1680" s="149">
        <v>0</v>
      </c>
      <c r="BM1680" s="149">
        <v>0</v>
      </c>
      <c r="BN1680" s="149">
        <v>0</v>
      </c>
      <c r="BO1680" s="149">
        <v>0</v>
      </c>
      <c r="BP1680" s="149">
        <v>0</v>
      </c>
      <c r="BQ1680" s="268">
        <v>0</v>
      </c>
    </row>
    <row r="1681" spans="2:96" x14ac:dyDescent="0.25">
      <c r="K1681" s="145" t="s">
        <v>316</v>
      </c>
      <c r="N1681" s="37" t="s">
        <v>3204</v>
      </c>
      <c r="V1681" s="37" t="s">
        <v>441</v>
      </c>
      <c r="W1681" s="37" t="s">
        <v>475</v>
      </c>
      <c r="X1681" s="37">
        <v>311</v>
      </c>
      <c r="AB1681" s="206" t="s">
        <v>362</v>
      </c>
      <c r="AC1681" s="173">
        <v>6680046</v>
      </c>
      <c r="AD1681" s="174" t="s">
        <v>3205</v>
      </c>
      <c r="AE1681" s="149">
        <v>0</v>
      </c>
      <c r="AF1681" s="17">
        <v>0</v>
      </c>
      <c r="AG1681" s="17">
        <v>3180.62</v>
      </c>
      <c r="AH1681" s="151">
        <v>1543.0894308943082</v>
      </c>
      <c r="AI1681" s="150">
        <v>2429.85</v>
      </c>
      <c r="AJ1681" s="266">
        <v>7289.5499999999993</v>
      </c>
      <c r="AK1681" s="138">
        <v>4687.04</v>
      </c>
      <c r="AL1681" s="266">
        <v>5624.4480000000003</v>
      </c>
      <c r="AM1681" s="175">
        <v>1285.90785907859</v>
      </c>
      <c r="AN1681" s="150">
        <v>4944.2215718157186</v>
      </c>
      <c r="AO1681" s="151">
        <v>4165.4571428571398</v>
      </c>
      <c r="AP1681" s="151">
        <v>0</v>
      </c>
      <c r="AQ1681" s="151">
        <v>0</v>
      </c>
      <c r="AR1681" s="266">
        <v>7289.5499999999993</v>
      </c>
      <c r="AS1681" s="267">
        <v>1</v>
      </c>
      <c r="AT1681" s="266">
        <v>1543.0894308943082</v>
      </c>
      <c r="AU1681" s="267">
        <v>1</v>
      </c>
      <c r="AV1681" s="266">
        <v>3180.62</v>
      </c>
      <c r="AW1681" s="267">
        <v>1</v>
      </c>
      <c r="AX1681" s="266">
        <v>7289.5499999999993</v>
      </c>
      <c r="AY1681" s="267">
        <v>1</v>
      </c>
      <c r="AZ1681" s="266">
        <v>1543.0894308943082</v>
      </c>
      <c r="BA1681" s="267">
        <v>1</v>
      </c>
      <c r="BB1681" s="266">
        <v>0</v>
      </c>
      <c r="BC1681" s="267">
        <v>0</v>
      </c>
      <c r="BE1681" s="149">
        <v>0</v>
      </c>
      <c r="BF1681" s="149">
        <v>0</v>
      </c>
      <c r="BG1681" s="149">
        <v>0</v>
      </c>
      <c r="BH1681" s="149">
        <v>0</v>
      </c>
      <c r="BI1681" s="149">
        <v>0</v>
      </c>
      <c r="BJ1681" s="149">
        <v>0</v>
      </c>
      <c r="BK1681" s="149">
        <v>0</v>
      </c>
      <c r="BL1681" s="149">
        <v>0</v>
      </c>
      <c r="BM1681" s="149">
        <v>0</v>
      </c>
      <c r="BN1681" s="149">
        <v>0</v>
      </c>
      <c r="BO1681" s="149">
        <v>0</v>
      </c>
      <c r="BP1681" s="149">
        <v>0</v>
      </c>
      <c r="BQ1681" s="268">
        <v>0</v>
      </c>
    </row>
    <row r="1682" spans="2:96" x14ac:dyDescent="0.25">
      <c r="K1682" s="145" t="s">
        <v>316</v>
      </c>
      <c r="N1682" s="37" t="s">
        <v>3206</v>
      </c>
      <c r="V1682" s="37" t="s">
        <v>441</v>
      </c>
      <c r="W1682" s="37" t="s">
        <v>475</v>
      </c>
      <c r="X1682" s="37">
        <v>311</v>
      </c>
      <c r="AB1682" s="206" t="s">
        <v>362</v>
      </c>
      <c r="AC1682" s="173">
        <v>6680048</v>
      </c>
      <c r="AD1682" s="174" t="s">
        <v>3207</v>
      </c>
      <c r="AE1682" s="149">
        <v>1000</v>
      </c>
      <c r="AF1682" s="17">
        <v>2040</v>
      </c>
      <c r="AG1682" s="17">
        <v>1000</v>
      </c>
      <c r="AH1682" s="151">
        <v>0</v>
      </c>
      <c r="AI1682" s="150">
        <v>0</v>
      </c>
      <c r="AJ1682" s="266">
        <v>0</v>
      </c>
      <c r="AK1682" s="138">
        <v>0</v>
      </c>
      <c r="AL1682" s="266">
        <v>0</v>
      </c>
      <c r="AM1682" s="175">
        <v>0</v>
      </c>
      <c r="AN1682" s="150">
        <v>0</v>
      </c>
      <c r="AO1682" s="151">
        <v>0</v>
      </c>
      <c r="AP1682" s="151">
        <v>0</v>
      </c>
      <c r="AQ1682" s="151">
        <v>0</v>
      </c>
      <c r="AR1682" s="266">
        <v>0</v>
      </c>
      <c r="AS1682" s="267">
        <v>0</v>
      </c>
      <c r="AT1682" s="266">
        <v>0</v>
      </c>
      <c r="AU1682" s="267">
        <v>0</v>
      </c>
      <c r="AV1682" s="266">
        <v>1000</v>
      </c>
      <c r="AW1682" s="267">
        <v>1</v>
      </c>
      <c r="AX1682" s="266">
        <v>0</v>
      </c>
      <c r="AY1682" s="267">
        <v>0</v>
      </c>
      <c r="AZ1682" s="266">
        <v>0</v>
      </c>
      <c r="BA1682" s="267">
        <v>0</v>
      </c>
      <c r="BB1682" s="266">
        <v>0</v>
      </c>
      <c r="BC1682" s="267">
        <v>0</v>
      </c>
      <c r="BE1682" s="149">
        <v>0</v>
      </c>
      <c r="BF1682" s="149">
        <v>0</v>
      </c>
      <c r="BG1682" s="149">
        <v>0</v>
      </c>
      <c r="BH1682" s="149">
        <v>0</v>
      </c>
      <c r="BI1682" s="149">
        <v>0</v>
      </c>
      <c r="BJ1682" s="149">
        <v>0</v>
      </c>
      <c r="BK1682" s="149">
        <v>0</v>
      </c>
      <c r="BL1682" s="149">
        <v>0</v>
      </c>
      <c r="BM1682" s="149">
        <v>0</v>
      </c>
      <c r="BN1682" s="149">
        <v>0</v>
      </c>
      <c r="BO1682" s="149">
        <v>0</v>
      </c>
      <c r="BP1682" s="149">
        <v>0</v>
      </c>
      <c r="BQ1682" s="268">
        <v>0</v>
      </c>
    </row>
    <row r="1683" spans="2:96" x14ac:dyDescent="0.25">
      <c r="K1683" s="145" t="s">
        <v>316</v>
      </c>
      <c r="N1683" s="37" t="s">
        <v>3208</v>
      </c>
      <c r="V1683" s="37" t="s">
        <v>441</v>
      </c>
      <c r="W1683" s="37" t="s">
        <v>475</v>
      </c>
      <c r="X1683" s="37">
        <v>311</v>
      </c>
      <c r="AB1683" s="206" t="s">
        <v>362</v>
      </c>
      <c r="AC1683" s="173">
        <v>6680051</v>
      </c>
      <c r="AD1683" s="174" t="s">
        <v>3209</v>
      </c>
      <c r="AE1683" s="149">
        <v>57997.98</v>
      </c>
      <c r="AF1683" s="17">
        <v>25883.85</v>
      </c>
      <c r="AG1683" s="17">
        <v>17291.13</v>
      </c>
      <c r="AH1683" s="151">
        <v>10237.804878048781</v>
      </c>
      <c r="AI1683" s="150">
        <v>3187.14</v>
      </c>
      <c r="AJ1683" s="266">
        <v>9561.42</v>
      </c>
      <c r="AK1683" s="138">
        <v>7295.37</v>
      </c>
      <c r="AL1683" s="266">
        <v>8754.4439999999995</v>
      </c>
      <c r="AM1683" s="175">
        <v>8531.5040650406518</v>
      </c>
      <c r="AN1683" s="150">
        <v>9001.6708130081279</v>
      </c>
      <c r="AO1683" s="151">
        <v>11124.6</v>
      </c>
      <c r="AP1683" s="151">
        <v>0</v>
      </c>
      <c r="AQ1683" s="151">
        <v>0</v>
      </c>
      <c r="AR1683" s="266">
        <v>9561.42</v>
      </c>
      <c r="AS1683" s="267">
        <v>1</v>
      </c>
      <c r="AT1683" s="266">
        <v>10237.804878048781</v>
      </c>
      <c r="AU1683" s="267">
        <v>1</v>
      </c>
      <c r="AV1683" s="266">
        <v>17291.13</v>
      </c>
      <c r="AW1683" s="267">
        <v>1</v>
      </c>
      <c r="AX1683" s="266">
        <v>9561.42</v>
      </c>
      <c r="AY1683" s="267">
        <v>1</v>
      </c>
      <c r="AZ1683" s="266">
        <v>10237.804878048781</v>
      </c>
      <c r="BA1683" s="267">
        <v>1</v>
      </c>
      <c r="BB1683" s="266">
        <v>0</v>
      </c>
      <c r="BC1683" s="267">
        <v>0</v>
      </c>
      <c r="BE1683" s="149">
        <v>0</v>
      </c>
      <c r="BF1683" s="149">
        <v>0</v>
      </c>
      <c r="BG1683" s="149">
        <v>0</v>
      </c>
      <c r="BH1683" s="149">
        <v>0</v>
      </c>
      <c r="BI1683" s="149">
        <v>0</v>
      </c>
      <c r="BJ1683" s="149">
        <v>0</v>
      </c>
      <c r="BK1683" s="149">
        <v>0</v>
      </c>
      <c r="BL1683" s="149">
        <v>0</v>
      </c>
      <c r="BM1683" s="149">
        <v>0</v>
      </c>
      <c r="BN1683" s="149">
        <v>0</v>
      </c>
      <c r="BO1683" s="149">
        <v>0</v>
      </c>
      <c r="BP1683" s="149">
        <v>0</v>
      </c>
      <c r="BQ1683" s="268">
        <v>0</v>
      </c>
    </row>
    <row r="1684" spans="2:96" x14ac:dyDescent="0.25">
      <c r="K1684" s="145" t="s">
        <v>316</v>
      </c>
      <c r="N1684" s="37" t="s">
        <v>3210</v>
      </c>
      <c r="V1684" s="37" t="s">
        <v>441</v>
      </c>
      <c r="W1684" s="37" t="s">
        <v>475</v>
      </c>
      <c r="X1684" s="37">
        <v>311</v>
      </c>
      <c r="AB1684" s="206" t="s">
        <v>362</v>
      </c>
      <c r="AC1684" s="173">
        <v>6680053</v>
      </c>
      <c r="AD1684" s="174" t="s">
        <v>3211</v>
      </c>
      <c r="AE1684" s="149">
        <v>1050195.4000000001</v>
      </c>
      <c r="AF1684" s="17">
        <v>583859.32999999996</v>
      </c>
      <c r="AG1684" s="17">
        <v>920118.19</v>
      </c>
      <c r="AH1684" s="151">
        <v>866473.67804878065</v>
      </c>
      <c r="AI1684" s="150">
        <v>610713.69999999995</v>
      </c>
      <c r="AJ1684" s="266">
        <v>1832141.0999999999</v>
      </c>
      <c r="AK1684" s="138">
        <v>1323405.74</v>
      </c>
      <c r="AL1684" s="266">
        <v>1588086.8879999998</v>
      </c>
      <c r="AM1684" s="175">
        <v>722061.3983739838</v>
      </c>
      <c r="AN1684" s="150">
        <v>1467818.0196747968</v>
      </c>
      <c r="AO1684" s="151">
        <v>1615780.954285715</v>
      </c>
      <c r="AP1684" s="151">
        <v>0</v>
      </c>
      <c r="AQ1684" s="151">
        <v>0</v>
      </c>
      <c r="AR1684" s="266">
        <v>1832141.0999999999</v>
      </c>
      <c r="AS1684" s="267">
        <v>1</v>
      </c>
      <c r="AT1684" s="266">
        <v>866473.67804878065</v>
      </c>
      <c r="AU1684" s="267">
        <v>1</v>
      </c>
      <c r="AV1684" s="266">
        <v>920118.19</v>
      </c>
      <c r="AW1684" s="267">
        <v>1</v>
      </c>
      <c r="AX1684" s="266">
        <v>1832141.0999999999</v>
      </c>
      <c r="AY1684" s="267">
        <v>1</v>
      </c>
      <c r="AZ1684" s="266">
        <v>866473.67804878065</v>
      </c>
      <c r="BA1684" s="267">
        <v>1</v>
      </c>
      <c r="BB1684" s="266">
        <v>0</v>
      </c>
      <c r="BC1684" s="267">
        <v>0</v>
      </c>
      <c r="BE1684" s="149">
        <v>0</v>
      </c>
      <c r="BF1684" s="149">
        <v>0</v>
      </c>
      <c r="BG1684" s="149">
        <v>0</v>
      </c>
      <c r="BH1684" s="149">
        <v>0</v>
      </c>
      <c r="BI1684" s="149">
        <v>0</v>
      </c>
      <c r="BJ1684" s="149">
        <v>0</v>
      </c>
      <c r="BK1684" s="149">
        <v>0</v>
      </c>
      <c r="BL1684" s="149">
        <v>0</v>
      </c>
      <c r="BM1684" s="149">
        <v>0</v>
      </c>
      <c r="BN1684" s="149">
        <v>0</v>
      </c>
      <c r="BO1684" s="149">
        <v>0</v>
      </c>
      <c r="BP1684" s="149">
        <v>0</v>
      </c>
      <c r="BQ1684" s="268">
        <v>0</v>
      </c>
    </row>
    <row r="1685" spans="2:96" x14ac:dyDescent="0.25">
      <c r="K1685" s="145" t="s">
        <v>316</v>
      </c>
      <c r="N1685" s="37" t="s">
        <v>3212</v>
      </c>
      <c r="V1685" s="37" t="s">
        <v>441</v>
      </c>
      <c r="W1685" s="37" t="s">
        <v>475</v>
      </c>
      <c r="X1685" s="37">
        <v>311</v>
      </c>
      <c r="AB1685" s="206" t="s">
        <v>362</v>
      </c>
      <c r="AC1685" s="173">
        <v>6699985</v>
      </c>
      <c r="AD1685" s="174" t="s">
        <v>3213</v>
      </c>
      <c r="AE1685" s="149">
        <v>-154230.59</v>
      </c>
      <c r="AF1685" s="17">
        <v>12671286</v>
      </c>
      <c r="AG1685" s="17">
        <v>8577939</v>
      </c>
      <c r="AH1685" s="151">
        <v>10476608.132643385</v>
      </c>
      <c r="AI1685" s="150">
        <v>3776455.9099999997</v>
      </c>
      <c r="AJ1685" s="266">
        <v>11329367.729999999</v>
      </c>
      <c r="AK1685" s="138">
        <v>9441139.7799999993</v>
      </c>
      <c r="AL1685" s="266">
        <v>11329367.735999998</v>
      </c>
      <c r="AM1685" s="175">
        <v>8730506.7772028204</v>
      </c>
      <c r="AN1685" s="150">
        <v>11187241.135440564</v>
      </c>
      <c r="AO1685" s="151">
        <v>11329367.7428571</v>
      </c>
      <c r="AP1685" s="151">
        <v>14990187</v>
      </c>
      <c r="AQ1685" s="151">
        <v>14990187</v>
      </c>
      <c r="AR1685" s="266">
        <v>-3660819.2700000014</v>
      </c>
      <c r="AS1685" s="267">
        <v>-0.32312652896826766</v>
      </c>
      <c r="AT1685" s="266">
        <v>-4513578.8673566151</v>
      </c>
      <c r="AU1685" s="267">
        <v>-0.43082444338955916</v>
      </c>
      <c r="AV1685" s="266">
        <v>-6412248</v>
      </c>
      <c r="AW1685" s="267">
        <v>-0.74752781524792844</v>
      </c>
      <c r="AX1685" s="266">
        <v>-3660819.2700000014</v>
      </c>
      <c r="AY1685" s="267">
        <v>-0.32312652896826766</v>
      </c>
      <c r="AZ1685" s="266">
        <v>-4513578.8673566151</v>
      </c>
      <c r="BA1685" s="267">
        <v>-0.43082444338955916</v>
      </c>
      <c r="BB1685" s="266">
        <v>0</v>
      </c>
      <c r="BC1685" s="267">
        <v>0</v>
      </c>
      <c r="BE1685" s="149">
        <v>1249182.25</v>
      </c>
      <c r="BF1685" s="149">
        <v>1249182.25</v>
      </c>
      <c r="BG1685" s="149">
        <v>1249182.25</v>
      </c>
      <c r="BH1685" s="149">
        <v>1249182.25</v>
      </c>
      <c r="BI1685" s="149">
        <v>1249182.25</v>
      </c>
      <c r="BJ1685" s="149">
        <v>1249182.25</v>
      </c>
      <c r="BK1685" s="149">
        <v>1249182.25</v>
      </c>
      <c r="BL1685" s="149">
        <v>1249182.25</v>
      </c>
      <c r="BM1685" s="149">
        <v>1249182.25</v>
      </c>
      <c r="BN1685" s="149">
        <v>1249182.25</v>
      </c>
      <c r="BO1685" s="149">
        <v>1249182.25</v>
      </c>
      <c r="BP1685" s="149">
        <v>1249182.25</v>
      </c>
      <c r="BQ1685" s="268">
        <v>14990187</v>
      </c>
    </row>
    <row r="1686" spans="2:96" x14ac:dyDescent="0.25">
      <c r="K1686" s="145" t="s">
        <v>316</v>
      </c>
      <c r="N1686" s="37" t="s">
        <v>3214</v>
      </c>
      <c r="V1686" s="37" t="s">
        <v>441</v>
      </c>
      <c r="W1686" s="37" t="s">
        <v>475</v>
      </c>
      <c r="X1686" s="37">
        <v>311</v>
      </c>
      <c r="AB1686" s="206" t="s">
        <v>362</v>
      </c>
      <c r="AC1686" s="173">
        <v>7300974</v>
      </c>
      <c r="AD1686" s="174" t="s">
        <v>3215</v>
      </c>
      <c r="AE1686" s="149">
        <v>-11980.1</v>
      </c>
      <c r="AF1686" s="17">
        <v>-32450.45</v>
      </c>
      <c r="AG1686" s="17">
        <v>-379155.7</v>
      </c>
      <c r="AH1686" s="151">
        <v>12000</v>
      </c>
      <c r="AI1686" s="150">
        <v>4777.2200000000012</v>
      </c>
      <c r="AJ1686" s="266">
        <v>14331.660000000003</v>
      </c>
      <c r="AK1686" s="138">
        <v>-43057.909999999989</v>
      </c>
      <c r="AL1686" s="266">
        <v>-51669.491999999991</v>
      </c>
      <c r="AM1686" s="175">
        <v>10000</v>
      </c>
      <c r="AN1686" s="150">
        <v>-41057.909999999989</v>
      </c>
      <c r="AO1686" s="151">
        <v>-34623.102857142898</v>
      </c>
      <c r="AP1686" s="151">
        <v>12000</v>
      </c>
      <c r="AQ1686" s="151">
        <v>12000</v>
      </c>
      <c r="AR1686" s="266">
        <v>2331.6600000000035</v>
      </c>
      <c r="AS1686" s="267">
        <v>0.1626929469440388</v>
      </c>
      <c r="AT1686" s="266">
        <v>0</v>
      </c>
      <c r="AU1686" s="267">
        <v>0</v>
      </c>
      <c r="AV1686" s="266">
        <v>-391155.7</v>
      </c>
      <c r="AW1686" s="267">
        <v>-1.0316492670425368</v>
      </c>
      <c r="AX1686" s="266">
        <v>2331.6600000000035</v>
      </c>
      <c r="AY1686" s="267">
        <v>0.1626929469440388</v>
      </c>
      <c r="AZ1686" s="266">
        <v>0</v>
      </c>
      <c r="BA1686" s="267">
        <v>0</v>
      </c>
      <c r="BB1686" s="266">
        <v>0</v>
      </c>
      <c r="BC1686" s="267">
        <v>0</v>
      </c>
      <c r="BE1686" s="149">
        <v>1000</v>
      </c>
      <c r="BF1686" s="149">
        <v>1000</v>
      </c>
      <c r="BG1686" s="149">
        <v>1000</v>
      </c>
      <c r="BH1686" s="149">
        <v>1000</v>
      </c>
      <c r="BI1686" s="149">
        <v>1000</v>
      </c>
      <c r="BJ1686" s="149">
        <v>1000</v>
      </c>
      <c r="BK1686" s="149">
        <v>1000</v>
      </c>
      <c r="BL1686" s="149">
        <v>1000</v>
      </c>
      <c r="BM1686" s="149">
        <v>1000</v>
      </c>
      <c r="BN1686" s="149">
        <v>1000</v>
      </c>
      <c r="BO1686" s="149">
        <v>1000</v>
      </c>
      <c r="BP1686" s="149">
        <v>1000</v>
      </c>
      <c r="BQ1686" s="268">
        <v>12000</v>
      </c>
    </row>
    <row r="1687" spans="2:96" ht="18.75" hidden="1" x14ac:dyDescent="0.3">
      <c r="B1687" s="137" t="s">
        <v>306</v>
      </c>
      <c r="C1687" s="137" t="s">
        <v>306</v>
      </c>
      <c r="J1687" s="137" t="s">
        <v>306</v>
      </c>
      <c r="K1687" s="145" t="s">
        <v>309</v>
      </c>
      <c r="N1687" s="37" t="s">
        <v>311</v>
      </c>
      <c r="AC1687" s="152"/>
      <c r="AD1687" s="163"/>
      <c r="AE1687" s="17"/>
      <c r="AI1687" s="180"/>
      <c r="AS1687" s="37"/>
      <c r="AU1687" s="37"/>
      <c r="AW1687" s="37"/>
      <c r="AY1687" s="37"/>
      <c r="BA1687" s="37"/>
      <c r="BB1687" s="37"/>
      <c r="BC1687" s="37"/>
      <c r="BE1687" s="17"/>
      <c r="BF1687" s="17"/>
      <c r="BG1687" s="17"/>
      <c r="BH1687" s="17"/>
      <c r="BI1687" s="17"/>
      <c r="BJ1687" s="17"/>
      <c r="BK1687" s="17"/>
      <c r="BL1687" s="17"/>
      <c r="BM1687" s="17"/>
      <c r="BN1687" s="17"/>
      <c r="BO1687" s="17"/>
      <c r="BP1687" s="17"/>
      <c r="BQ1687" s="278"/>
    </row>
    <row r="1688" spans="2:96" ht="17.25" x14ac:dyDescent="0.3">
      <c r="K1688" s="145" t="s">
        <v>313</v>
      </c>
      <c r="V1688" s="37" t="s">
        <v>441</v>
      </c>
      <c r="W1688" s="37" t="s">
        <v>475</v>
      </c>
      <c r="AB1688" s="206" t="s">
        <v>362</v>
      </c>
      <c r="AC1688" s="164" t="s">
        <v>3216</v>
      </c>
      <c r="AD1688" s="148"/>
      <c r="AE1688" s="165">
        <v>65758404.70000001</v>
      </c>
      <c r="AF1688" s="165">
        <v>103153955.30019996</v>
      </c>
      <c r="AG1688" s="165">
        <v>117004005.62</v>
      </c>
      <c r="AH1688" s="167">
        <v>110797021.51405664</v>
      </c>
      <c r="AI1688" s="166">
        <v>28653246.110000007</v>
      </c>
      <c r="AJ1688" s="167">
        <v>85959738.330000013</v>
      </c>
      <c r="AK1688" s="166">
        <v>73139642.089999974</v>
      </c>
      <c r="AL1688" s="167">
        <v>87767570.507999957</v>
      </c>
      <c r="AM1688" s="166">
        <v>58479095.683864206</v>
      </c>
      <c r="AN1688" s="166">
        <v>125457567.92019241</v>
      </c>
      <c r="AO1688" s="167">
        <v>119913981.15428564</v>
      </c>
      <c r="AP1688" s="167">
        <v>119580533.47068961</v>
      </c>
      <c r="AQ1688" s="167">
        <v>119829933.47068959</v>
      </c>
      <c r="AR1688" s="167">
        <v>-33870195.140689582</v>
      </c>
      <c r="AS1688" s="279">
        <v>-0.3940239442174856</v>
      </c>
      <c r="AT1688" s="167">
        <v>-9032911.9566329569</v>
      </c>
      <c r="AU1688" s="279">
        <v>-8.152666771359883E-2</v>
      </c>
      <c r="AV1688" s="167">
        <v>-2825927.85068959</v>
      </c>
      <c r="AW1688" s="279">
        <v>-2.4152402609766224E-2</v>
      </c>
      <c r="AX1688" s="167">
        <v>-33620795.140689597</v>
      </c>
      <c r="AY1688" s="279">
        <v>-0.39112258592062177</v>
      </c>
      <c r="AZ1688" s="167">
        <v>-8783511.9566329718</v>
      </c>
      <c r="BA1688" s="279">
        <v>-7.9275704676940451E-2</v>
      </c>
      <c r="BB1688" s="167">
        <v>-249399.9999999851</v>
      </c>
      <c r="BC1688" s="279">
        <v>-2.0856237446132114E-3</v>
      </c>
      <c r="BE1688" s="165">
        <v>9428963.2974775564</v>
      </c>
      <c r="BF1688" s="165">
        <v>4245095.7826145422</v>
      </c>
      <c r="BG1688" s="165">
        <v>2445650.6724775583</v>
      </c>
      <c r="BH1688" s="165">
        <v>6975052.9924775567</v>
      </c>
      <c r="BI1688" s="165">
        <v>6758253.322888515</v>
      </c>
      <c r="BJ1688" s="165">
        <v>7019841.2424775567</v>
      </c>
      <c r="BK1688" s="165">
        <v>9981141.7276145425</v>
      </c>
      <c r="BL1688" s="165">
        <v>6586232.9924775576</v>
      </c>
      <c r="BM1688" s="165">
        <v>6387246.8526145425</v>
      </c>
      <c r="BN1688" s="165">
        <v>18993219.325810887</v>
      </c>
      <c r="BO1688" s="165">
        <v>19010294.075810887</v>
      </c>
      <c r="BP1688" s="165">
        <v>21998941.185947869</v>
      </c>
      <c r="BQ1688" s="280">
        <v>119829933.47068959</v>
      </c>
    </row>
    <row r="1689" spans="2:96" ht="18.75" x14ac:dyDescent="0.3">
      <c r="K1689" s="145" t="s">
        <v>313</v>
      </c>
      <c r="AC1689" s="152"/>
      <c r="AD1689" s="168"/>
      <c r="AE1689" s="169"/>
      <c r="AI1689" s="281"/>
      <c r="AS1689" s="37"/>
      <c r="AU1689" s="37"/>
      <c r="AW1689" s="37"/>
      <c r="AY1689" s="37"/>
      <c r="BA1689" s="37"/>
      <c r="BB1689" s="37"/>
      <c r="BC1689" s="37"/>
      <c r="BE1689" s="169"/>
      <c r="BF1689" s="169"/>
      <c r="BG1689" s="169"/>
      <c r="BH1689" s="169"/>
      <c r="BI1689" s="169"/>
      <c r="BJ1689" s="169"/>
      <c r="BK1689" s="169"/>
      <c r="BL1689" s="169"/>
      <c r="BM1689" s="169"/>
      <c r="BN1689" s="169"/>
      <c r="BO1689" s="169"/>
      <c r="BP1689" s="169"/>
      <c r="BQ1689" s="282"/>
    </row>
    <row r="1690" spans="2:96" ht="18.75" x14ac:dyDescent="0.3">
      <c r="K1690" s="145" t="s">
        <v>313</v>
      </c>
      <c r="M1690" s="37" t="s">
        <v>477</v>
      </c>
      <c r="N1690" s="37" t="s">
        <v>3217</v>
      </c>
      <c r="V1690" s="37" t="s">
        <v>441</v>
      </c>
      <c r="W1690" s="37" t="s">
        <v>478</v>
      </c>
      <c r="X1690" s="37">
        <v>312</v>
      </c>
      <c r="AB1690" s="206" t="s">
        <v>362</v>
      </c>
      <c r="AC1690" s="276" t="s">
        <v>479</v>
      </c>
      <c r="AD1690" s="148"/>
      <c r="AE1690" s="38"/>
      <c r="AI1690" s="180"/>
      <c r="AS1690" s="37"/>
      <c r="AU1690" s="37"/>
      <c r="AW1690" s="37"/>
      <c r="AY1690" s="37"/>
      <c r="BA1690" s="37"/>
      <c r="BB1690" s="37"/>
      <c r="BC1690" s="37"/>
      <c r="BE1690" s="38"/>
      <c r="BF1690" s="38"/>
      <c r="BG1690" s="38"/>
      <c r="BH1690" s="38"/>
      <c r="BI1690" s="38"/>
      <c r="BJ1690" s="38"/>
      <c r="BK1690" s="38"/>
      <c r="BL1690" s="38"/>
      <c r="BM1690" s="38"/>
      <c r="BN1690" s="38"/>
      <c r="BO1690" s="38"/>
      <c r="BP1690" s="38"/>
      <c r="BQ1690" s="277"/>
      <c r="BS1690" s="37">
        <v>8159788.5700000012</v>
      </c>
      <c r="BT1690" s="37">
        <v>9634705.2699999996</v>
      </c>
      <c r="BU1690" s="37">
        <v>14406992.75</v>
      </c>
      <c r="BV1690" s="37">
        <v>11969679.792035645</v>
      </c>
      <c r="BW1690" s="37">
        <v>4823062.74</v>
      </c>
      <c r="BX1690" s="37">
        <v>14469188.220000001</v>
      </c>
      <c r="BY1690" s="37">
        <v>11858375.73</v>
      </c>
      <c r="BZ1690" s="37">
        <v>14230050.876000002</v>
      </c>
      <c r="CA1690" s="37">
        <v>12483860.121564586</v>
      </c>
      <c r="CB1690" s="37">
        <v>11344195.40047106</v>
      </c>
      <c r="CC1690" s="37">
        <v>14277086.70857143</v>
      </c>
      <c r="CD1690" s="37">
        <v>14225012.987378644</v>
      </c>
      <c r="CE1690" s="37">
        <v>14651763.37700001</v>
      </c>
      <c r="CG1690" s="37">
        <v>1220980.2814166676</v>
      </c>
      <c r="CH1690" s="37">
        <v>1220980.2814166676</v>
      </c>
      <c r="CI1690" s="37">
        <v>1220980.2814166676</v>
      </c>
      <c r="CJ1690" s="37">
        <v>1220980.2814166676</v>
      </c>
      <c r="CK1690" s="37">
        <v>1220980.2814166676</v>
      </c>
      <c r="CL1690" s="37">
        <v>1220980.2814166676</v>
      </c>
      <c r="CM1690" s="37">
        <v>1220980.2814166676</v>
      </c>
      <c r="CN1690" s="37">
        <v>1220980.2814166676</v>
      </c>
      <c r="CO1690" s="37">
        <v>1220980.2814166676</v>
      </c>
      <c r="CP1690" s="37">
        <v>1220980.2814166676</v>
      </c>
      <c r="CQ1690" s="37">
        <v>1220980.2814166676</v>
      </c>
      <c r="CR1690" s="37">
        <v>1220980.2814166676</v>
      </c>
    </row>
    <row r="1691" spans="2:96" x14ac:dyDescent="0.25">
      <c r="K1691" s="145" t="s">
        <v>316</v>
      </c>
      <c r="N1691" s="37" t="s">
        <v>3218</v>
      </c>
      <c r="V1691" s="37" t="s">
        <v>441</v>
      </c>
      <c r="W1691" s="37" t="s">
        <v>478</v>
      </c>
      <c r="X1691" s="37">
        <v>312</v>
      </c>
      <c r="AB1691" s="206" t="s">
        <v>362</v>
      </c>
      <c r="AC1691" s="173">
        <v>6620820</v>
      </c>
      <c r="AD1691" s="174" t="s">
        <v>3219</v>
      </c>
      <c r="AE1691" s="149">
        <v>1331062.69</v>
      </c>
      <c r="AF1691" s="17">
        <v>1805221.5399999996</v>
      </c>
      <c r="AG1691" s="17">
        <v>2922689.4599999995</v>
      </c>
      <c r="AH1691" s="151">
        <v>3427738.5500000031</v>
      </c>
      <c r="AI1691" s="150">
        <v>924219.84</v>
      </c>
      <c r="AJ1691" s="266">
        <v>2772659.52</v>
      </c>
      <c r="AK1691" s="138">
        <v>2290002.6</v>
      </c>
      <c r="AL1691" s="266">
        <v>2748003.12</v>
      </c>
      <c r="AM1691" s="175">
        <v>2856448.7916666693</v>
      </c>
      <c r="AN1691" s="150">
        <v>2861292.3583333339</v>
      </c>
      <c r="AO1691" s="151">
        <v>2774938.6628571399</v>
      </c>
      <c r="AP1691" s="151">
        <v>3087640.8834951501</v>
      </c>
      <c r="AQ1691" s="151">
        <v>3180270.1100000055</v>
      </c>
      <c r="AR1691" s="266">
        <v>-407610.59000000544</v>
      </c>
      <c r="AS1691" s="267">
        <v>-0.14701069029925659</v>
      </c>
      <c r="AT1691" s="266">
        <v>247468.43999999762</v>
      </c>
      <c r="AU1691" s="267">
        <v>7.219583302232821E-2</v>
      </c>
      <c r="AV1691" s="266">
        <v>-257580.65000000596</v>
      </c>
      <c r="AW1691" s="267">
        <v>-8.8131378145116387E-2</v>
      </c>
      <c r="AX1691" s="266">
        <v>-314981.36349515012</v>
      </c>
      <c r="AY1691" s="267">
        <v>-0.11360261194102553</v>
      </c>
      <c r="AZ1691" s="266">
        <v>340097.66650485294</v>
      </c>
      <c r="BA1691" s="267">
        <v>9.9219255361483918E-2</v>
      </c>
      <c r="BB1691" s="266">
        <v>-92629.226504855324</v>
      </c>
      <c r="BC1691" s="267">
        <v>-3.0000000000000266E-2</v>
      </c>
      <c r="BE1691" s="149">
        <v>265022.50916666701</v>
      </c>
      <c r="BF1691" s="149">
        <v>265022.50916666701</v>
      </c>
      <c r="BG1691" s="149">
        <v>265022.50916666701</v>
      </c>
      <c r="BH1691" s="149">
        <v>265022.50916666701</v>
      </c>
      <c r="BI1691" s="149">
        <v>265022.50916666701</v>
      </c>
      <c r="BJ1691" s="149">
        <v>265022.50916666701</v>
      </c>
      <c r="BK1691" s="149">
        <v>265022.50916666701</v>
      </c>
      <c r="BL1691" s="149">
        <v>265022.50916666701</v>
      </c>
      <c r="BM1691" s="149">
        <v>265022.50916666701</v>
      </c>
      <c r="BN1691" s="149">
        <v>265022.50916666701</v>
      </c>
      <c r="BO1691" s="149">
        <v>265022.50916666701</v>
      </c>
      <c r="BP1691" s="149">
        <v>265022.50916666701</v>
      </c>
      <c r="BQ1691" s="268">
        <v>3180270.110000005</v>
      </c>
    </row>
    <row r="1692" spans="2:96" x14ac:dyDescent="0.25">
      <c r="K1692" s="145" t="s">
        <v>316</v>
      </c>
      <c r="N1692" s="37" t="s">
        <v>3220</v>
      </c>
      <c r="V1692" s="37" t="s">
        <v>441</v>
      </c>
      <c r="W1692" s="37" t="s">
        <v>478</v>
      </c>
      <c r="X1692" s="37">
        <v>312</v>
      </c>
      <c r="AB1692" s="206" t="s">
        <v>362</v>
      </c>
      <c r="AC1692" s="173">
        <v>6620850</v>
      </c>
      <c r="AD1692" s="174" t="s">
        <v>3221</v>
      </c>
      <c r="AE1692" s="149">
        <v>4295310.37</v>
      </c>
      <c r="AF1692" s="17">
        <v>4573767.2399999993</v>
      </c>
      <c r="AG1692" s="17">
        <v>7765804.8199999994</v>
      </c>
      <c r="AH1692" s="151">
        <v>10277290.602635639</v>
      </c>
      <c r="AI1692" s="150">
        <v>3425838.93</v>
      </c>
      <c r="AJ1692" s="266">
        <v>10277516.790000001</v>
      </c>
      <c r="AK1692" s="138">
        <v>8388990.3100000005</v>
      </c>
      <c r="AL1692" s="266">
        <v>10066788.372000001</v>
      </c>
      <c r="AM1692" s="175">
        <v>8573535.7970645819</v>
      </c>
      <c r="AN1692" s="150">
        <v>10092745.115571057</v>
      </c>
      <c r="AO1692" s="151">
        <v>10066809.874285715</v>
      </c>
      <c r="AP1692" s="151">
        <v>9466766.249514563</v>
      </c>
      <c r="AQ1692" s="151">
        <v>9750769.2370000016</v>
      </c>
      <c r="AR1692" s="266">
        <v>526747.55299999937</v>
      </c>
      <c r="AS1692" s="267">
        <v>5.1252414738210253E-2</v>
      </c>
      <c r="AT1692" s="266">
        <v>526521.36563563719</v>
      </c>
      <c r="AU1692" s="267">
        <v>5.1231534262601214E-2</v>
      </c>
      <c r="AV1692" s="266">
        <v>-1984964.4170000022</v>
      </c>
      <c r="AW1692" s="267">
        <v>-0.25560318125533349</v>
      </c>
      <c r="AX1692" s="266">
        <v>810750.54048543796</v>
      </c>
      <c r="AY1692" s="267">
        <v>7.8885839551660605E-2</v>
      </c>
      <c r="AZ1692" s="266">
        <v>810524.35312107578</v>
      </c>
      <c r="BA1692" s="267">
        <v>7.8865567245244059E-2</v>
      </c>
      <c r="BB1692" s="266">
        <v>-284002.98748543859</v>
      </c>
      <c r="BC1692" s="267">
        <v>-3.0000000000000179E-2</v>
      </c>
      <c r="BE1692" s="149">
        <v>812564.10308333347</v>
      </c>
      <c r="BF1692" s="149">
        <v>812564.10308333347</v>
      </c>
      <c r="BG1692" s="149">
        <v>812564.10308333347</v>
      </c>
      <c r="BH1692" s="149">
        <v>812564.10308333347</v>
      </c>
      <c r="BI1692" s="149">
        <v>812564.10308333347</v>
      </c>
      <c r="BJ1692" s="149">
        <v>812564.10308333347</v>
      </c>
      <c r="BK1692" s="149">
        <v>812564.10308333347</v>
      </c>
      <c r="BL1692" s="149">
        <v>812564.10308333347</v>
      </c>
      <c r="BM1692" s="149">
        <v>812564.10308333347</v>
      </c>
      <c r="BN1692" s="149">
        <v>812564.10308333347</v>
      </c>
      <c r="BO1692" s="149">
        <v>812564.10308333347</v>
      </c>
      <c r="BP1692" s="149">
        <v>812564.10308333347</v>
      </c>
      <c r="BQ1692" s="268">
        <v>9750769.2369999997</v>
      </c>
    </row>
    <row r="1693" spans="2:96" x14ac:dyDescent="0.25">
      <c r="K1693" s="145" t="s">
        <v>316</v>
      </c>
      <c r="N1693" s="37" t="s">
        <v>3222</v>
      </c>
      <c r="V1693" s="37" t="s">
        <v>441</v>
      </c>
      <c r="W1693" s="37" t="s">
        <v>478</v>
      </c>
      <c r="X1693" s="37">
        <v>312</v>
      </c>
      <c r="AB1693" s="206" t="s">
        <v>362</v>
      </c>
      <c r="AC1693" s="173">
        <v>6620860</v>
      </c>
      <c r="AD1693" s="174" t="s">
        <v>3223</v>
      </c>
      <c r="AE1693" s="149">
        <v>2875173.4300000006</v>
      </c>
      <c r="AF1693" s="17">
        <v>3644236.0400000005</v>
      </c>
      <c r="AG1693" s="17">
        <v>4315393.16</v>
      </c>
      <c r="AH1693" s="151">
        <v>-1186359.999999996</v>
      </c>
      <c r="AI1693" s="150">
        <v>714014.2</v>
      </c>
      <c r="AJ1693" s="266">
        <v>2142042.5999999996</v>
      </c>
      <c r="AK1693" s="138">
        <v>1795628.1099999999</v>
      </c>
      <c r="AL1693" s="266">
        <v>2154753.7319999998</v>
      </c>
      <c r="AM1693" s="175">
        <v>1511366.66666667</v>
      </c>
      <c r="AN1693" s="150">
        <v>-902098.55666666618</v>
      </c>
      <c r="AO1693" s="151">
        <v>2152056.5657142899</v>
      </c>
      <c r="AP1693" s="151">
        <v>1670605.85436893</v>
      </c>
      <c r="AQ1693" s="151">
        <v>1720724.0300000038</v>
      </c>
      <c r="AR1693" s="266">
        <v>421318.56999999587</v>
      </c>
      <c r="AS1693" s="267">
        <v>0.19669009850690922</v>
      </c>
      <c r="AT1693" s="266">
        <v>-2907084.03</v>
      </c>
      <c r="AU1693" s="267">
        <v>-2.4504231683468842</v>
      </c>
      <c r="AV1693" s="266">
        <v>2594669.1299999962</v>
      </c>
      <c r="AW1693" s="267">
        <v>0.60125903568888173</v>
      </c>
      <c r="AX1693" s="266">
        <v>471436.74563106964</v>
      </c>
      <c r="AY1693" s="267">
        <v>0.2200874742785553</v>
      </c>
      <c r="AZ1693" s="266">
        <v>-2856965.854368926</v>
      </c>
      <c r="BA1693" s="267">
        <v>-2.4081778333464845</v>
      </c>
      <c r="BB1693" s="266">
        <v>-50118.175631073769</v>
      </c>
      <c r="BC1693" s="267">
        <v>-3.0000000000003513E-2</v>
      </c>
      <c r="BE1693" s="149">
        <v>143393.66916666701</v>
      </c>
      <c r="BF1693" s="149">
        <v>143393.66916666701</v>
      </c>
      <c r="BG1693" s="149">
        <v>143393.66916666701</v>
      </c>
      <c r="BH1693" s="149">
        <v>143393.66916666701</v>
      </c>
      <c r="BI1693" s="149">
        <v>143393.66916666701</v>
      </c>
      <c r="BJ1693" s="149">
        <v>143393.66916666701</v>
      </c>
      <c r="BK1693" s="149">
        <v>143393.66916666701</v>
      </c>
      <c r="BL1693" s="149">
        <v>143393.66916666701</v>
      </c>
      <c r="BM1693" s="149">
        <v>143393.66916666701</v>
      </c>
      <c r="BN1693" s="149">
        <v>143393.66916666701</v>
      </c>
      <c r="BO1693" s="149">
        <v>143393.66916666701</v>
      </c>
      <c r="BP1693" s="149">
        <v>143393.66916666701</v>
      </c>
      <c r="BQ1693" s="268">
        <v>1720724.0300000038</v>
      </c>
    </row>
    <row r="1694" spans="2:96" x14ac:dyDescent="0.25">
      <c r="K1694" s="145" t="s">
        <v>316</v>
      </c>
      <c r="N1694" s="37" t="s">
        <v>3224</v>
      </c>
      <c r="V1694" s="37" t="s">
        <v>441</v>
      </c>
      <c r="W1694" s="37" t="s">
        <v>478</v>
      </c>
      <c r="X1694" s="37">
        <v>312</v>
      </c>
      <c r="AB1694" s="206" t="s">
        <v>362</v>
      </c>
      <c r="AC1694" s="173">
        <v>6620900</v>
      </c>
      <c r="AD1694" s="174" t="s">
        <v>3225</v>
      </c>
      <c r="AE1694" s="149">
        <v>-341757.92</v>
      </c>
      <c r="AF1694" s="17">
        <v>-388519.55</v>
      </c>
      <c r="AG1694" s="17">
        <v>-596894.68999999994</v>
      </c>
      <c r="AH1694" s="151">
        <v>-548989.36060000001</v>
      </c>
      <c r="AI1694" s="150">
        <v>-241010.23</v>
      </c>
      <c r="AJ1694" s="266">
        <v>-723030.69000000006</v>
      </c>
      <c r="AK1694" s="138">
        <v>-616245.28999999992</v>
      </c>
      <c r="AL1694" s="266">
        <v>-739494.348</v>
      </c>
      <c r="AM1694" s="175">
        <v>-457491.13383333338</v>
      </c>
      <c r="AN1694" s="150">
        <v>-707743.51676666655</v>
      </c>
      <c r="AO1694" s="151">
        <v>-716718.3942857139</v>
      </c>
      <c r="AP1694" s="151">
        <v>0</v>
      </c>
      <c r="AQ1694" s="151">
        <v>0</v>
      </c>
      <c r="AR1694" s="266">
        <v>-723030.69000000006</v>
      </c>
      <c r="AS1694" s="267">
        <v>-1</v>
      </c>
      <c r="AT1694" s="266">
        <v>-548989.36060000001</v>
      </c>
      <c r="AU1694" s="267">
        <v>-1</v>
      </c>
      <c r="AV1694" s="266">
        <v>-596894.68999999994</v>
      </c>
      <c r="AW1694" s="267">
        <v>-1</v>
      </c>
      <c r="AX1694" s="266">
        <v>-723030.69000000006</v>
      </c>
      <c r="AY1694" s="267">
        <v>-1</v>
      </c>
      <c r="AZ1694" s="266">
        <v>-548989.36060000001</v>
      </c>
      <c r="BA1694" s="267">
        <v>-1</v>
      </c>
      <c r="BB1694" s="266">
        <v>0</v>
      </c>
      <c r="BC1694" s="267">
        <v>0</v>
      </c>
      <c r="BE1694" s="149">
        <v>0</v>
      </c>
      <c r="BF1694" s="149">
        <v>0</v>
      </c>
      <c r="BG1694" s="149">
        <v>0</v>
      </c>
      <c r="BH1694" s="149">
        <v>0</v>
      </c>
      <c r="BI1694" s="149">
        <v>0</v>
      </c>
      <c r="BJ1694" s="149">
        <v>0</v>
      </c>
      <c r="BK1694" s="149">
        <v>0</v>
      </c>
      <c r="BL1694" s="149">
        <v>0</v>
      </c>
      <c r="BM1694" s="149">
        <v>0</v>
      </c>
      <c r="BN1694" s="149">
        <v>0</v>
      </c>
      <c r="BO1694" s="149">
        <v>0</v>
      </c>
      <c r="BP1694" s="149">
        <v>0</v>
      </c>
      <c r="BQ1694" s="268">
        <v>0</v>
      </c>
    </row>
    <row r="1695" spans="2:96" ht="18.75" hidden="1" x14ac:dyDescent="0.3">
      <c r="B1695" s="137" t="s">
        <v>306</v>
      </c>
      <c r="C1695" s="137" t="s">
        <v>306</v>
      </c>
      <c r="J1695" s="137" t="s">
        <v>306</v>
      </c>
      <c r="K1695" s="145" t="s">
        <v>309</v>
      </c>
      <c r="N1695" s="37" t="s">
        <v>311</v>
      </c>
      <c r="AC1695" s="152"/>
      <c r="AD1695" s="163"/>
      <c r="AE1695" s="17"/>
      <c r="AI1695" s="180"/>
      <c r="AS1695" s="37"/>
      <c r="AU1695" s="37"/>
      <c r="AW1695" s="37"/>
      <c r="AY1695" s="37"/>
      <c r="BA1695" s="37"/>
      <c r="BB1695" s="37"/>
      <c r="BC1695" s="37"/>
      <c r="BE1695" s="17"/>
      <c r="BF1695" s="17"/>
      <c r="BG1695" s="17"/>
      <c r="BH1695" s="17"/>
      <c r="BI1695" s="17"/>
      <c r="BJ1695" s="17"/>
      <c r="BK1695" s="17"/>
      <c r="BL1695" s="17"/>
      <c r="BM1695" s="17"/>
      <c r="BN1695" s="17"/>
      <c r="BO1695" s="17"/>
      <c r="BP1695" s="17"/>
      <c r="BQ1695" s="278"/>
    </row>
    <row r="1696" spans="2:96" ht="17.25" x14ac:dyDescent="0.3">
      <c r="K1696" s="145" t="s">
        <v>313</v>
      </c>
      <c r="V1696" s="37" t="s">
        <v>441</v>
      </c>
      <c r="W1696" s="37" t="s">
        <v>478</v>
      </c>
      <c r="AB1696" s="206" t="s">
        <v>362</v>
      </c>
      <c r="AC1696" s="164" t="s">
        <v>3226</v>
      </c>
      <c r="AD1696" s="148"/>
      <c r="AE1696" s="165">
        <v>8159788.5700000022</v>
      </c>
      <c r="AF1696" s="165">
        <v>9634705.2699999996</v>
      </c>
      <c r="AG1696" s="165">
        <v>14406992.75</v>
      </c>
      <c r="AH1696" s="167">
        <v>11969679.792035645</v>
      </c>
      <c r="AI1696" s="166">
        <v>4823062.74</v>
      </c>
      <c r="AJ1696" s="167">
        <v>14469188.220000001</v>
      </c>
      <c r="AK1696" s="166">
        <v>11858375.73</v>
      </c>
      <c r="AL1696" s="167">
        <v>14230050.876000002</v>
      </c>
      <c r="AM1696" s="166">
        <v>12483860.121564588</v>
      </c>
      <c r="AN1696" s="166">
        <v>11344195.400471058</v>
      </c>
      <c r="AO1696" s="167">
        <v>14277086.70857143</v>
      </c>
      <c r="AP1696" s="167">
        <v>14225012.987378644</v>
      </c>
      <c r="AQ1696" s="167">
        <v>14651763.37700001</v>
      </c>
      <c r="AR1696" s="167">
        <v>-182575.15700000897</v>
      </c>
      <c r="AS1696" s="279">
        <v>-1.2618203193158059E-2</v>
      </c>
      <c r="AT1696" s="167">
        <v>-2682083.5849643648</v>
      </c>
      <c r="AU1696" s="279">
        <v>-0.22407312739886015</v>
      </c>
      <c r="AV1696" s="167">
        <v>-244770.62700000964</v>
      </c>
      <c r="AW1696" s="279">
        <v>-1.6989709875435986E-2</v>
      </c>
      <c r="AX1696" s="167">
        <v>244175.23262135684</v>
      </c>
      <c r="AY1696" s="279">
        <v>1.6875530880429507E-2</v>
      </c>
      <c r="AZ1696" s="167">
        <v>-2255333.195342999</v>
      </c>
      <c r="BA1696" s="279">
        <v>-0.18842051203772775</v>
      </c>
      <c r="BB1696" s="167">
        <v>-426750.38962136582</v>
      </c>
      <c r="BC1696" s="279">
        <v>-3.0000000000000457E-2</v>
      </c>
      <c r="BE1696" s="165">
        <v>1220980.2814166674</v>
      </c>
      <c r="BF1696" s="165">
        <v>1220980.2814166674</v>
      </c>
      <c r="BG1696" s="165">
        <v>1220980.2814166674</v>
      </c>
      <c r="BH1696" s="165">
        <v>1220980.2814166674</v>
      </c>
      <c r="BI1696" s="165">
        <v>1220980.2814166674</v>
      </c>
      <c r="BJ1696" s="165">
        <v>1220980.2814166674</v>
      </c>
      <c r="BK1696" s="165">
        <v>1220980.2814166674</v>
      </c>
      <c r="BL1696" s="165">
        <v>1220980.2814166674</v>
      </c>
      <c r="BM1696" s="165">
        <v>1220980.2814166674</v>
      </c>
      <c r="BN1696" s="165">
        <v>1220980.2814166674</v>
      </c>
      <c r="BO1696" s="165">
        <v>1220980.2814166674</v>
      </c>
      <c r="BP1696" s="165">
        <v>1220980.2814166674</v>
      </c>
      <c r="BQ1696" s="280">
        <v>14651763.377000008</v>
      </c>
    </row>
    <row r="1697" spans="2:96" ht="18.75" x14ac:dyDescent="0.3">
      <c r="K1697" s="145" t="s">
        <v>313</v>
      </c>
      <c r="AC1697" s="152"/>
      <c r="AD1697" s="168"/>
      <c r="AE1697" s="169"/>
      <c r="AI1697" s="281"/>
      <c r="AS1697" s="37"/>
      <c r="AU1697" s="37"/>
      <c r="AW1697" s="37"/>
      <c r="AY1697" s="37"/>
      <c r="BA1697" s="37"/>
      <c r="BB1697" s="37"/>
      <c r="BC1697" s="37"/>
      <c r="BE1697" s="169"/>
      <c r="BF1697" s="169"/>
      <c r="BG1697" s="169"/>
      <c r="BH1697" s="169"/>
      <c r="BI1697" s="169"/>
      <c r="BJ1697" s="169"/>
      <c r="BK1697" s="169"/>
      <c r="BL1697" s="169"/>
      <c r="BM1697" s="169"/>
      <c r="BN1697" s="169"/>
      <c r="BO1697" s="169"/>
      <c r="BP1697" s="169"/>
      <c r="BQ1697" s="282"/>
    </row>
    <row r="1698" spans="2:96" ht="18.75" x14ac:dyDescent="0.3">
      <c r="K1698" s="145" t="s">
        <v>313</v>
      </c>
      <c r="M1698" s="37" t="s">
        <v>480</v>
      </c>
      <c r="N1698" s="37" t="s">
        <v>3227</v>
      </c>
      <c r="V1698" s="37" t="s">
        <v>441</v>
      </c>
      <c r="W1698" s="37" t="s">
        <v>481</v>
      </c>
      <c r="X1698" s="37">
        <v>313</v>
      </c>
      <c r="AB1698" s="206" t="s">
        <v>362</v>
      </c>
      <c r="AC1698" s="276" t="s">
        <v>482</v>
      </c>
      <c r="AD1698" s="148"/>
      <c r="AE1698" s="38"/>
      <c r="AI1698" s="180"/>
      <c r="AS1698" s="37"/>
      <c r="AU1698" s="37"/>
      <c r="AW1698" s="37"/>
      <c r="AY1698" s="37"/>
      <c r="BA1698" s="37"/>
      <c r="BB1698" s="37"/>
      <c r="BC1698" s="37"/>
      <c r="BE1698" s="38"/>
      <c r="BF1698" s="38"/>
      <c r="BG1698" s="38"/>
      <c r="BH1698" s="38"/>
      <c r="BI1698" s="38"/>
      <c r="BJ1698" s="38"/>
      <c r="BK1698" s="38"/>
      <c r="BL1698" s="38"/>
      <c r="BM1698" s="38"/>
      <c r="BN1698" s="38"/>
      <c r="BO1698" s="38"/>
      <c r="BP1698" s="38"/>
      <c r="BQ1698" s="277"/>
      <c r="BS1698" s="37">
        <v>62290230.589999996</v>
      </c>
      <c r="BT1698" s="37">
        <v>68233037.340000004</v>
      </c>
      <c r="BU1698" s="37">
        <v>69411741.409999996</v>
      </c>
      <c r="BV1698" s="37">
        <v>69282996.088239893</v>
      </c>
      <c r="BW1698" s="37">
        <v>23464066.099999998</v>
      </c>
      <c r="BX1698" s="37">
        <v>70392198.299999997</v>
      </c>
      <c r="BY1698" s="37">
        <v>57431395.060000002</v>
      </c>
      <c r="BZ1698" s="37">
        <v>68917674.071999997</v>
      </c>
      <c r="CA1698" s="37">
        <v>57944148.310499683</v>
      </c>
      <c r="CB1698" s="37">
        <v>68770242.837740213</v>
      </c>
      <c r="CC1698" s="37">
        <v>69597137.708571419</v>
      </c>
      <c r="CD1698" s="37">
        <v>69821033.862057403</v>
      </c>
      <c r="CE1698" s="37">
        <v>69821033.862057388</v>
      </c>
      <c r="CG1698" s="37">
        <v>5652272.6066282671</v>
      </c>
      <c r="CH1698" s="37">
        <v>5589877.3666282669</v>
      </c>
      <c r="CI1698" s="37">
        <v>5740519.0662155664</v>
      </c>
      <c r="CJ1698" s="37">
        <v>5811945.7596926419</v>
      </c>
      <c r="CK1698" s="37">
        <v>5790391.9196926421</v>
      </c>
      <c r="CL1698" s="37">
        <v>5773366.8196926424</v>
      </c>
      <c r="CM1698" s="37">
        <v>5891760.0846857522</v>
      </c>
      <c r="CN1698" s="37">
        <v>5877051.2646857528</v>
      </c>
      <c r="CO1698" s="37">
        <v>5821202.9546857532</v>
      </c>
      <c r="CP1698" s="37">
        <v>5988532.3564833626</v>
      </c>
      <c r="CQ1698" s="37">
        <v>5956491.2764833625</v>
      </c>
      <c r="CR1698" s="37">
        <v>5927622.3864833722</v>
      </c>
    </row>
    <row r="1699" spans="2:96" x14ac:dyDescent="0.25">
      <c r="K1699" s="145" t="s">
        <v>316</v>
      </c>
      <c r="N1699" s="37" t="s">
        <v>3228</v>
      </c>
      <c r="V1699" s="37" t="s">
        <v>441</v>
      </c>
      <c r="W1699" s="37" t="s">
        <v>481</v>
      </c>
      <c r="X1699" s="37">
        <v>313</v>
      </c>
      <c r="AB1699" s="206" t="s">
        <v>362</v>
      </c>
      <c r="AC1699" s="173">
        <v>6900970</v>
      </c>
      <c r="AD1699" s="174" t="s">
        <v>3229</v>
      </c>
      <c r="AE1699" s="149">
        <v>12930034.830000002</v>
      </c>
      <c r="AF1699" s="17">
        <v>12560529.450000003</v>
      </c>
      <c r="AG1699" s="17">
        <v>12359479.890000001</v>
      </c>
      <c r="AH1699" s="151">
        <v>11082089.895229181</v>
      </c>
      <c r="AI1699" s="150">
        <v>4260315.54</v>
      </c>
      <c r="AJ1699" s="266">
        <v>12780946.620000001</v>
      </c>
      <c r="AK1699" s="138">
        <v>10712708.25</v>
      </c>
      <c r="AL1699" s="266">
        <v>12855249.899999999</v>
      </c>
      <c r="AM1699" s="175">
        <v>9327892.9612847324</v>
      </c>
      <c r="AN1699" s="150">
        <v>12466905.183944449</v>
      </c>
      <c r="AO1699" s="151">
        <v>12913536.634285698</v>
      </c>
      <c r="AP1699" s="151">
        <v>12767951.127689401</v>
      </c>
      <c r="AQ1699" s="151">
        <v>12767951.127689401</v>
      </c>
      <c r="AR1699" s="266">
        <v>12995.492310600355</v>
      </c>
      <c r="AS1699" s="267">
        <v>1.0167863693495618E-3</v>
      </c>
      <c r="AT1699" s="266">
        <v>-1685861.2324602194</v>
      </c>
      <c r="AU1699" s="267">
        <v>-0.15212484724437939</v>
      </c>
      <c r="AV1699" s="266">
        <v>-408471.23768940009</v>
      </c>
      <c r="AW1699" s="267">
        <v>-3.3049225479131396E-2</v>
      </c>
      <c r="AX1699" s="266">
        <v>12995.492310600355</v>
      </c>
      <c r="AY1699" s="267">
        <v>1.0167863693495618E-3</v>
      </c>
      <c r="AZ1699" s="266">
        <v>-1685861.2324602194</v>
      </c>
      <c r="BA1699" s="267">
        <v>-0.15212484724437939</v>
      </c>
      <c r="BB1699" s="266">
        <v>0</v>
      </c>
      <c r="BC1699" s="267">
        <v>0</v>
      </c>
      <c r="BE1699" s="149">
        <v>1035016.09160311</v>
      </c>
      <c r="BF1699" s="149">
        <v>1014316.87160311</v>
      </c>
      <c r="BG1699" s="149">
        <v>1075217.0720792999</v>
      </c>
      <c r="BH1699" s="149">
        <v>1075463.5475004299</v>
      </c>
      <c r="BI1699" s="149">
        <v>1071323.5375004299</v>
      </c>
      <c r="BJ1699" s="149">
        <v>1064724.0075004301</v>
      </c>
      <c r="BK1699" s="149">
        <v>1088070.08186293</v>
      </c>
      <c r="BL1699" s="149">
        <v>1087493.65186293</v>
      </c>
      <c r="BM1699" s="149">
        <v>1056876.4718629301</v>
      </c>
      <c r="BN1699" s="149">
        <v>1071205.08143793</v>
      </c>
      <c r="BO1699" s="149">
        <v>1067040.88143793</v>
      </c>
      <c r="BP1699" s="149">
        <v>1061203.83143794</v>
      </c>
      <c r="BQ1699" s="268">
        <v>12767951.127689401</v>
      </c>
    </row>
    <row r="1700" spans="2:96" x14ac:dyDescent="0.25">
      <c r="K1700" s="145" t="s">
        <v>316</v>
      </c>
      <c r="N1700" s="37" t="s">
        <v>3230</v>
      </c>
      <c r="V1700" s="37" t="s">
        <v>441</v>
      </c>
      <c r="W1700" s="37" t="s">
        <v>481</v>
      </c>
      <c r="X1700" s="37">
        <v>313</v>
      </c>
      <c r="AB1700" s="206" t="s">
        <v>362</v>
      </c>
      <c r="AC1700" s="173">
        <v>6900971</v>
      </c>
      <c r="AD1700" s="174" t="s">
        <v>3231</v>
      </c>
      <c r="AE1700" s="149">
        <v>71936.89</v>
      </c>
      <c r="AF1700" s="17">
        <v>62425.54</v>
      </c>
      <c r="AG1700" s="17">
        <v>61689.8</v>
      </c>
      <c r="AH1700" s="151">
        <v>32956.36</v>
      </c>
      <c r="AI1700" s="150">
        <v>25886.080000000002</v>
      </c>
      <c r="AJ1700" s="266">
        <v>77658.240000000005</v>
      </c>
      <c r="AK1700" s="138">
        <v>70811.47</v>
      </c>
      <c r="AL1700" s="266">
        <v>84973.763999999996</v>
      </c>
      <c r="AM1700" s="175">
        <v>27943.200000000001</v>
      </c>
      <c r="AN1700" s="150">
        <v>75824.63</v>
      </c>
      <c r="AO1700" s="151">
        <v>83216.3314285714</v>
      </c>
      <c r="AP1700" s="151">
        <v>122459.13</v>
      </c>
      <c r="AQ1700" s="151">
        <v>122459.12999999983</v>
      </c>
      <c r="AR1700" s="266">
        <v>-44800.889999999825</v>
      </c>
      <c r="AS1700" s="267">
        <v>-0.57689808576655643</v>
      </c>
      <c r="AT1700" s="266">
        <v>-89502.769999999829</v>
      </c>
      <c r="AU1700" s="267">
        <v>-2.7157965867589695</v>
      </c>
      <c r="AV1700" s="266">
        <v>-60769.329999999827</v>
      </c>
      <c r="AW1700" s="267">
        <v>-0.98507905682948926</v>
      </c>
      <c r="AX1700" s="266">
        <v>-44800.89</v>
      </c>
      <c r="AY1700" s="267">
        <v>-0.57689808576655865</v>
      </c>
      <c r="AZ1700" s="266">
        <v>-89502.77</v>
      </c>
      <c r="BA1700" s="267">
        <v>-2.7157965867589748</v>
      </c>
      <c r="BB1700" s="266">
        <v>1.7462298274040222E-10</v>
      </c>
      <c r="BC1700" s="267">
        <v>1.4259694866393564E-15</v>
      </c>
      <c r="BE1700" s="149">
        <v>6519.0266666666703</v>
      </c>
      <c r="BF1700" s="149">
        <v>6519.0266666666703</v>
      </c>
      <c r="BG1700" s="149">
        <v>6519.0266666666703</v>
      </c>
      <c r="BH1700" s="149">
        <v>12074.6022222222</v>
      </c>
      <c r="BI1700" s="149">
        <v>11353.4422222222</v>
      </c>
      <c r="BJ1700" s="149">
        <v>11353.4422222222</v>
      </c>
      <c r="BK1700" s="149">
        <v>11353.4422222222</v>
      </c>
      <c r="BL1700" s="149">
        <v>11353.4422222222</v>
      </c>
      <c r="BM1700" s="149">
        <v>11353.4422222222</v>
      </c>
      <c r="BN1700" s="149">
        <v>11353.4422222222</v>
      </c>
      <c r="BO1700" s="149">
        <v>11353.4422222222</v>
      </c>
      <c r="BP1700" s="149">
        <v>11353.3522222222</v>
      </c>
      <c r="BQ1700" s="268">
        <v>122459.12999999983</v>
      </c>
    </row>
    <row r="1701" spans="2:96" x14ac:dyDescent="0.25">
      <c r="K1701" s="145" t="s">
        <v>316</v>
      </c>
      <c r="N1701" s="37" t="s">
        <v>3232</v>
      </c>
      <c r="V1701" s="37" t="s">
        <v>441</v>
      </c>
      <c r="W1701" s="37" t="s">
        <v>481</v>
      </c>
      <c r="X1701" s="37">
        <v>313</v>
      </c>
      <c r="AB1701" s="206" t="s">
        <v>362</v>
      </c>
      <c r="AC1701" s="173">
        <v>6900972</v>
      </c>
      <c r="AD1701" s="174" t="s">
        <v>3233</v>
      </c>
      <c r="AE1701" s="149">
        <v>164539.32</v>
      </c>
      <c r="AF1701" s="17">
        <v>164539.32</v>
      </c>
      <c r="AG1701" s="17">
        <v>173342.58000000002</v>
      </c>
      <c r="AH1701" s="151">
        <v>180378.36000000004</v>
      </c>
      <c r="AI1701" s="150">
        <v>49653.030000000006</v>
      </c>
      <c r="AJ1701" s="266">
        <v>148959.09000000003</v>
      </c>
      <c r="AK1701" s="138">
        <v>108176.67000000001</v>
      </c>
      <c r="AL1701" s="266">
        <v>129812.00400000002</v>
      </c>
      <c r="AM1701" s="175">
        <v>150315.30000000002</v>
      </c>
      <c r="AN1701" s="150">
        <v>138239.73000000004</v>
      </c>
      <c r="AO1701" s="151">
        <v>135282.6</v>
      </c>
      <c r="AP1701" s="151">
        <v>117047.28</v>
      </c>
      <c r="AQ1701" s="151">
        <v>117047.28000000001</v>
      </c>
      <c r="AR1701" s="266">
        <v>31911.810000000012</v>
      </c>
      <c r="AS1701" s="267">
        <v>0.21423204183108266</v>
      </c>
      <c r="AT1701" s="266">
        <v>63331.080000000031</v>
      </c>
      <c r="AU1701" s="267">
        <v>0.35110131836213621</v>
      </c>
      <c r="AV1701" s="266">
        <v>56295.3</v>
      </c>
      <c r="AW1701" s="267">
        <v>0.32476325205266932</v>
      </c>
      <c r="AX1701" s="266">
        <v>31911.810000000027</v>
      </c>
      <c r="AY1701" s="267">
        <v>0.21423204183108277</v>
      </c>
      <c r="AZ1701" s="266">
        <v>63331.080000000045</v>
      </c>
      <c r="BA1701" s="267">
        <v>0.35110131836213632</v>
      </c>
      <c r="BB1701" s="266">
        <v>-1.4551915228366852E-11</v>
      </c>
      <c r="BC1701" s="267">
        <v>-1.2432510373899207E-16</v>
      </c>
      <c r="BE1701" s="149">
        <v>9753.94</v>
      </c>
      <c r="BF1701" s="149">
        <v>9753.94</v>
      </c>
      <c r="BG1701" s="149">
        <v>9753.94</v>
      </c>
      <c r="BH1701" s="149">
        <v>9753.94</v>
      </c>
      <c r="BI1701" s="149">
        <v>9753.94</v>
      </c>
      <c r="BJ1701" s="149">
        <v>9753.94</v>
      </c>
      <c r="BK1701" s="149">
        <v>9753.94</v>
      </c>
      <c r="BL1701" s="149">
        <v>9753.94</v>
      </c>
      <c r="BM1701" s="149">
        <v>9753.94</v>
      </c>
      <c r="BN1701" s="149">
        <v>9753.94</v>
      </c>
      <c r="BO1701" s="149">
        <v>9753.94</v>
      </c>
      <c r="BP1701" s="149">
        <v>9753.94</v>
      </c>
      <c r="BQ1701" s="268">
        <v>117047.28000000001</v>
      </c>
    </row>
    <row r="1702" spans="2:96" x14ac:dyDescent="0.25">
      <c r="K1702" s="145" t="s">
        <v>316</v>
      </c>
      <c r="N1702" s="37" t="s">
        <v>3234</v>
      </c>
      <c r="V1702" s="37" t="s">
        <v>441</v>
      </c>
      <c r="W1702" s="37" t="s">
        <v>481</v>
      </c>
      <c r="X1702" s="37">
        <v>313</v>
      </c>
      <c r="AB1702" s="206" t="s">
        <v>362</v>
      </c>
      <c r="AC1702" s="173">
        <v>6900973</v>
      </c>
      <c r="AD1702" s="174" t="s">
        <v>3235</v>
      </c>
      <c r="AE1702" s="149">
        <v>-1600040.1599999995</v>
      </c>
      <c r="AF1702" s="17">
        <v>-1600040.1599999995</v>
      </c>
      <c r="AG1702" s="17">
        <v>-1600040.1599999995</v>
      </c>
      <c r="AH1702" s="151">
        <v>-1600040.1599999995</v>
      </c>
      <c r="AI1702" s="150">
        <v>-533346.72</v>
      </c>
      <c r="AJ1702" s="266">
        <v>-1600040.16</v>
      </c>
      <c r="AK1702" s="138">
        <v>-1333366.7999999996</v>
      </c>
      <c r="AL1702" s="266">
        <v>-1600040.1599999997</v>
      </c>
      <c r="AM1702" s="175">
        <v>-1333366.7999999996</v>
      </c>
      <c r="AN1702" s="150">
        <v>-1600040.1599999995</v>
      </c>
      <c r="AO1702" s="151">
        <v>-1600040.16</v>
      </c>
      <c r="AP1702" s="151">
        <v>-1600040.16</v>
      </c>
      <c r="AQ1702" s="151">
        <v>-1600040.1599999995</v>
      </c>
      <c r="AR1702" s="266">
        <v>-4.6566128730773926E-10</v>
      </c>
      <c r="AS1702" s="267">
        <v>-2.9103099968924485E-16</v>
      </c>
      <c r="AT1702" s="266">
        <v>0</v>
      </c>
      <c r="AU1702" s="267">
        <v>0</v>
      </c>
      <c r="AV1702" s="266">
        <v>0</v>
      </c>
      <c r="AW1702" s="267">
        <v>0</v>
      </c>
      <c r="AX1702" s="266">
        <v>0</v>
      </c>
      <c r="AY1702" s="267">
        <v>0</v>
      </c>
      <c r="AZ1702" s="266">
        <v>4.6566128730773926E-10</v>
      </c>
      <c r="BA1702" s="267">
        <v>2.9103099968924495E-16</v>
      </c>
      <c r="BB1702" s="266">
        <v>-4.6566128730773926E-10</v>
      </c>
      <c r="BC1702" s="267">
        <v>-2.9103099968924485E-16</v>
      </c>
      <c r="BE1702" s="149">
        <v>-133336.68</v>
      </c>
      <c r="BF1702" s="149">
        <v>-133336.68</v>
      </c>
      <c r="BG1702" s="149">
        <v>-133336.68</v>
      </c>
      <c r="BH1702" s="149">
        <v>-133336.68</v>
      </c>
      <c r="BI1702" s="149">
        <v>-133336.68</v>
      </c>
      <c r="BJ1702" s="149">
        <v>-133336.68</v>
      </c>
      <c r="BK1702" s="149">
        <v>-133336.68</v>
      </c>
      <c r="BL1702" s="149">
        <v>-133336.68</v>
      </c>
      <c r="BM1702" s="149">
        <v>-133336.68</v>
      </c>
      <c r="BN1702" s="149">
        <v>-133336.68</v>
      </c>
      <c r="BO1702" s="149">
        <v>-133336.68</v>
      </c>
      <c r="BP1702" s="149">
        <v>-133336.68</v>
      </c>
      <c r="BQ1702" s="268">
        <v>-1600040.1599999995</v>
      </c>
    </row>
    <row r="1703" spans="2:96" x14ac:dyDescent="0.25">
      <c r="K1703" s="145" t="s">
        <v>316</v>
      </c>
      <c r="N1703" s="37" t="s">
        <v>3236</v>
      </c>
      <c r="V1703" s="37" t="s">
        <v>441</v>
      </c>
      <c r="W1703" s="37" t="s">
        <v>481</v>
      </c>
      <c r="X1703" s="37">
        <v>313</v>
      </c>
      <c r="AB1703" s="206" t="s">
        <v>362</v>
      </c>
      <c r="AC1703" s="173">
        <v>6900975</v>
      </c>
      <c r="AD1703" s="174" t="s">
        <v>3237</v>
      </c>
      <c r="AE1703" s="149">
        <v>28236957.02</v>
      </c>
      <c r="AF1703" s="17">
        <v>28386018.679999996</v>
      </c>
      <c r="AG1703" s="17">
        <v>28096239.189999998</v>
      </c>
      <c r="AH1703" s="151">
        <v>27633118.50740071</v>
      </c>
      <c r="AI1703" s="150">
        <v>9175125.4900000002</v>
      </c>
      <c r="AJ1703" s="266">
        <v>27525376.469999999</v>
      </c>
      <c r="AK1703" s="138">
        <v>21936349.240000002</v>
      </c>
      <c r="AL1703" s="266">
        <v>26323619.088</v>
      </c>
      <c r="AM1703" s="175">
        <v>23158078.434627924</v>
      </c>
      <c r="AN1703" s="150">
        <v>26411389.312772788</v>
      </c>
      <c r="AO1703" s="151">
        <v>26789661.651428599</v>
      </c>
      <c r="AP1703" s="151">
        <v>27244431.567039501</v>
      </c>
      <c r="AQ1703" s="151">
        <v>27244431.567039493</v>
      </c>
      <c r="AR1703" s="266">
        <v>280944.90296050534</v>
      </c>
      <c r="AS1703" s="267">
        <v>1.0206759688344613E-2</v>
      </c>
      <c r="AT1703" s="266">
        <v>388686.94036121666</v>
      </c>
      <c r="AU1703" s="267">
        <v>1.4065981740610217E-2</v>
      </c>
      <c r="AV1703" s="266">
        <v>851807.62296050414</v>
      </c>
      <c r="AW1703" s="267">
        <v>3.0317496131784041E-2</v>
      </c>
      <c r="AX1703" s="266">
        <v>280944.90296049789</v>
      </c>
      <c r="AY1703" s="267">
        <v>1.0206759688344343E-2</v>
      </c>
      <c r="AZ1703" s="266">
        <v>388686.94036120921</v>
      </c>
      <c r="BA1703" s="267">
        <v>1.4065981740609948E-2</v>
      </c>
      <c r="BB1703" s="266">
        <v>7.4505805969238281E-9</v>
      </c>
      <c r="BC1703" s="267">
        <v>2.7347168461160303E-16</v>
      </c>
      <c r="BE1703" s="149">
        <v>2195754.4951804401</v>
      </c>
      <c r="BF1703" s="149">
        <v>2181885.5451804399</v>
      </c>
      <c r="BG1703" s="149">
        <v>2273412.2942915498</v>
      </c>
      <c r="BH1703" s="149">
        <v>2303398.6738114501</v>
      </c>
      <c r="BI1703" s="149">
        <v>2298522.4638114502</v>
      </c>
      <c r="BJ1703" s="149">
        <v>2298119.26381145</v>
      </c>
      <c r="BK1703" s="149">
        <v>2308103.1579146902</v>
      </c>
      <c r="BL1703" s="149">
        <v>2294400.3579146899</v>
      </c>
      <c r="BM1703" s="149">
        <v>2269590.6179146902</v>
      </c>
      <c r="BN1703" s="149">
        <v>2283398.2924028798</v>
      </c>
      <c r="BO1703" s="149">
        <v>2275825.1324028801</v>
      </c>
      <c r="BP1703" s="149">
        <v>2262021.2724028798</v>
      </c>
      <c r="BQ1703" s="268">
        <v>27244431.567039493</v>
      </c>
    </row>
    <row r="1704" spans="2:96" x14ac:dyDescent="0.25">
      <c r="K1704" s="145" t="s">
        <v>316</v>
      </c>
      <c r="N1704" s="37" t="s">
        <v>3238</v>
      </c>
      <c r="V1704" s="37" t="s">
        <v>441</v>
      </c>
      <c r="W1704" s="37" t="s">
        <v>481</v>
      </c>
      <c r="X1704" s="37">
        <v>313</v>
      </c>
      <c r="AB1704" s="206" t="s">
        <v>362</v>
      </c>
      <c r="AC1704" s="173">
        <v>6900976</v>
      </c>
      <c r="AD1704" s="174" t="s">
        <v>3239</v>
      </c>
      <c r="AE1704" s="149">
        <v>3564459.5500000007</v>
      </c>
      <c r="AF1704" s="17">
        <v>4262962.83</v>
      </c>
      <c r="AG1704" s="17">
        <v>4854821.6300000008</v>
      </c>
      <c r="AH1704" s="151">
        <v>4108758.87</v>
      </c>
      <c r="AI1704" s="150">
        <v>1618107.0899999999</v>
      </c>
      <c r="AJ1704" s="266">
        <v>4854321.2699999996</v>
      </c>
      <c r="AK1704" s="138">
        <v>3940991.3099999996</v>
      </c>
      <c r="AL1704" s="266">
        <v>4729189.5719999988</v>
      </c>
      <c r="AM1704" s="175">
        <v>3533712.6900000004</v>
      </c>
      <c r="AN1704" s="150">
        <v>4516037.4899999993</v>
      </c>
      <c r="AO1704" s="151">
        <v>4835928.51428572</v>
      </c>
      <c r="AP1704" s="151">
        <v>3819820.93</v>
      </c>
      <c r="AQ1704" s="151">
        <v>3819820.93</v>
      </c>
      <c r="AR1704" s="266">
        <v>1034500.3399999994</v>
      </c>
      <c r="AS1704" s="267">
        <v>0.21310916242673808</v>
      </c>
      <c r="AT1704" s="266">
        <v>288937.93999999994</v>
      </c>
      <c r="AU1704" s="267">
        <v>7.0322437782774999E-2</v>
      </c>
      <c r="AV1704" s="266">
        <v>1035000.7000000007</v>
      </c>
      <c r="AW1704" s="267">
        <v>0.2131902629757379</v>
      </c>
      <c r="AX1704" s="266">
        <v>1034500.3399999994</v>
      </c>
      <c r="AY1704" s="267">
        <v>0.21310916242673808</v>
      </c>
      <c r="AZ1704" s="266">
        <v>288937.93999999994</v>
      </c>
      <c r="BA1704" s="267">
        <v>7.0322437782774999E-2</v>
      </c>
      <c r="BB1704" s="266">
        <v>0</v>
      </c>
      <c r="BC1704" s="267">
        <v>0</v>
      </c>
      <c r="BE1704" s="149">
        <v>324553.63</v>
      </c>
      <c r="BF1704" s="149">
        <v>321626.71000000002</v>
      </c>
      <c r="BG1704" s="149">
        <v>321626.71000000002</v>
      </c>
      <c r="BH1704" s="149">
        <v>320148.03000000003</v>
      </c>
      <c r="BI1704" s="149">
        <v>319966.46000000002</v>
      </c>
      <c r="BJ1704" s="149">
        <v>319966.46999999997</v>
      </c>
      <c r="BK1704" s="149">
        <v>319757.89</v>
      </c>
      <c r="BL1704" s="149">
        <v>319328.33</v>
      </c>
      <c r="BM1704" s="149">
        <v>319029.68</v>
      </c>
      <c r="BN1704" s="149">
        <v>318957.79000000004</v>
      </c>
      <c r="BO1704" s="149">
        <v>310756.09000000003</v>
      </c>
      <c r="BP1704" s="149">
        <v>304103.13999999996</v>
      </c>
      <c r="BQ1704" s="268">
        <v>3819820.93</v>
      </c>
    </row>
    <row r="1705" spans="2:96" x14ac:dyDescent="0.25">
      <c r="K1705" s="145" t="s">
        <v>316</v>
      </c>
      <c r="N1705" s="37" t="s">
        <v>3240</v>
      </c>
      <c r="V1705" s="37" t="s">
        <v>441</v>
      </c>
      <c r="W1705" s="37" t="s">
        <v>481</v>
      </c>
      <c r="X1705" s="37">
        <v>313</v>
      </c>
      <c r="AB1705" s="206" t="s">
        <v>362</v>
      </c>
      <c r="AC1705" s="173">
        <v>6900977</v>
      </c>
      <c r="AD1705" s="174" t="s">
        <v>3241</v>
      </c>
      <c r="AE1705" s="149">
        <v>235559.28000000003</v>
      </c>
      <c r="AF1705" s="17">
        <v>212254.91999999995</v>
      </c>
      <c r="AG1705" s="17">
        <v>183309.74</v>
      </c>
      <c r="AH1705" s="151">
        <v>183309.72</v>
      </c>
      <c r="AI1705" s="150">
        <v>61103.199999999997</v>
      </c>
      <c r="AJ1705" s="266">
        <v>183309.59999999998</v>
      </c>
      <c r="AK1705" s="138">
        <v>152758</v>
      </c>
      <c r="AL1705" s="266">
        <v>183309.59999999998</v>
      </c>
      <c r="AM1705" s="175">
        <v>152758</v>
      </c>
      <c r="AN1705" s="150">
        <v>183309.72</v>
      </c>
      <c r="AO1705" s="151">
        <v>183309.6</v>
      </c>
      <c r="AP1705" s="151">
        <v>181483.73</v>
      </c>
      <c r="AQ1705" s="151">
        <v>181483.72999999998</v>
      </c>
      <c r="AR1705" s="266">
        <v>1825.8699999999953</v>
      </c>
      <c r="AS1705" s="267">
        <v>9.9605803514927517E-3</v>
      </c>
      <c r="AT1705" s="266">
        <v>1825.9900000000198</v>
      </c>
      <c r="AU1705" s="267">
        <v>9.9612284607713091E-3</v>
      </c>
      <c r="AV1705" s="266">
        <v>1826.0100000000093</v>
      </c>
      <c r="AW1705" s="267">
        <v>9.9613364789018274E-3</v>
      </c>
      <c r="AX1705" s="266">
        <v>1825.8699999999662</v>
      </c>
      <c r="AY1705" s="267">
        <v>9.9605803514925921E-3</v>
      </c>
      <c r="AZ1705" s="266">
        <v>1825.9899999999907</v>
      </c>
      <c r="BA1705" s="267">
        <v>9.9612284607711512E-3</v>
      </c>
      <c r="BB1705" s="266">
        <v>2.9103830456733704E-11</v>
      </c>
      <c r="BC1705" s="267">
        <v>1.6036605847110207E-16</v>
      </c>
      <c r="BE1705" s="149">
        <v>15275.8</v>
      </c>
      <c r="BF1705" s="149">
        <v>15109.8</v>
      </c>
      <c r="BG1705" s="149">
        <v>15109.8</v>
      </c>
      <c r="BH1705" s="149">
        <v>15109.8</v>
      </c>
      <c r="BI1705" s="149">
        <v>15109.8</v>
      </c>
      <c r="BJ1705" s="149">
        <v>15109.8</v>
      </c>
      <c r="BK1705" s="149">
        <v>15109.8</v>
      </c>
      <c r="BL1705" s="149">
        <v>15109.8</v>
      </c>
      <c r="BM1705" s="149">
        <v>15109.8</v>
      </c>
      <c r="BN1705" s="149">
        <v>15109.8</v>
      </c>
      <c r="BO1705" s="149">
        <v>15109.8</v>
      </c>
      <c r="BP1705" s="149">
        <v>15109.93</v>
      </c>
      <c r="BQ1705" s="268">
        <v>181483.72999999998</v>
      </c>
    </row>
    <row r="1706" spans="2:96" x14ac:dyDescent="0.25">
      <c r="K1706" s="145" t="s">
        <v>316</v>
      </c>
      <c r="N1706" s="37" t="s">
        <v>3242</v>
      </c>
      <c r="V1706" s="37" t="s">
        <v>441</v>
      </c>
      <c r="W1706" s="37" t="s">
        <v>481</v>
      </c>
      <c r="X1706" s="37">
        <v>313</v>
      </c>
      <c r="AB1706" s="206" t="s">
        <v>362</v>
      </c>
      <c r="AC1706" s="173">
        <v>6900978</v>
      </c>
      <c r="AD1706" s="174" t="s">
        <v>3243</v>
      </c>
      <c r="AE1706" s="149">
        <v>18071217.629999999</v>
      </c>
      <c r="AF1706" s="17">
        <v>23650341.449999999</v>
      </c>
      <c r="AG1706" s="17">
        <v>24849945.530000001</v>
      </c>
      <c r="AH1706" s="151">
        <v>27141517.305610005</v>
      </c>
      <c r="AI1706" s="150">
        <v>8519778.0399999991</v>
      </c>
      <c r="AJ1706" s="266">
        <v>25559334.119999997</v>
      </c>
      <c r="AK1706" s="138">
        <v>21162361.59</v>
      </c>
      <c r="AL1706" s="266">
        <v>25394833.908</v>
      </c>
      <c r="AM1706" s="175">
        <v>22492725.166253705</v>
      </c>
      <c r="AN1706" s="150">
        <v>25811153.7293563</v>
      </c>
      <c r="AO1706" s="151">
        <v>25426485.668571401</v>
      </c>
      <c r="AP1706" s="151">
        <v>26668473.577328499</v>
      </c>
      <c r="AQ1706" s="151">
        <v>26668473.577328488</v>
      </c>
      <c r="AR1706" s="266">
        <v>-1109139.4573284909</v>
      </c>
      <c r="AS1706" s="267">
        <v>-4.3394692996348336E-2</v>
      </c>
      <c r="AT1706" s="266">
        <v>473043.72828151658</v>
      </c>
      <c r="AU1706" s="267">
        <v>1.7428787158621416E-2</v>
      </c>
      <c r="AV1706" s="266">
        <v>-1818528.047328487</v>
      </c>
      <c r="AW1706" s="267">
        <v>-7.3180363519633321E-2</v>
      </c>
      <c r="AX1706" s="266">
        <v>-1109139.4573285021</v>
      </c>
      <c r="AY1706" s="267">
        <v>-4.3394692996348773E-2</v>
      </c>
      <c r="AZ1706" s="266">
        <v>473043.72828150541</v>
      </c>
      <c r="BA1706" s="267">
        <v>1.7428787158621003E-2</v>
      </c>
      <c r="BB1706" s="266">
        <v>1.1175870895385742E-8</v>
      </c>
      <c r="BC1706" s="267">
        <v>4.1906676296938926E-16</v>
      </c>
      <c r="BE1706" s="149">
        <v>2133209.47317805</v>
      </c>
      <c r="BF1706" s="149">
        <v>2108475.3231780501</v>
      </c>
      <c r="BG1706" s="149">
        <v>2106690.0731780501</v>
      </c>
      <c r="BH1706" s="149">
        <v>2168770.2661585398</v>
      </c>
      <c r="BI1706" s="149">
        <v>2157135.3761585401</v>
      </c>
      <c r="BJ1706" s="149">
        <v>2156005.2861585398</v>
      </c>
      <c r="BK1706" s="149">
        <v>2241277.1626859098</v>
      </c>
      <c r="BL1706" s="149">
        <v>2241277.13268591</v>
      </c>
      <c r="BM1706" s="149">
        <v>2241154.3926859102</v>
      </c>
      <c r="BN1706" s="149">
        <v>2380419.40042033</v>
      </c>
      <c r="BO1706" s="149">
        <v>2368317.38042033</v>
      </c>
      <c r="BP1706" s="149">
        <v>2365742.3104203301</v>
      </c>
      <c r="BQ1706" s="268">
        <v>26668473.577328488</v>
      </c>
    </row>
    <row r="1707" spans="2:96" x14ac:dyDescent="0.25">
      <c r="K1707" s="145" t="s">
        <v>316</v>
      </c>
      <c r="N1707" s="37" t="s">
        <v>3244</v>
      </c>
      <c r="V1707" s="37" t="s">
        <v>441</v>
      </c>
      <c r="W1707" s="37" t="s">
        <v>481</v>
      </c>
      <c r="X1707" s="37">
        <v>313</v>
      </c>
      <c r="AB1707" s="206" t="s">
        <v>362</v>
      </c>
      <c r="AC1707" s="173">
        <v>6900979</v>
      </c>
      <c r="AD1707" s="174" t="s">
        <v>3245</v>
      </c>
      <c r="AE1707" s="149">
        <v>615566.2300000001</v>
      </c>
      <c r="AF1707" s="17">
        <v>534005.31000000006</v>
      </c>
      <c r="AG1707" s="17">
        <v>432953.2099999999</v>
      </c>
      <c r="AH1707" s="151">
        <v>520907.22999999957</v>
      </c>
      <c r="AI1707" s="150">
        <v>287444.35000000003</v>
      </c>
      <c r="AJ1707" s="266">
        <v>862333.05</v>
      </c>
      <c r="AK1707" s="138">
        <v>680605.33</v>
      </c>
      <c r="AL1707" s="266">
        <v>816726.39599999995</v>
      </c>
      <c r="AM1707" s="175">
        <v>434089.35833333299</v>
      </c>
      <c r="AN1707" s="150">
        <v>767423.20166666654</v>
      </c>
      <c r="AO1707" s="151">
        <v>829756.86857142905</v>
      </c>
      <c r="AP1707" s="151">
        <v>499406.68</v>
      </c>
      <c r="AQ1707" s="151">
        <v>499406.67999999988</v>
      </c>
      <c r="AR1707" s="266">
        <v>362926.37000000017</v>
      </c>
      <c r="AS1707" s="267">
        <v>0.42086566205481762</v>
      </c>
      <c r="AT1707" s="266">
        <v>21500.549999999697</v>
      </c>
      <c r="AU1707" s="267">
        <v>4.1275199808610288E-2</v>
      </c>
      <c r="AV1707" s="266">
        <v>-66453.469999999972</v>
      </c>
      <c r="AW1707" s="267">
        <v>-0.15348880309722149</v>
      </c>
      <c r="AX1707" s="266">
        <v>362926.37000000005</v>
      </c>
      <c r="AY1707" s="267">
        <v>0.42086566205481751</v>
      </c>
      <c r="AZ1707" s="266">
        <v>21500.549999999581</v>
      </c>
      <c r="BA1707" s="267">
        <v>4.1275199808610066E-2</v>
      </c>
      <c r="BB1707" s="266">
        <v>1.1641532182693481E-10</v>
      </c>
      <c r="BC1707" s="267">
        <v>2.3310725805056275E-16</v>
      </c>
      <c r="BE1707" s="149">
        <v>65526.83</v>
      </c>
      <c r="BF1707" s="149">
        <v>65526.83</v>
      </c>
      <c r="BG1707" s="149">
        <v>65526.83</v>
      </c>
      <c r="BH1707" s="149">
        <v>40563.58</v>
      </c>
      <c r="BI1707" s="149">
        <v>40563.58</v>
      </c>
      <c r="BJ1707" s="149">
        <v>31671.29</v>
      </c>
      <c r="BK1707" s="149">
        <v>31671.29</v>
      </c>
      <c r="BL1707" s="149">
        <v>31671.29</v>
      </c>
      <c r="BM1707" s="149">
        <v>31671.29</v>
      </c>
      <c r="BN1707" s="149">
        <v>31671.29</v>
      </c>
      <c r="BO1707" s="149">
        <v>31671.29</v>
      </c>
      <c r="BP1707" s="149">
        <v>31671.29</v>
      </c>
      <c r="BQ1707" s="268">
        <v>499406.67999999988</v>
      </c>
    </row>
    <row r="1708" spans="2:96" ht="18.75" hidden="1" x14ac:dyDescent="0.3">
      <c r="B1708" s="137" t="s">
        <v>306</v>
      </c>
      <c r="C1708" s="137" t="s">
        <v>306</v>
      </c>
      <c r="J1708" s="137" t="s">
        <v>306</v>
      </c>
      <c r="K1708" s="145" t="s">
        <v>309</v>
      </c>
      <c r="N1708" s="37" t="s">
        <v>311</v>
      </c>
      <c r="AC1708" s="152"/>
      <c r="AD1708" s="163"/>
      <c r="AE1708" s="17"/>
      <c r="AI1708" s="180"/>
      <c r="AS1708" s="37"/>
      <c r="AU1708" s="37"/>
      <c r="AW1708" s="37"/>
      <c r="AY1708" s="37"/>
      <c r="BA1708" s="37"/>
      <c r="BB1708" s="37"/>
      <c r="BC1708" s="37"/>
      <c r="BE1708" s="17"/>
      <c r="BF1708" s="17"/>
      <c r="BG1708" s="17"/>
      <c r="BH1708" s="17"/>
      <c r="BI1708" s="17"/>
      <c r="BJ1708" s="17"/>
      <c r="BK1708" s="17"/>
      <c r="BL1708" s="17"/>
      <c r="BM1708" s="17"/>
      <c r="BN1708" s="17"/>
      <c r="BO1708" s="17"/>
      <c r="BP1708" s="17"/>
      <c r="BQ1708" s="278"/>
    </row>
    <row r="1709" spans="2:96" ht="17.25" x14ac:dyDescent="0.3">
      <c r="K1709" s="145" t="s">
        <v>313</v>
      </c>
      <c r="V1709" s="37" t="s">
        <v>441</v>
      </c>
      <c r="W1709" s="37" t="s">
        <v>481</v>
      </c>
      <c r="AB1709" s="206" t="s">
        <v>362</v>
      </c>
      <c r="AC1709" s="164" t="s">
        <v>3246</v>
      </c>
      <c r="AD1709" s="148"/>
      <c r="AE1709" s="165">
        <v>62290230.589999996</v>
      </c>
      <c r="AF1709" s="165">
        <v>68233037.340000004</v>
      </c>
      <c r="AG1709" s="165">
        <v>69411741.409999996</v>
      </c>
      <c r="AH1709" s="167">
        <v>69282996.088239893</v>
      </c>
      <c r="AI1709" s="166">
        <v>23464066.100000001</v>
      </c>
      <c r="AJ1709" s="167">
        <v>70392198.300000012</v>
      </c>
      <c r="AK1709" s="166">
        <v>57431395.060000002</v>
      </c>
      <c r="AL1709" s="167">
        <v>68917674.071999997</v>
      </c>
      <c r="AM1709" s="166">
        <v>57944148.310499698</v>
      </c>
      <c r="AN1709" s="166">
        <v>68770242.837740198</v>
      </c>
      <c r="AO1709" s="167">
        <v>69597137.708571419</v>
      </c>
      <c r="AP1709" s="167">
        <v>69821033.862057403</v>
      </c>
      <c r="AQ1709" s="167">
        <v>69821033.862057388</v>
      </c>
      <c r="AR1709" s="167">
        <v>571164.43794262409</v>
      </c>
      <c r="AS1709" s="279">
        <v>8.1140304143992609E-3</v>
      </c>
      <c r="AT1709" s="167">
        <v>-538037.77381749451</v>
      </c>
      <c r="AU1709" s="279">
        <v>-7.765798308321443E-3</v>
      </c>
      <c r="AV1709" s="167">
        <v>-409292.45205739141</v>
      </c>
      <c r="AW1709" s="279">
        <v>-5.8965881527131021E-3</v>
      </c>
      <c r="AX1709" s="167">
        <v>571164.43794260919</v>
      </c>
      <c r="AY1709" s="279">
        <v>8.1140304143990493E-3</v>
      </c>
      <c r="AZ1709" s="167">
        <v>-538037.77381750941</v>
      </c>
      <c r="BA1709" s="279">
        <v>-7.7657983083216581E-3</v>
      </c>
      <c r="BB1709" s="167">
        <v>1.4901161193847656E-8</v>
      </c>
      <c r="BC1709" s="279">
        <v>2.134193719228976E-16</v>
      </c>
      <c r="BE1709" s="165">
        <v>5652272.6066282671</v>
      </c>
      <c r="BF1709" s="165">
        <v>5589877.3666282669</v>
      </c>
      <c r="BG1709" s="165">
        <v>5740519.0662155664</v>
      </c>
      <c r="BH1709" s="165">
        <v>5811945.7596926419</v>
      </c>
      <c r="BI1709" s="165">
        <v>5790391.9196926421</v>
      </c>
      <c r="BJ1709" s="165">
        <v>5773366.8196926424</v>
      </c>
      <c r="BK1709" s="165">
        <v>5891760.0846857522</v>
      </c>
      <c r="BL1709" s="165">
        <v>5877051.2646857519</v>
      </c>
      <c r="BM1709" s="165">
        <v>5821202.9546857523</v>
      </c>
      <c r="BN1709" s="165">
        <v>5988532.3564833617</v>
      </c>
      <c r="BO1709" s="165">
        <v>5956491.2764833616</v>
      </c>
      <c r="BP1709" s="165">
        <v>5927622.3864833722</v>
      </c>
      <c r="BQ1709" s="280">
        <v>69821033.862057388</v>
      </c>
    </row>
    <row r="1710" spans="2:96" ht="18.75" x14ac:dyDescent="0.3">
      <c r="K1710" s="145" t="s">
        <v>313</v>
      </c>
      <c r="AC1710" s="152"/>
      <c r="AD1710" s="168"/>
      <c r="AE1710" s="169"/>
      <c r="AG1710" s="142">
        <f>AG1709-AG1702-AG1701</f>
        <v>70838438.989999995</v>
      </c>
      <c r="AI1710" s="281"/>
      <c r="AO1710" s="37">
        <f>AO1709-AO1702-AO1701</f>
        <v>71061895.268571422</v>
      </c>
      <c r="AQ1710" s="142">
        <f>AQ1709-AQ1702-AQ1701</f>
        <v>71304026.742057383</v>
      </c>
      <c r="AS1710" s="37"/>
      <c r="AU1710" s="37"/>
      <c r="AW1710" s="37"/>
      <c r="AY1710" s="37"/>
      <c r="BA1710" s="37"/>
      <c r="BB1710" s="37"/>
      <c r="BC1710" s="37"/>
      <c r="BE1710" s="169"/>
      <c r="BF1710" s="169"/>
      <c r="BG1710" s="169"/>
      <c r="BH1710" s="169"/>
      <c r="BI1710" s="169"/>
      <c r="BJ1710" s="169"/>
      <c r="BK1710" s="169"/>
      <c r="BL1710" s="169"/>
      <c r="BM1710" s="169"/>
      <c r="BN1710" s="169"/>
      <c r="BO1710" s="169"/>
      <c r="BP1710" s="169"/>
      <c r="BQ1710" s="282"/>
    </row>
    <row r="1711" spans="2:96" ht="18.75" x14ac:dyDescent="0.3">
      <c r="K1711" s="145" t="s">
        <v>313</v>
      </c>
      <c r="M1711" s="37" t="s">
        <v>483</v>
      </c>
      <c r="N1711" s="37" t="s">
        <v>3247</v>
      </c>
      <c r="V1711" s="37" t="s">
        <v>441</v>
      </c>
      <c r="W1711" s="37" t="s">
        <v>484</v>
      </c>
      <c r="X1711" s="37">
        <v>314</v>
      </c>
      <c r="AB1711" s="206" t="s">
        <v>362</v>
      </c>
      <c r="AC1711" s="276" t="s">
        <v>485</v>
      </c>
      <c r="AD1711" s="148"/>
      <c r="AE1711" s="38"/>
      <c r="AI1711" s="180"/>
      <c r="AS1711" s="37"/>
      <c r="AU1711" s="37"/>
      <c r="AW1711" s="37"/>
      <c r="AY1711" s="37"/>
      <c r="BA1711" s="37"/>
      <c r="BB1711" s="37"/>
      <c r="BC1711" s="37"/>
      <c r="BE1711" s="38"/>
      <c r="BF1711" s="38"/>
      <c r="BG1711" s="38"/>
      <c r="BH1711" s="38"/>
      <c r="BI1711" s="38"/>
      <c r="BJ1711" s="38"/>
      <c r="BK1711" s="38"/>
      <c r="BL1711" s="38"/>
      <c r="BM1711" s="38"/>
      <c r="BN1711" s="38"/>
      <c r="BO1711" s="38"/>
      <c r="BP1711" s="38"/>
      <c r="BQ1711" s="277"/>
      <c r="BS1711" s="37">
        <v>15972409.399999999</v>
      </c>
      <c r="BT1711" s="37">
        <v>16144189.68</v>
      </c>
      <c r="BU1711" s="37">
        <v>16066695.989999998</v>
      </c>
      <c r="BV1711" s="37">
        <v>16060545.117620761</v>
      </c>
      <c r="BW1711" s="37">
        <v>5439911.4699999997</v>
      </c>
      <c r="BX1711" s="37">
        <v>16319734.41</v>
      </c>
      <c r="BY1711" s="37">
        <v>13398123.149999999</v>
      </c>
      <c r="BZ1711" s="37">
        <v>16077747.779999999</v>
      </c>
      <c r="CA1711" s="37">
        <v>13201456.75995844</v>
      </c>
      <c r="CB1711" s="37">
        <v>16257211.507662319</v>
      </c>
      <c r="CC1711" s="37">
        <v>16188410.4685714</v>
      </c>
      <c r="CD1711" s="37">
        <v>16912209.856511399</v>
      </c>
      <c r="CE1711" s="37">
        <v>16912209.856511429</v>
      </c>
      <c r="CG1711" s="37">
        <v>1339445.1991937801</v>
      </c>
      <c r="CH1711" s="37">
        <v>1330328.29543458</v>
      </c>
      <c r="CI1711" s="37">
        <v>1309684.1687147899</v>
      </c>
      <c r="CJ1711" s="37">
        <v>1454980.35848916</v>
      </c>
      <c r="CK1711" s="37">
        <v>1426472.7410905401</v>
      </c>
      <c r="CL1711" s="37">
        <v>1447910.9496081299</v>
      </c>
      <c r="CM1711" s="37">
        <v>1440036.0582650299</v>
      </c>
      <c r="CN1711" s="37">
        <v>1447721.7132347301</v>
      </c>
      <c r="CO1711" s="37">
        <v>1426622.6421826</v>
      </c>
      <c r="CP1711" s="37">
        <v>1434156.2011646302</v>
      </c>
      <c r="CQ1711" s="37">
        <v>1432644.62074764</v>
      </c>
      <c r="CR1711" s="37">
        <v>1422206.90838582</v>
      </c>
    </row>
    <row r="1712" spans="2:96" x14ac:dyDescent="0.25">
      <c r="K1712" s="145" t="s">
        <v>316</v>
      </c>
      <c r="N1712" s="37" t="s">
        <v>3248</v>
      </c>
      <c r="V1712" s="37" t="s">
        <v>441</v>
      </c>
      <c r="W1712" s="37" t="s">
        <v>484</v>
      </c>
      <c r="X1712" s="37">
        <v>314</v>
      </c>
      <c r="AB1712" s="206" t="s">
        <v>362</v>
      </c>
      <c r="AC1712" s="173">
        <v>7100802</v>
      </c>
      <c r="AD1712" s="174" t="s">
        <v>485</v>
      </c>
      <c r="AE1712" s="149">
        <v>15972409.399999999</v>
      </c>
      <c r="AF1712" s="17">
        <v>16144189.68</v>
      </c>
      <c r="AG1712" s="17">
        <v>16066695.989999998</v>
      </c>
      <c r="AH1712" s="151">
        <v>16060545.117620761</v>
      </c>
      <c r="AI1712" s="150">
        <v>5439911.4699999997</v>
      </c>
      <c r="AJ1712" s="266">
        <v>16319734.41</v>
      </c>
      <c r="AK1712" s="138">
        <v>13398123.149999999</v>
      </c>
      <c r="AL1712" s="266">
        <v>16077747.779999999</v>
      </c>
      <c r="AM1712" s="175">
        <v>13201456.75995844</v>
      </c>
      <c r="AN1712" s="150">
        <v>16257211.507662319</v>
      </c>
      <c r="AO1712" s="151">
        <v>16188410.4685714</v>
      </c>
      <c r="AP1712" s="151">
        <v>16912209.856511399</v>
      </c>
      <c r="AQ1712" s="151">
        <v>16912209.856511429</v>
      </c>
      <c r="AR1712" s="266">
        <v>-592475.4465114288</v>
      </c>
      <c r="AS1712" s="267">
        <v>-3.6304233367203967E-2</v>
      </c>
      <c r="AT1712" s="266">
        <v>-851664.73889066838</v>
      </c>
      <c r="AU1712" s="267">
        <v>-5.3028383075009573E-2</v>
      </c>
      <c r="AV1712" s="266">
        <v>-845513.86651143059</v>
      </c>
      <c r="AW1712" s="267">
        <v>-5.2625248342140982E-2</v>
      </c>
      <c r="AX1712" s="266">
        <v>-592475.446511399</v>
      </c>
      <c r="AY1712" s="267">
        <v>-3.6304233367202142E-2</v>
      </c>
      <c r="AZ1712" s="266">
        <v>-851664.73889063857</v>
      </c>
      <c r="BA1712" s="267">
        <v>-5.3028383075007721E-2</v>
      </c>
      <c r="BB1712" s="266">
        <v>-2.9802322387695313E-8</v>
      </c>
      <c r="BC1712" s="267">
        <v>-1.7621778963569961E-15</v>
      </c>
      <c r="BE1712" s="149">
        <v>1339445.1991937801</v>
      </c>
      <c r="BF1712" s="149">
        <v>1330328.29543458</v>
      </c>
      <c r="BG1712" s="149">
        <v>1309684.1687147899</v>
      </c>
      <c r="BH1712" s="149">
        <v>1454980.35848916</v>
      </c>
      <c r="BI1712" s="149">
        <v>1426472.7410905401</v>
      </c>
      <c r="BJ1712" s="149">
        <v>1447910.9496081299</v>
      </c>
      <c r="BK1712" s="149">
        <v>1440036.0582650299</v>
      </c>
      <c r="BL1712" s="149">
        <v>1447721.7132347301</v>
      </c>
      <c r="BM1712" s="149">
        <v>1426622.6421826</v>
      </c>
      <c r="BN1712" s="149">
        <v>1434156.2011646302</v>
      </c>
      <c r="BO1712" s="149">
        <v>1432644.62074764</v>
      </c>
      <c r="BP1712" s="149">
        <v>1422206.90838582</v>
      </c>
      <c r="BQ1712" s="268">
        <v>16912209.856511433</v>
      </c>
    </row>
    <row r="1713" spans="2:96" ht="18.75" hidden="1" x14ac:dyDescent="0.3">
      <c r="B1713" s="137" t="s">
        <v>306</v>
      </c>
      <c r="C1713" s="137" t="s">
        <v>306</v>
      </c>
      <c r="J1713" s="137" t="s">
        <v>306</v>
      </c>
      <c r="K1713" s="145" t="s">
        <v>309</v>
      </c>
      <c r="N1713" s="37" t="s">
        <v>311</v>
      </c>
      <c r="AC1713" s="152"/>
      <c r="AD1713" s="163"/>
      <c r="AE1713" s="17"/>
      <c r="AI1713" s="180"/>
      <c r="AS1713" s="37"/>
      <c r="AU1713" s="37"/>
      <c r="AW1713" s="37"/>
      <c r="AY1713" s="37"/>
      <c r="BA1713" s="37"/>
      <c r="BB1713" s="37"/>
      <c r="BC1713" s="37"/>
      <c r="BE1713" s="17"/>
      <c r="BF1713" s="17"/>
      <c r="BG1713" s="17"/>
      <c r="BH1713" s="17"/>
      <c r="BI1713" s="17"/>
      <c r="BJ1713" s="17"/>
      <c r="BK1713" s="17"/>
      <c r="BL1713" s="17"/>
      <c r="BM1713" s="17"/>
      <c r="BN1713" s="17"/>
      <c r="BO1713" s="17"/>
      <c r="BP1713" s="17"/>
      <c r="BQ1713" s="278"/>
    </row>
    <row r="1714" spans="2:96" ht="17.25" x14ac:dyDescent="0.3">
      <c r="K1714" s="145" t="s">
        <v>313</v>
      </c>
      <c r="V1714" s="37" t="s">
        <v>441</v>
      </c>
      <c r="W1714" s="37" t="s">
        <v>484</v>
      </c>
      <c r="AB1714" s="206" t="s">
        <v>362</v>
      </c>
      <c r="AC1714" s="164" t="s">
        <v>3249</v>
      </c>
      <c r="AD1714" s="148"/>
      <c r="AE1714" s="165">
        <v>15972409.399999999</v>
      </c>
      <c r="AF1714" s="165">
        <v>16144189.68</v>
      </c>
      <c r="AG1714" s="165">
        <v>16066695.989999998</v>
      </c>
      <c r="AH1714" s="167">
        <v>16060545.117620761</v>
      </c>
      <c r="AI1714" s="166">
        <v>5439911.4699999997</v>
      </c>
      <c r="AJ1714" s="167">
        <v>16319734.41</v>
      </c>
      <c r="AK1714" s="166">
        <v>13398123.149999999</v>
      </c>
      <c r="AL1714" s="167">
        <v>16077747.779999999</v>
      </c>
      <c r="AM1714" s="166">
        <v>13201456.75995844</v>
      </c>
      <c r="AN1714" s="166">
        <v>16257211.507662319</v>
      </c>
      <c r="AO1714" s="167">
        <v>16188410.4685714</v>
      </c>
      <c r="AP1714" s="167">
        <v>16912209.856511399</v>
      </c>
      <c r="AQ1714" s="167">
        <v>16912209.856511429</v>
      </c>
      <c r="AR1714" s="167">
        <v>-592475.4465114288</v>
      </c>
      <c r="AS1714" s="279">
        <v>-3.6304233367203967E-2</v>
      </c>
      <c r="AT1714" s="167">
        <v>-851664.73889066838</v>
      </c>
      <c r="AU1714" s="279">
        <v>-5.3028383075009573E-2</v>
      </c>
      <c r="AV1714" s="167">
        <v>-845513.86651143059</v>
      </c>
      <c r="AW1714" s="279">
        <v>-5.2625248342140982E-2</v>
      </c>
      <c r="AX1714" s="167">
        <v>-592475.446511399</v>
      </c>
      <c r="AY1714" s="279">
        <v>-3.6304233367202142E-2</v>
      </c>
      <c r="AZ1714" s="167">
        <v>-851664.73889063857</v>
      </c>
      <c r="BA1714" s="279">
        <v>-5.3028383075007721E-2</v>
      </c>
      <c r="BB1714" s="167">
        <v>-2.9802322387695313E-8</v>
      </c>
      <c r="BC1714" s="279">
        <v>-1.7621778963569961E-15</v>
      </c>
      <c r="BE1714" s="165">
        <v>1339445.1991937801</v>
      </c>
      <c r="BF1714" s="165">
        <v>1330328.29543458</v>
      </c>
      <c r="BG1714" s="165">
        <v>1309684.1687147899</v>
      </c>
      <c r="BH1714" s="165">
        <v>1454980.35848916</v>
      </c>
      <c r="BI1714" s="165">
        <v>1426472.7410905401</v>
      </c>
      <c r="BJ1714" s="165">
        <v>1447910.9496081299</v>
      </c>
      <c r="BK1714" s="165">
        <v>1440036.0582650299</v>
      </c>
      <c r="BL1714" s="165">
        <v>1447721.7132347301</v>
      </c>
      <c r="BM1714" s="165">
        <v>1426622.6421826</v>
      </c>
      <c r="BN1714" s="165">
        <v>1434156.2011646302</v>
      </c>
      <c r="BO1714" s="165">
        <v>1432644.62074764</v>
      </c>
      <c r="BP1714" s="165">
        <v>1422206.90838582</v>
      </c>
      <c r="BQ1714" s="280">
        <v>16912209.856511433</v>
      </c>
    </row>
    <row r="1715" spans="2:96" ht="18.75" x14ac:dyDescent="0.3">
      <c r="K1715" s="145" t="s">
        <v>313</v>
      </c>
      <c r="AC1715" s="152"/>
      <c r="AD1715" s="168"/>
      <c r="AE1715" s="169"/>
      <c r="AI1715" s="281"/>
      <c r="AS1715" s="37"/>
      <c r="AU1715" s="37"/>
      <c r="AW1715" s="37"/>
      <c r="AY1715" s="37"/>
      <c r="BA1715" s="37"/>
      <c r="BB1715" s="37"/>
      <c r="BC1715" s="37"/>
      <c r="BE1715" s="169"/>
      <c r="BF1715" s="169"/>
      <c r="BG1715" s="169"/>
      <c r="BH1715" s="169"/>
      <c r="BI1715" s="169"/>
      <c r="BJ1715" s="169"/>
      <c r="BK1715" s="169"/>
      <c r="BL1715" s="169"/>
      <c r="BM1715" s="169"/>
      <c r="BN1715" s="169"/>
      <c r="BO1715" s="169"/>
      <c r="BP1715" s="169"/>
      <c r="BQ1715" s="282"/>
    </row>
    <row r="1716" spans="2:96" ht="18.75" x14ac:dyDescent="0.3">
      <c r="K1716" s="145" t="s">
        <v>313</v>
      </c>
      <c r="M1716" s="37" t="s">
        <v>486</v>
      </c>
      <c r="N1716" s="37" t="s">
        <v>3250</v>
      </c>
      <c r="V1716" s="37" t="s">
        <v>441</v>
      </c>
      <c r="W1716" s="37" t="s">
        <v>487</v>
      </c>
      <c r="X1716" s="37">
        <v>315</v>
      </c>
      <c r="AB1716" s="206" t="s">
        <v>362</v>
      </c>
      <c r="AC1716" s="276" t="s">
        <v>488</v>
      </c>
      <c r="AD1716" s="148"/>
      <c r="AE1716" s="38"/>
      <c r="AI1716" s="180"/>
      <c r="AS1716" s="37"/>
      <c r="AU1716" s="37"/>
      <c r="AW1716" s="37"/>
      <c r="AY1716" s="37"/>
      <c r="BA1716" s="37"/>
      <c r="BB1716" s="37"/>
      <c r="BC1716" s="37"/>
      <c r="BE1716" s="38"/>
      <c r="BF1716" s="38"/>
      <c r="BG1716" s="38"/>
      <c r="BH1716" s="38"/>
      <c r="BI1716" s="38"/>
      <c r="BJ1716" s="38"/>
      <c r="BK1716" s="38"/>
      <c r="BL1716" s="38"/>
      <c r="BM1716" s="38"/>
      <c r="BN1716" s="38"/>
      <c r="BO1716" s="38"/>
      <c r="BP1716" s="38"/>
      <c r="BQ1716" s="277"/>
      <c r="BS1716" s="37">
        <v>-608803.78</v>
      </c>
      <c r="BT1716" s="37">
        <v>15078.41</v>
      </c>
      <c r="BU1716" s="37">
        <v>-275020.67</v>
      </c>
      <c r="BV1716" s="37">
        <v>0</v>
      </c>
      <c r="BW1716" s="37">
        <v>216925.39</v>
      </c>
      <c r="BX1716" s="37">
        <v>650776.17000000004</v>
      </c>
      <c r="BY1716" s="37">
        <v>219624.8899999999</v>
      </c>
      <c r="BZ1716" s="37">
        <v>263549.8679999999</v>
      </c>
      <c r="CA1716" s="37">
        <v>0</v>
      </c>
      <c r="CB1716" s="37">
        <v>219624.8899999999</v>
      </c>
      <c r="CC1716" s="37">
        <v>222756.72000000044</v>
      </c>
      <c r="CD1716" s="37">
        <v>0</v>
      </c>
      <c r="CE1716" s="37">
        <v>0</v>
      </c>
      <c r="CG1716" s="37">
        <v>0</v>
      </c>
      <c r="CH1716" s="37">
        <v>0</v>
      </c>
      <c r="CI1716" s="37">
        <v>0</v>
      </c>
      <c r="CJ1716" s="37">
        <v>0</v>
      </c>
      <c r="CK1716" s="37">
        <v>0</v>
      </c>
      <c r="CL1716" s="37">
        <v>0</v>
      </c>
      <c r="CM1716" s="37">
        <v>0</v>
      </c>
      <c r="CN1716" s="37">
        <v>0</v>
      </c>
      <c r="CO1716" s="37">
        <v>0</v>
      </c>
      <c r="CP1716" s="37">
        <v>0</v>
      </c>
      <c r="CQ1716" s="37">
        <v>0</v>
      </c>
      <c r="CR1716" s="37">
        <v>0</v>
      </c>
    </row>
    <row r="1717" spans="2:96" x14ac:dyDescent="0.25">
      <c r="K1717" s="145" t="s">
        <v>316</v>
      </c>
      <c r="N1717" s="37" t="s">
        <v>3251</v>
      </c>
      <c r="V1717" s="37" t="s">
        <v>441</v>
      </c>
      <c r="W1717" s="37" t="s">
        <v>487</v>
      </c>
      <c r="X1717" s="37">
        <v>315</v>
      </c>
      <c r="AB1717" s="206" t="s">
        <v>362</v>
      </c>
      <c r="AC1717" s="173">
        <v>7500150</v>
      </c>
      <c r="AD1717" s="174" t="s">
        <v>3252</v>
      </c>
      <c r="AE1717" s="149">
        <v>-132187.71000000008</v>
      </c>
      <c r="AF1717" s="17">
        <v>-58300.299999999988</v>
      </c>
      <c r="AG1717" s="17">
        <v>-402823.13999999996</v>
      </c>
      <c r="AH1717" s="151">
        <v>0</v>
      </c>
      <c r="AI1717" s="150">
        <v>225040.37000000002</v>
      </c>
      <c r="AJ1717" s="266">
        <v>675121.1100000001</v>
      </c>
      <c r="AK1717" s="138">
        <v>215307.8899999999</v>
      </c>
      <c r="AL1717" s="266">
        <v>258369.46799999988</v>
      </c>
      <c r="AM1717" s="175">
        <v>0</v>
      </c>
      <c r="AN1717" s="150">
        <v>215307.8899999999</v>
      </c>
      <c r="AO1717" s="151">
        <v>219151.52571428614</v>
      </c>
      <c r="AP1717" s="151">
        <v>0</v>
      </c>
      <c r="AQ1717" s="151">
        <v>0</v>
      </c>
      <c r="AR1717" s="266">
        <v>675121.1100000001</v>
      </c>
      <c r="AS1717" s="267">
        <v>1</v>
      </c>
      <c r="AT1717" s="266">
        <v>0</v>
      </c>
      <c r="AU1717" s="267">
        <v>0</v>
      </c>
      <c r="AV1717" s="266">
        <v>-402823.13999999996</v>
      </c>
      <c r="AW1717" s="267">
        <v>-1</v>
      </c>
      <c r="AX1717" s="266">
        <v>675121.1100000001</v>
      </c>
      <c r="AY1717" s="267">
        <v>1</v>
      </c>
      <c r="AZ1717" s="266">
        <v>0</v>
      </c>
      <c r="BA1717" s="267">
        <v>0</v>
      </c>
      <c r="BB1717" s="266">
        <v>0</v>
      </c>
      <c r="BC1717" s="267">
        <v>0</v>
      </c>
      <c r="BE1717" s="149">
        <v>0</v>
      </c>
      <c r="BF1717" s="149">
        <v>0</v>
      </c>
      <c r="BG1717" s="149">
        <v>0</v>
      </c>
      <c r="BH1717" s="149">
        <v>0</v>
      </c>
      <c r="BI1717" s="149">
        <v>0</v>
      </c>
      <c r="BJ1717" s="149">
        <v>0</v>
      </c>
      <c r="BK1717" s="149">
        <v>0</v>
      </c>
      <c r="BL1717" s="149">
        <v>0</v>
      </c>
      <c r="BM1717" s="149">
        <v>0</v>
      </c>
      <c r="BN1717" s="149">
        <v>0</v>
      </c>
      <c r="BO1717" s="149">
        <v>0</v>
      </c>
      <c r="BP1717" s="149">
        <v>0</v>
      </c>
      <c r="BQ1717" s="268">
        <v>0</v>
      </c>
    </row>
    <row r="1718" spans="2:96" x14ac:dyDescent="0.25">
      <c r="K1718" s="145" t="s">
        <v>316</v>
      </c>
      <c r="N1718" s="37" t="s">
        <v>3253</v>
      </c>
      <c r="V1718" s="37" t="s">
        <v>441</v>
      </c>
      <c r="W1718" s="37" t="s">
        <v>487</v>
      </c>
      <c r="X1718" s="37">
        <v>315</v>
      </c>
      <c r="AB1718" s="206" t="s">
        <v>362</v>
      </c>
      <c r="AC1718" s="173">
        <v>7500151</v>
      </c>
      <c r="AD1718" s="174" t="s">
        <v>3254</v>
      </c>
      <c r="AE1718" s="149">
        <v>-476616.06999999995</v>
      </c>
      <c r="AF1718" s="17">
        <v>73378.709999999992</v>
      </c>
      <c r="AG1718" s="17">
        <v>127802.47</v>
      </c>
      <c r="AH1718" s="151">
        <v>0</v>
      </c>
      <c r="AI1718" s="150">
        <v>-8114.98</v>
      </c>
      <c r="AJ1718" s="266">
        <v>-24344.94</v>
      </c>
      <c r="AK1718" s="138">
        <v>4317.0000000000009</v>
      </c>
      <c r="AL1718" s="266">
        <v>5180.4000000000015</v>
      </c>
      <c r="AM1718" s="175">
        <v>0</v>
      </c>
      <c r="AN1718" s="150">
        <v>4317.0000000000009</v>
      </c>
      <c r="AO1718" s="151">
        <v>3605.1942857142899</v>
      </c>
      <c r="AP1718" s="151">
        <v>0</v>
      </c>
      <c r="AQ1718" s="151">
        <v>0</v>
      </c>
      <c r="AR1718" s="266">
        <v>-24344.94</v>
      </c>
      <c r="AS1718" s="267">
        <v>-1</v>
      </c>
      <c r="AT1718" s="266">
        <v>0</v>
      </c>
      <c r="AU1718" s="267">
        <v>0</v>
      </c>
      <c r="AV1718" s="266">
        <v>127802.47</v>
      </c>
      <c r="AW1718" s="267">
        <v>1</v>
      </c>
      <c r="AX1718" s="266">
        <v>-24344.94</v>
      </c>
      <c r="AY1718" s="267">
        <v>-1</v>
      </c>
      <c r="AZ1718" s="266">
        <v>0</v>
      </c>
      <c r="BA1718" s="267">
        <v>0</v>
      </c>
      <c r="BB1718" s="266">
        <v>0</v>
      </c>
      <c r="BC1718" s="267">
        <v>0</v>
      </c>
      <c r="BE1718" s="149">
        <v>0</v>
      </c>
      <c r="BF1718" s="149">
        <v>0</v>
      </c>
      <c r="BG1718" s="149">
        <v>0</v>
      </c>
      <c r="BH1718" s="149">
        <v>0</v>
      </c>
      <c r="BI1718" s="149">
        <v>0</v>
      </c>
      <c r="BJ1718" s="149">
        <v>0</v>
      </c>
      <c r="BK1718" s="149">
        <v>0</v>
      </c>
      <c r="BL1718" s="149">
        <v>0</v>
      </c>
      <c r="BM1718" s="149">
        <v>0</v>
      </c>
      <c r="BN1718" s="149">
        <v>0</v>
      </c>
      <c r="BO1718" s="149">
        <v>0</v>
      </c>
      <c r="BP1718" s="149">
        <v>0</v>
      </c>
      <c r="BQ1718" s="268">
        <v>0</v>
      </c>
    </row>
    <row r="1719" spans="2:96" ht="18.75" hidden="1" x14ac:dyDescent="0.3">
      <c r="B1719" s="137" t="s">
        <v>306</v>
      </c>
      <c r="C1719" s="137" t="s">
        <v>306</v>
      </c>
      <c r="J1719" s="137" t="s">
        <v>306</v>
      </c>
      <c r="K1719" s="145" t="s">
        <v>309</v>
      </c>
      <c r="N1719" s="37" t="s">
        <v>311</v>
      </c>
      <c r="AC1719" s="152"/>
      <c r="AD1719" s="163"/>
      <c r="AE1719" s="17"/>
      <c r="AI1719" s="180"/>
      <c r="AS1719" s="37"/>
      <c r="AU1719" s="37"/>
      <c r="AW1719" s="37"/>
      <c r="AY1719" s="37"/>
      <c r="BA1719" s="37"/>
      <c r="BB1719" s="37"/>
      <c r="BC1719" s="37"/>
      <c r="BE1719" s="17"/>
      <c r="BF1719" s="17"/>
      <c r="BG1719" s="17"/>
      <c r="BH1719" s="17"/>
      <c r="BI1719" s="17"/>
      <c r="BJ1719" s="17"/>
      <c r="BK1719" s="17"/>
      <c r="BL1719" s="17"/>
      <c r="BM1719" s="17"/>
      <c r="BN1719" s="17"/>
      <c r="BO1719" s="17"/>
      <c r="BP1719" s="17"/>
      <c r="BQ1719" s="278"/>
    </row>
    <row r="1720" spans="2:96" ht="17.25" x14ac:dyDescent="0.3">
      <c r="K1720" s="145" t="s">
        <v>313</v>
      </c>
      <c r="V1720" s="37" t="s">
        <v>441</v>
      </c>
      <c r="W1720" s="37" t="s">
        <v>487</v>
      </c>
      <c r="AB1720" s="206" t="s">
        <v>362</v>
      </c>
      <c r="AC1720" s="164" t="s">
        <v>3255</v>
      </c>
      <c r="AD1720" s="148"/>
      <c r="AE1720" s="165">
        <v>-608803.78</v>
      </c>
      <c r="AF1720" s="165">
        <v>15078.410000000003</v>
      </c>
      <c r="AG1720" s="165">
        <v>-275020.66999999993</v>
      </c>
      <c r="AH1720" s="167">
        <v>0</v>
      </c>
      <c r="AI1720" s="166">
        <v>216925.39</v>
      </c>
      <c r="AJ1720" s="167">
        <v>650776.17000000004</v>
      </c>
      <c r="AK1720" s="166">
        <v>219624.8899999999</v>
      </c>
      <c r="AL1720" s="167">
        <v>263549.8679999999</v>
      </c>
      <c r="AM1720" s="166">
        <v>0</v>
      </c>
      <c r="AN1720" s="166">
        <v>219624.8899999999</v>
      </c>
      <c r="AO1720" s="167">
        <v>222756.72000000044</v>
      </c>
      <c r="AP1720" s="167">
        <v>0</v>
      </c>
      <c r="AQ1720" s="167">
        <v>0</v>
      </c>
      <c r="AR1720" s="167">
        <v>650776.17000000004</v>
      </c>
      <c r="AS1720" s="279">
        <v>1</v>
      </c>
      <c r="AT1720" s="167">
        <v>0</v>
      </c>
      <c r="AU1720" s="279">
        <v>0</v>
      </c>
      <c r="AV1720" s="167">
        <v>-275020.66999999993</v>
      </c>
      <c r="AW1720" s="279">
        <v>-1</v>
      </c>
      <c r="AX1720" s="167">
        <v>650776.17000000004</v>
      </c>
      <c r="AY1720" s="279">
        <v>1</v>
      </c>
      <c r="AZ1720" s="167">
        <v>0</v>
      </c>
      <c r="BA1720" s="279">
        <v>0</v>
      </c>
      <c r="BB1720" s="167">
        <v>0</v>
      </c>
      <c r="BC1720" s="279">
        <v>0</v>
      </c>
      <c r="BE1720" s="165">
        <v>0</v>
      </c>
      <c r="BF1720" s="165">
        <v>0</v>
      </c>
      <c r="BG1720" s="165">
        <v>0</v>
      </c>
      <c r="BH1720" s="165">
        <v>0</v>
      </c>
      <c r="BI1720" s="165">
        <v>0</v>
      </c>
      <c r="BJ1720" s="165">
        <v>0</v>
      </c>
      <c r="BK1720" s="165">
        <v>0</v>
      </c>
      <c r="BL1720" s="165">
        <v>0</v>
      </c>
      <c r="BM1720" s="165">
        <v>0</v>
      </c>
      <c r="BN1720" s="165">
        <v>0</v>
      </c>
      <c r="BO1720" s="165">
        <v>0</v>
      </c>
      <c r="BP1720" s="165">
        <v>0</v>
      </c>
      <c r="BQ1720" s="280">
        <v>0</v>
      </c>
    </row>
    <row r="1721" spans="2:96" ht="18.75" x14ac:dyDescent="0.3">
      <c r="K1721" s="145" t="s">
        <v>313</v>
      </c>
      <c r="AC1721" s="152"/>
      <c r="AD1721" s="168"/>
      <c r="AE1721" s="169"/>
      <c r="AI1721" s="281"/>
      <c r="AS1721" s="37"/>
      <c r="AU1721" s="37"/>
      <c r="AW1721" s="37"/>
      <c r="AY1721" s="37"/>
      <c r="BA1721" s="37"/>
      <c r="BB1721" s="37"/>
      <c r="BC1721" s="37"/>
      <c r="BE1721" s="169"/>
      <c r="BF1721" s="169"/>
      <c r="BG1721" s="169"/>
      <c r="BH1721" s="169"/>
      <c r="BI1721" s="169"/>
      <c r="BJ1721" s="169"/>
      <c r="BK1721" s="169"/>
      <c r="BL1721" s="169"/>
      <c r="BM1721" s="169"/>
      <c r="BN1721" s="169"/>
      <c r="BO1721" s="169"/>
      <c r="BP1721" s="169"/>
      <c r="BQ1721" s="282"/>
    </row>
    <row r="1722" spans="2:96" ht="18.75" x14ac:dyDescent="0.3">
      <c r="K1722" s="145" t="s">
        <v>313</v>
      </c>
      <c r="M1722" s="37" t="s">
        <v>489</v>
      </c>
      <c r="N1722" s="37" t="s">
        <v>3256</v>
      </c>
      <c r="V1722" s="37" t="s">
        <v>441</v>
      </c>
      <c r="W1722" s="37" t="s">
        <v>490</v>
      </c>
      <c r="X1722" s="37">
        <v>316</v>
      </c>
      <c r="AB1722" s="206" t="s">
        <v>362</v>
      </c>
      <c r="AC1722" s="276" t="s">
        <v>491</v>
      </c>
      <c r="AD1722" s="148"/>
      <c r="AE1722" s="38"/>
      <c r="AI1722" s="180"/>
      <c r="AS1722" s="37"/>
      <c r="AU1722" s="37"/>
      <c r="AW1722" s="37"/>
      <c r="AY1722" s="37"/>
      <c r="BA1722" s="37"/>
      <c r="BB1722" s="37"/>
      <c r="BC1722" s="37"/>
      <c r="BE1722" s="38"/>
      <c r="BF1722" s="38"/>
      <c r="BG1722" s="38"/>
      <c r="BH1722" s="38"/>
      <c r="BI1722" s="38"/>
      <c r="BJ1722" s="38"/>
      <c r="BK1722" s="38"/>
      <c r="BL1722" s="38"/>
      <c r="BM1722" s="38"/>
      <c r="BN1722" s="38"/>
      <c r="BO1722" s="38"/>
      <c r="BP1722" s="38"/>
      <c r="BQ1722" s="277"/>
      <c r="BS1722" s="37">
        <v>76060715.730000004</v>
      </c>
      <c r="BT1722" s="37">
        <v>85420043.530000001</v>
      </c>
      <c r="BU1722" s="37">
        <v>87545553.549999982</v>
      </c>
      <c r="BV1722" s="37">
        <v>105335527.34069499</v>
      </c>
      <c r="BW1722" s="37">
        <v>35729557.68</v>
      </c>
      <c r="BX1722" s="37">
        <v>107188673.03999999</v>
      </c>
      <c r="BY1722" s="37">
        <v>90480420.469999999</v>
      </c>
      <c r="BZ1722" s="37">
        <v>108576504.56400001</v>
      </c>
      <c r="CA1722" s="37">
        <v>87703380.955570519</v>
      </c>
      <c r="CB1722" s="37">
        <v>108112566.85512447</v>
      </c>
      <c r="CC1722" s="37">
        <v>107752921.2</v>
      </c>
      <c r="CD1722" s="37">
        <v>109451054.1681302</v>
      </c>
      <c r="CE1722" s="37">
        <v>113683620.11321944</v>
      </c>
      <c r="CG1722" s="37">
        <v>9573078.2964367289</v>
      </c>
      <c r="CH1722" s="37">
        <v>9029532.8606517501</v>
      </c>
      <c r="CI1722" s="37">
        <v>9003441.0658115614</v>
      </c>
      <c r="CJ1722" s="37">
        <v>9725318.1164669003</v>
      </c>
      <c r="CK1722" s="37">
        <v>8990595.4628324993</v>
      </c>
      <c r="CL1722" s="37">
        <v>9753911.5421494897</v>
      </c>
      <c r="CM1722" s="37">
        <v>9660644.6901172511</v>
      </c>
      <c r="CN1722" s="37">
        <v>9644849.0297084004</v>
      </c>
      <c r="CO1722" s="37">
        <v>9477559.7339153495</v>
      </c>
      <c r="CP1722" s="37">
        <v>9637211.7508252002</v>
      </c>
      <c r="CQ1722" s="37">
        <v>9689586.1257814597</v>
      </c>
      <c r="CR1722" s="37">
        <v>9497891.4385228604</v>
      </c>
    </row>
    <row r="1723" spans="2:96" x14ac:dyDescent="0.25">
      <c r="K1723" s="145" t="s">
        <v>316</v>
      </c>
      <c r="N1723" s="37" t="s">
        <v>3257</v>
      </c>
      <c r="V1723" s="37" t="s">
        <v>441</v>
      </c>
      <c r="W1723" s="37" t="s">
        <v>490</v>
      </c>
      <c r="X1723" s="37">
        <v>316</v>
      </c>
      <c r="AB1723" s="206" t="s">
        <v>362</v>
      </c>
      <c r="AC1723" s="173">
        <v>6650015</v>
      </c>
      <c r="AD1723" s="174" t="s">
        <v>3258</v>
      </c>
      <c r="AE1723" s="149">
        <v>25958222.100000001</v>
      </c>
      <c r="AF1723" s="17">
        <v>29097251.789999995</v>
      </c>
      <c r="AG1723" s="17">
        <v>29765025.629999995</v>
      </c>
      <c r="AH1723" s="151">
        <v>33661830.21111463</v>
      </c>
      <c r="AI1723" s="150">
        <v>12164028.5</v>
      </c>
      <c r="AJ1723" s="266">
        <v>36492085.5</v>
      </c>
      <c r="AK1723" s="138">
        <v>30850497.959999997</v>
      </c>
      <c r="AL1723" s="266">
        <v>37020597.551999994</v>
      </c>
      <c r="AM1723" s="175">
        <v>28057895.199579176</v>
      </c>
      <c r="AN1723" s="150">
        <v>36454432.971535452</v>
      </c>
      <c r="AO1723" s="151">
        <v>36723838.508571401</v>
      </c>
      <c r="AP1723" s="151">
        <v>34357567.377463199</v>
      </c>
      <c r="AQ1723" s="151">
        <v>36687712.98269967</v>
      </c>
      <c r="AR1723" s="266">
        <v>-195627.4826996699</v>
      </c>
      <c r="AS1723" s="267">
        <v>-5.3608194768608088E-3</v>
      </c>
      <c r="AT1723" s="266">
        <v>-3025882.7715850398</v>
      </c>
      <c r="AU1723" s="267">
        <v>-8.9890619512005582E-2</v>
      </c>
      <c r="AV1723" s="266">
        <v>-6922687.3526996747</v>
      </c>
      <c r="AW1723" s="267">
        <v>-0.23257790665976577</v>
      </c>
      <c r="AX1723" s="266">
        <v>2134518.1225368008</v>
      </c>
      <c r="AY1723" s="267">
        <v>5.8492631848536057E-2</v>
      </c>
      <c r="AZ1723" s="266">
        <v>-695737.1663485691</v>
      </c>
      <c r="BA1723" s="267">
        <v>-2.0668429553151485E-2</v>
      </c>
      <c r="BB1723" s="266">
        <v>-2330145.6052364707</v>
      </c>
      <c r="BC1723" s="267">
        <v>-6.7820447811009071E-2</v>
      </c>
      <c r="BE1723" s="149">
        <v>3067435.4358066102</v>
      </c>
      <c r="BF1723" s="149">
        <v>2985033.5849664202</v>
      </c>
      <c r="BG1723" s="149">
        <v>2946927.8485123101</v>
      </c>
      <c r="BH1723" s="149">
        <v>3153048.7375006699</v>
      </c>
      <c r="BI1723" s="149">
        <v>2901208.7807226903</v>
      </c>
      <c r="BJ1723" s="149">
        <v>3190336.8904017601</v>
      </c>
      <c r="BK1723" s="149">
        <v>3059798.0557627394</v>
      </c>
      <c r="BL1723" s="149">
        <v>3109855.3361561</v>
      </c>
      <c r="BM1723" s="149">
        <v>3007633.0808839099</v>
      </c>
      <c r="BN1723" s="149">
        <v>3095062.25907982</v>
      </c>
      <c r="BO1723" s="149">
        <v>3139819.2668477199</v>
      </c>
      <c r="BP1723" s="149">
        <v>3031553.7060589199</v>
      </c>
      <c r="BQ1723" s="268">
        <v>36687712.98269967</v>
      </c>
    </row>
    <row r="1724" spans="2:96" x14ac:dyDescent="0.25">
      <c r="K1724" s="145" t="s">
        <v>316</v>
      </c>
      <c r="N1724" s="37" t="s">
        <v>3259</v>
      </c>
      <c r="V1724" s="37" t="s">
        <v>441</v>
      </c>
      <c r="W1724" s="37" t="s">
        <v>490</v>
      </c>
      <c r="X1724" s="37">
        <v>316</v>
      </c>
      <c r="AB1724" s="206" t="s">
        <v>362</v>
      </c>
      <c r="AC1724" s="173">
        <v>6650016</v>
      </c>
      <c r="AD1724" s="174" t="s">
        <v>3260</v>
      </c>
      <c r="AE1724" s="149">
        <v>35182186.289999999</v>
      </c>
      <c r="AF1724" s="17">
        <v>39401328.979999997</v>
      </c>
      <c r="AG1724" s="17">
        <v>40270065.079999998</v>
      </c>
      <c r="AH1724" s="151">
        <v>51375712.4075334</v>
      </c>
      <c r="AI1724" s="150">
        <v>16466325.15</v>
      </c>
      <c r="AJ1724" s="266">
        <v>49398975.450000003</v>
      </c>
      <c r="AK1724" s="138">
        <v>41788599.200000003</v>
      </c>
      <c r="AL1724" s="266">
        <v>50146319.040000007</v>
      </c>
      <c r="AM1724" s="175">
        <v>42920566.509025626</v>
      </c>
      <c r="AN1724" s="150">
        <v>50243745.098507777</v>
      </c>
      <c r="AO1724" s="151">
        <v>49735277.005714297</v>
      </c>
      <c r="AP1724" s="151">
        <v>54695460.705786496</v>
      </c>
      <c r="AQ1724" s="151">
        <v>56066495.815745801</v>
      </c>
      <c r="AR1724" s="266">
        <v>-6667520.3657457978</v>
      </c>
      <c r="AS1724" s="267">
        <v>-0.13497284721004871</v>
      </c>
      <c r="AT1724" s="266">
        <v>-4690783.408212401</v>
      </c>
      <c r="AU1724" s="267">
        <v>-9.1303520445676092E-2</v>
      </c>
      <c r="AV1724" s="266">
        <v>-15796430.735745803</v>
      </c>
      <c r="AW1724" s="267">
        <v>-0.39226235925779646</v>
      </c>
      <c r="AX1724" s="266">
        <v>-5296485.2557864934</v>
      </c>
      <c r="AY1724" s="267">
        <v>-0.10721852442359699</v>
      </c>
      <c r="AZ1724" s="266">
        <v>-3319748.2982530966</v>
      </c>
      <c r="BA1724" s="267">
        <v>-6.4617075709227742E-2</v>
      </c>
      <c r="BB1724" s="266">
        <v>-1371035.1099593043</v>
      </c>
      <c r="BC1724" s="267">
        <v>-2.506670740620082E-2</v>
      </c>
      <c r="BE1724" s="149">
        <v>4824833.5785036199</v>
      </c>
      <c r="BF1724" s="149">
        <v>4409802.0920388903</v>
      </c>
      <c r="BG1724" s="149">
        <v>4449814.0226566102</v>
      </c>
      <c r="BH1724" s="149">
        <v>4937644.0839297902</v>
      </c>
      <c r="BI1724" s="149">
        <v>4467503.2820398305</v>
      </c>
      <c r="BJ1724" s="149">
        <v>4715152.3410005402</v>
      </c>
      <c r="BK1724" s="149">
        <v>4830134.3374163201</v>
      </c>
      <c r="BL1724" s="149">
        <v>4715105.7558303997</v>
      </c>
      <c r="BM1724" s="149">
        <v>4673811.2728219396</v>
      </c>
      <c r="BN1724" s="149">
        <v>4808757.96653949</v>
      </c>
      <c r="BO1724" s="149">
        <v>4637571.6715597101</v>
      </c>
      <c r="BP1724" s="149">
        <v>4596365.4114086702</v>
      </c>
      <c r="BQ1724" s="268">
        <v>56066495.815745808</v>
      </c>
    </row>
    <row r="1725" spans="2:96" x14ac:dyDescent="0.25">
      <c r="K1725" s="145" t="s">
        <v>316</v>
      </c>
      <c r="N1725" s="37" t="s">
        <v>3261</v>
      </c>
      <c r="V1725" s="37" t="s">
        <v>441</v>
      </c>
      <c r="W1725" s="37" t="s">
        <v>490</v>
      </c>
      <c r="X1725" s="37">
        <v>316</v>
      </c>
      <c r="AB1725" s="206" t="s">
        <v>362</v>
      </c>
      <c r="AC1725" s="173">
        <v>6650017</v>
      </c>
      <c r="AD1725" s="174" t="s">
        <v>3262</v>
      </c>
      <c r="AE1725" s="149">
        <v>14920307.34</v>
      </c>
      <c r="AF1725" s="17">
        <v>16921462.760000002</v>
      </c>
      <c r="AG1725" s="17">
        <v>17510462.84</v>
      </c>
      <c r="AH1725" s="151">
        <v>20297984.722046956</v>
      </c>
      <c r="AI1725" s="150">
        <v>7099204.0300000003</v>
      </c>
      <c r="AJ1725" s="266">
        <v>21297612.09</v>
      </c>
      <c r="AK1725" s="138">
        <v>17841323.309999999</v>
      </c>
      <c r="AL1725" s="266">
        <v>21409587.971999995</v>
      </c>
      <c r="AM1725" s="175">
        <v>16724919.246965721</v>
      </c>
      <c r="AN1725" s="150">
        <v>21414388.785081234</v>
      </c>
      <c r="AO1725" s="151">
        <v>21293805.685714301</v>
      </c>
      <c r="AP1725" s="151">
        <v>20398026.084880501</v>
      </c>
      <c r="AQ1725" s="151">
        <v>20929411.314773969</v>
      </c>
      <c r="AR1725" s="266">
        <v>368200.7752260305</v>
      </c>
      <c r="AS1725" s="267">
        <v>1.7288359543317727E-2</v>
      </c>
      <c r="AT1725" s="266">
        <v>-631426.59272701293</v>
      </c>
      <c r="AU1725" s="267">
        <v>-3.1107846486906635E-2</v>
      </c>
      <c r="AV1725" s="266">
        <v>-3418948.4747739695</v>
      </c>
      <c r="AW1725" s="267">
        <v>-0.19525174782724186</v>
      </c>
      <c r="AX1725" s="266">
        <v>899586.00511949882</v>
      </c>
      <c r="AY1725" s="267">
        <v>4.2238820076072617E-2</v>
      </c>
      <c r="AZ1725" s="266">
        <v>-100041.36283354461</v>
      </c>
      <c r="BA1725" s="267">
        <v>-4.9286352415510099E-3</v>
      </c>
      <c r="BB1725" s="266">
        <v>-531385.22989346832</v>
      </c>
      <c r="BC1725" s="267">
        <v>-2.6050816274195452E-2</v>
      </c>
      <c r="BE1725" s="149">
        <v>1680809.2821265</v>
      </c>
      <c r="BF1725" s="149">
        <v>1634697.18364644</v>
      </c>
      <c r="BG1725" s="149">
        <v>1606699.19464264</v>
      </c>
      <c r="BH1725" s="149">
        <v>1634625.29503644</v>
      </c>
      <c r="BI1725" s="149">
        <v>1621883.4000699797</v>
      </c>
      <c r="BJ1725" s="149">
        <v>1848422.3107471899</v>
      </c>
      <c r="BK1725" s="149">
        <v>1770712.2969381898</v>
      </c>
      <c r="BL1725" s="149">
        <v>1819887.9377218999</v>
      </c>
      <c r="BM1725" s="149">
        <v>1796115.3802095</v>
      </c>
      <c r="BN1725" s="149">
        <v>1733391.5252058899</v>
      </c>
      <c r="BO1725" s="149">
        <v>1912195.18737403</v>
      </c>
      <c r="BP1725" s="149">
        <v>1869972.32105527</v>
      </c>
      <c r="BQ1725" s="268">
        <v>20929411.314773969</v>
      </c>
    </row>
    <row r="1726" spans="2:96" ht="18.75" hidden="1" x14ac:dyDescent="0.3">
      <c r="B1726" s="137" t="s">
        <v>306</v>
      </c>
      <c r="C1726" s="137" t="s">
        <v>306</v>
      </c>
      <c r="J1726" s="137" t="s">
        <v>306</v>
      </c>
      <c r="K1726" s="145" t="s">
        <v>309</v>
      </c>
      <c r="N1726" s="37" t="s">
        <v>311</v>
      </c>
      <c r="AC1726" s="152"/>
      <c r="AD1726" s="163"/>
      <c r="AE1726" s="17"/>
      <c r="AI1726" s="180"/>
      <c r="AS1726" s="37"/>
      <c r="AU1726" s="37"/>
      <c r="AW1726" s="37"/>
      <c r="AY1726" s="37"/>
      <c r="BA1726" s="37"/>
      <c r="BB1726" s="37"/>
      <c r="BC1726" s="37"/>
      <c r="BE1726" s="17"/>
      <c r="BF1726" s="17"/>
      <c r="BG1726" s="17"/>
      <c r="BH1726" s="17"/>
      <c r="BI1726" s="17"/>
      <c r="BJ1726" s="17"/>
      <c r="BK1726" s="17"/>
      <c r="BL1726" s="17"/>
      <c r="BM1726" s="17"/>
      <c r="BN1726" s="17"/>
      <c r="BO1726" s="17"/>
      <c r="BP1726" s="17"/>
      <c r="BQ1726" s="278"/>
    </row>
    <row r="1727" spans="2:96" ht="17.25" x14ac:dyDescent="0.3">
      <c r="K1727" s="145" t="s">
        <v>313</v>
      </c>
      <c r="V1727" s="37" t="s">
        <v>441</v>
      </c>
      <c r="W1727" s="37" t="s">
        <v>490</v>
      </c>
      <c r="AB1727" s="206" t="s">
        <v>362</v>
      </c>
      <c r="AC1727" s="164" t="s">
        <v>3263</v>
      </c>
      <c r="AD1727" s="148"/>
      <c r="AE1727" s="165">
        <v>76060715.730000004</v>
      </c>
      <c r="AF1727" s="165">
        <v>85420043.530000001</v>
      </c>
      <c r="AG1727" s="165">
        <v>87545553.549999997</v>
      </c>
      <c r="AH1727" s="167">
        <v>105335527.34069498</v>
      </c>
      <c r="AI1727" s="166">
        <v>35729557.68</v>
      </c>
      <c r="AJ1727" s="167">
        <v>107188673.03999999</v>
      </c>
      <c r="AK1727" s="166">
        <v>90480420.469999999</v>
      </c>
      <c r="AL1727" s="167">
        <v>108576504.56400001</v>
      </c>
      <c r="AM1727" s="166">
        <v>87703380.955570519</v>
      </c>
      <c r="AN1727" s="166">
        <v>108112566.85512446</v>
      </c>
      <c r="AO1727" s="167">
        <v>107752921.2</v>
      </c>
      <c r="AP1727" s="167">
        <v>109451054.16813019</v>
      </c>
      <c r="AQ1727" s="167">
        <v>113683620.11321944</v>
      </c>
      <c r="AR1727" s="167">
        <v>-6494947.0732194483</v>
      </c>
      <c r="AS1727" s="279">
        <v>-6.0593595284043726E-2</v>
      </c>
      <c r="AT1727" s="167">
        <v>-8348092.7725244612</v>
      </c>
      <c r="AU1727" s="279">
        <v>-7.9252394546082905E-2</v>
      </c>
      <c r="AV1727" s="167">
        <v>-26138066.563219443</v>
      </c>
      <c r="AW1727" s="279">
        <v>-0.29856532403203295</v>
      </c>
      <c r="AX1727" s="167">
        <v>-2262381.1281301975</v>
      </c>
      <c r="AY1727" s="279">
        <v>-2.1106531725473797E-2</v>
      </c>
      <c r="AZ1727" s="167">
        <v>-4115526.8274352103</v>
      </c>
      <c r="BA1727" s="279">
        <v>-3.9070643412872828E-2</v>
      </c>
      <c r="BB1727" s="167">
        <v>-4232565.9450892508</v>
      </c>
      <c r="BC1727" s="279">
        <v>-3.8670855911424232E-2</v>
      </c>
      <c r="BE1727" s="165">
        <v>9573078.2964367289</v>
      </c>
      <c r="BF1727" s="165">
        <v>9029532.8606517501</v>
      </c>
      <c r="BG1727" s="165">
        <v>9003441.0658115614</v>
      </c>
      <c r="BH1727" s="165">
        <v>9725318.1164669003</v>
      </c>
      <c r="BI1727" s="165">
        <v>8990595.4628325012</v>
      </c>
      <c r="BJ1727" s="165">
        <v>9753911.5421494897</v>
      </c>
      <c r="BK1727" s="165">
        <v>9660644.6901172493</v>
      </c>
      <c r="BL1727" s="165">
        <v>9644849.0297084004</v>
      </c>
      <c r="BM1727" s="165">
        <v>9477559.7339153495</v>
      </c>
      <c r="BN1727" s="165">
        <v>9637211.7508252002</v>
      </c>
      <c r="BO1727" s="165">
        <v>9689586.1257814597</v>
      </c>
      <c r="BP1727" s="165">
        <v>9497891.4385228604</v>
      </c>
      <c r="BQ1727" s="280">
        <v>113683620.11321944</v>
      </c>
    </row>
    <row r="1728" spans="2:96" ht="18.75" x14ac:dyDescent="0.3">
      <c r="K1728" s="145" t="s">
        <v>313</v>
      </c>
      <c r="AC1728" s="152"/>
      <c r="AD1728" s="168"/>
      <c r="AE1728" s="169"/>
      <c r="AI1728" s="281"/>
      <c r="AS1728" s="37"/>
      <c r="AU1728" s="37"/>
      <c r="AW1728" s="37"/>
      <c r="AY1728" s="37"/>
      <c r="BA1728" s="37"/>
      <c r="BB1728" s="37"/>
      <c r="BC1728" s="37"/>
      <c r="BE1728" s="169"/>
      <c r="BF1728" s="169"/>
      <c r="BG1728" s="169"/>
      <c r="BH1728" s="169"/>
      <c r="BI1728" s="169"/>
      <c r="BJ1728" s="169"/>
      <c r="BK1728" s="169"/>
      <c r="BL1728" s="169"/>
      <c r="BM1728" s="169"/>
      <c r="BN1728" s="169"/>
      <c r="BO1728" s="169"/>
      <c r="BP1728" s="169"/>
      <c r="BQ1728" s="282"/>
    </row>
    <row r="1729" spans="2:96" ht="18.75" x14ac:dyDescent="0.3">
      <c r="K1729" s="145" t="s">
        <v>313</v>
      </c>
      <c r="M1729" s="37" t="s">
        <v>492</v>
      </c>
      <c r="N1729" s="37" t="s">
        <v>3264</v>
      </c>
      <c r="V1729" s="37" t="s">
        <v>441</v>
      </c>
      <c r="W1729" s="37" t="s">
        <v>493</v>
      </c>
      <c r="X1729" s="37">
        <v>317</v>
      </c>
      <c r="AB1729" s="206" t="s">
        <v>362</v>
      </c>
      <c r="AC1729" s="276" t="s">
        <v>494</v>
      </c>
      <c r="AD1729" s="148"/>
      <c r="AE1729" s="38"/>
      <c r="AI1729" s="180"/>
      <c r="AS1729" s="37"/>
      <c r="AU1729" s="37"/>
      <c r="AW1729" s="37"/>
      <c r="AY1729" s="37"/>
      <c r="BA1729" s="37"/>
      <c r="BB1729" s="37"/>
      <c r="BC1729" s="37"/>
      <c r="BE1729" s="38"/>
      <c r="BF1729" s="38"/>
      <c r="BG1729" s="38"/>
      <c r="BH1729" s="38"/>
      <c r="BI1729" s="38"/>
      <c r="BJ1729" s="38"/>
      <c r="BK1729" s="38"/>
      <c r="BL1729" s="38"/>
      <c r="BM1729" s="38"/>
      <c r="BN1729" s="38"/>
      <c r="BO1729" s="38"/>
      <c r="BP1729" s="38"/>
      <c r="BQ1729" s="277"/>
      <c r="BS1729" s="37">
        <v>1.9945239999999999E-9</v>
      </c>
      <c r="BT1729" s="37">
        <v>2.1727909999999998E-9</v>
      </c>
      <c r="BU1729" s="37">
        <v>-4.19283E-10</v>
      </c>
      <c r="BV1729" s="37">
        <v>-5.9706250487529342</v>
      </c>
      <c r="BW1729" s="37">
        <v>3.9130300000000001E-10</v>
      </c>
      <c r="BX1729" s="37">
        <v>1.173909E-9</v>
      </c>
      <c r="BY1729" s="37">
        <v>-1.2710170000000001E-9</v>
      </c>
      <c r="BZ1729" s="37">
        <v>-1.5252204E-9</v>
      </c>
      <c r="CA1729" s="37">
        <v>-4.9755208726169302</v>
      </c>
      <c r="CB1729" s="37">
        <v>-0.99510417740702095</v>
      </c>
      <c r="CC1729" s="37">
        <v>4.1219208E-8</v>
      </c>
      <c r="CD1729" s="37">
        <v>612717</v>
      </c>
      <c r="CE1729" s="37">
        <v>612717.00000003295</v>
      </c>
      <c r="CG1729" s="37">
        <v>51059.750000002692</v>
      </c>
      <c r="CH1729" s="37">
        <v>51059.750000002692</v>
      </c>
      <c r="CI1729" s="37">
        <v>51059.750000002692</v>
      </c>
      <c r="CJ1729" s="37">
        <v>51059.750000002692</v>
      </c>
      <c r="CK1729" s="37">
        <v>51059.750000002692</v>
      </c>
      <c r="CL1729" s="37">
        <v>51059.750000002692</v>
      </c>
      <c r="CM1729" s="37">
        <v>51059.750000002692</v>
      </c>
      <c r="CN1729" s="37">
        <v>51059.750000002692</v>
      </c>
      <c r="CO1729" s="37">
        <v>51059.750000002692</v>
      </c>
      <c r="CP1729" s="37">
        <v>51059.750000002692</v>
      </c>
      <c r="CQ1729" s="37">
        <v>51059.750000002692</v>
      </c>
      <c r="CR1729" s="37">
        <v>51059.750000002692</v>
      </c>
    </row>
    <row r="1730" spans="2:96" x14ac:dyDescent="0.25">
      <c r="K1730" s="145" t="s">
        <v>316</v>
      </c>
      <c r="N1730" s="37" t="s">
        <v>3265</v>
      </c>
      <c r="V1730" s="37" t="s">
        <v>441</v>
      </c>
      <c r="W1730" s="37" t="s">
        <v>493</v>
      </c>
      <c r="X1730" s="37">
        <v>317</v>
      </c>
      <c r="AB1730" s="206" t="s">
        <v>362</v>
      </c>
      <c r="AC1730" s="173">
        <v>6000500</v>
      </c>
      <c r="AD1730" s="174" t="s">
        <v>3266</v>
      </c>
      <c r="AE1730" s="149">
        <v>2.8558399999999999E-10</v>
      </c>
      <c r="AF1730" s="17">
        <v>7.5490999999999998E-11</v>
      </c>
      <c r="AG1730" s="17">
        <v>-4.7293800000000001E-10</v>
      </c>
      <c r="AH1730" s="151">
        <v>-2.250000000458384</v>
      </c>
      <c r="AI1730" s="150">
        <v>2.9101999999999999E-11</v>
      </c>
      <c r="AJ1730" s="266">
        <v>8.7305999999999998E-11</v>
      </c>
      <c r="AK1730" s="138">
        <v>1.1641599999999999E-10</v>
      </c>
      <c r="AL1730" s="266">
        <v>1.396992E-10</v>
      </c>
      <c r="AM1730" s="175">
        <v>-1.8750000004292831</v>
      </c>
      <c r="AN1730" s="150">
        <v>-0.37499999991268496</v>
      </c>
      <c r="AO1730" s="151">
        <v>-2.6848279999999999E-9</v>
      </c>
      <c r="AP1730" s="151">
        <v>612729.75</v>
      </c>
      <c r="AQ1730" s="151">
        <v>612729.74999999884</v>
      </c>
      <c r="AR1730" s="266">
        <v>-612729.74999999872</v>
      </c>
      <c r="AS1730" s="267">
        <v>-7018186035324018</v>
      </c>
      <c r="AT1730" s="266">
        <v>-612731.9999999993</v>
      </c>
      <c r="AU1730" s="267">
        <v>-272325.33327785321</v>
      </c>
      <c r="AV1730" s="266">
        <v>-612729.7499999993</v>
      </c>
      <c r="AW1730" s="267">
        <v>-1295581556144778.5</v>
      </c>
      <c r="AX1730" s="266">
        <v>-612729.74999999988</v>
      </c>
      <c r="AY1730" s="267">
        <v>-7018186035324032</v>
      </c>
      <c r="AZ1730" s="266">
        <v>-612732.00000000047</v>
      </c>
      <c r="BA1730" s="267">
        <v>-272325.33327785373</v>
      </c>
      <c r="BB1730" s="266">
        <v>1.1641532182693481E-9</v>
      </c>
      <c r="BC1730" s="267">
        <v>1.8999456420540183E-15</v>
      </c>
      <c r="BE1730" s="149">
        <v>51060.812499999935</v>
      </c>
      <c r="BF1730" s="149">
        <v>51060.812499999935</v>
      </c>
      <c r="BG1730" s="149">
        <v>51060.812499999935</v>
      </c>
      <c r="BH1730" s="149">
        <v>51060.812499999935</v>
      </c>
      <c r="BI1730" s="149">
        <v>51060.812499999935</v>
      </c>
      <c r="BJ1730" s="149">
        <v>51060.812499999935</v>
      </c>
      <c r="BK1730" s="149">
        <v>51060.812499999935</v>
      </c>
      <c r="BL1730" s="149">
        <v>51060.812499999935</v>
      </c>
      <c r="BM1730" s="149">
        <v>51060.812499999935</v>
      </c>
      <c r="BN1730" s="149">
        <v>51060.812499999935</v>
      </c>
      <c r="BO1730" s="149">
        <v>51060.812499999935</v>
      </c>
      <c r="BP1730" s="149">
        <v>51060.812499999935</v>
      </c>
      <c r="BQ1730" s="268">
        <v>612729.74999999919</v>
      </c>
    </row>
    <row r="1731" spans="2:96" x14ac:dyDescent="0.25">
      <c r="K1731" s="145" t="s">
        <v>316</v>
      </c>
      <c r="N1731" s="37" t="s">
        <v>3267</v>
      </c>
      <c r="V1731" s="37" t="s">
        <v>441</v>
      </c>
      <c r="W1731" s="37" t="s">
        <v>493</v>
      </c>
      <c r="X1731" s="37">
        <v>317</v>
      </c>
      <c r="AB1731" s="206" t="s">
        <v>362</v>
      </c>
      <c r="AC1731" s="173">
        <v>6000520</v>
      </c>
      <c r="AD1731" s="174" t="s">
        <v>3268</v>
      </c>
      <c r="AE1731" s="149">
        <v>1.4752009999999999E-9</v>
      </c>
      <c r="AF1731" s="17">
        <v>-9.1130900000000002E-10</v>
      </c>
      <c r="AG1731" s="17">
        <v>7.99442E-10</v>
      </c>
      <c r="AH1731" s="151">
        <v>-0.77062504276045796</v>
      </c>
      <c r="AI1731" s="150">
        <v>-6.4348999999999994E-11</v>
      </c>
      <c r="AJ1731" s="266">
        <v>-1.93047E-10</v>
      </c>
      <c r="AK1731" s="138">
        <v>-7.79892E-10</v>
      </c>
      <c r="AL1731" s="266">
        <v>-9.3587039999999992E-10</v>
      </c>
      <c r="AM1731" s="175">
        <v>-0.642187534398999</v>
      </c>
      <c r="AN1731" s="150">
        <v>-0.12843750914135096</v>
      </c>
      <c r="AO1731" s="151">
        <v>4.1550267000000001E-8</v>
      </c>
      <c r="AP1731" s="151">
        <v>-13.25</v>
      </c>
      <c r="AQ1731" s="151">
        <v>-13.249999964438755</v>
      </c>
      <c r="AR1731" s="266">
        <v>13.249999964245708</v>
      </c>
      <c r="AS1731" s="267">
        <v>68636135056.466606</v>
      </c>
      <c r="AT1731" s="266">
        <v>12.479374921678298</v>
      </c>
      <c r="AU1731" s="267">
        <v>16.193835171740457</v>
      </c>
      <c r="AV1731" s="266">
        <v>13.249999965238198</v>
      </c>
      <c r="AW1731" s="267">
        <v>16574060363.651394</v>
      </c>
      <c r="AX1731" s="266">
        <v>13.249999999806953</v>
      </c>
      <c r="AY1731" s="267">
        <v>68636135240.676895</v>
      </c>
      <c r="AZ1731" s="266">
        <v>12.479374957239543</v>
      </c>
      <c r="BA1731" s="267">
        <v>16.193835217886434</v>
      </c>
      <c r="BB1731" s="266">
        <v>-3.5561244615678334E-8</v>
      </c>
      <c r="BC1731" s="267">
        <v>-2.6838675181644025E-9</v>
      </c>
      <c r="BE1731" s="149">
        <v>-1.1041666638018339</v>
      </c>
      <c r="BF1731" s="149">
        <v>-1.1041666638018339</v>
      </c>
      <c r="BG1731" s="149">
        <v>-1.1041666638018339</v>
      </c>
      <c r="BH1731" s="149">
        <v>-1.1041666638018339</v>
      </c>
      <c r="BI1731" s="149">
        <v>-1.1041666638018339</v>
      </c>
      <c r="BJ1731" s="149">
        <v>-1.1041666638018339</v>
      </c>
      <c r="BK1731" s="149">
        <v>-1.1041666638018339</v>
      </c>
      <c r="BL1731" s="149">
        <v>-1.1041666638018339</v>
      </c>
      <c r="BM1731" s="149">
        <v>-1.1041666638018339</v>
      </c>
      <c r="BN1731" s="149">
        <v>-1.1041666638018339</v>
      </c>
      <c r="BO1731" s="149">
        <v>-1.1041666638018339</v>
      </c>
      <c r="BP1731" s="149">
        <v>-1.1041666638018339</v>
      </c>
      <c r="BQ1731" s="268">
        <v>-13.249999965622008</v>
      </c>
    </row>
    <row r="1732" spans="2:96" x14ac:dyDescent="0.25">
      <c r="K1732" s="145" t="s">
        <v>316</v>
      </c>
      <c r="N1732" s="37" t="s">
        <v>3269</v>
      </c>
      <c r="V1732" s="37" t="s">
        <v>441</v>
      </c>
      <c r="W1732" s="37" t="s">
        <v>493</v>
      </c>
      <c r="X1732" s="37">
        <v>317</v>
      </c>
      <c r="AB1732" s="206" t="s">
        <v>362</v>
      </c>
      <c r="AC1732" s="173">
        <v>6000550</v>
      </c>
      <c r="AD1732" s="174" t="s">
        <v>3270</v>
      </c>
      <c r="AE1732" s="149">
        <v>2.7290000000000002E-12</v>
      </c>
      <c r="AF1732" s="17">
        <v>-7.2759999999999993E-12</v>
      </c>
      <c r="AG1732" s="17">
        <v>3.0923000000000001E-11</v>
      </c>
      <c r="AH1732" s="151">
        <v>0</v>
      </c>
      <c r="AI1732" s="150">
        <v>-3.6379999999999996E-12</v>
      </c>
      <c r="AJ1732" s="266">
        <v>-1.0914E-11</v>
      </c>
      <c r="AK1732" s="138">
        <v>2.5466000000000002E-11</v>
      </c>
      <c r="AL1732" s="266">
        <v>3.0559199999999999E-11</v>
      </c>
      <c r="AM1732" s="175">
        <v>0</v>
      </c>
      <c r="AN1732" s="150">
        <v>2.5466000000000002E-11</v>
      </c>
      <c r="AO1732" s="151">
        <v>7.2759999999999993E-12</v>
      </c>
      <c r="AP1732" s="151">
        <v>0</v>
      </c>
      <c r="AQ1732" s="151">
        <v>0</v>
      </c>
      <c r="AR1732" s="266">
        <v>-1.0914E-11</v>
      </c>
      <c r="AS1732" s="267">
        <v>-1</v>
      </c>
      <c r="AT1732" s="266">
        <v>0</v>
      </c>
      <c r="AU1732" s="267">
        <v>0</v>
      </c>
      <c r="AV1732" s="266">
        <v>3.0923000000000001E-11</v>
      </c>
      <c r="AW1732" s="267">
        <v>1</v>
      </c>
      <c r="AX1732" s="266">
        <v>-1.0914E-11</v>
      </c>
      <c r="AY1732" s="267">
        <v>-1</v>
      </c>
      <c r="AZ1732" s="266">
        <v>0</v>
      </c>
      <c r="BA1732" s="267">
        <v>0</v>
      </c>
      <c r="BB1732" s="266">
        <v>0</v>
      </c>
      <c r="BC1732" s="267">
        <v>0</v>
      </c>
      <c r="BE1732" s="149">
        <v>0</v>
      </c>
      <c r="BF1732" s="149">
        <v>0</v>
      </c>
      <c r="BG1732" s="149">
        <v>0</v>
      </c>
      <c r="BH1732" s="149">
        <v>0</v>
      </c>
      <c r="BI1732" s="149">
        <v>0</v>
      </c>
      <c r="BJ1732" s="149">
        <v>0</v>
      </c>
      <c r="BK1732" s="149">
        <v>0</v>
      </c>
      <c r="BL1732" s="149">
        <v>0</v>
      </c>
      <c r="BM1732" s="149">
        <v>0</v>
      </c>
      <c r="BN1732" s="149">
        <v>0</v>
      </c>
      <c r="BO1732" s="149">
        <v>0</v>
      </c>
      <c r="BP1732" s="149">
        <v>0</v>
      </c>
      <c r="BQ1732" s="268">
        <v>0</v>
      </c>
    </row>
    <row r="1733" spans="2:96" x14ac:dyDescent="0.25">
      <c r="K1733" s="145" t="s">
        <v>316</v>
      </c>
      <c r="N1733" s="37" t="s">
        <v>3271</v>
      </c>
      <c r="V1733" s="37" t="s">
        <v>441</v>
      </c>
      <c r="W1733" s="37" t="s">
        <v>493</v>
      </c>
      <c r="X1733" s="37">
        <v>317</v>
      </c>
      <c r="AB1733" s="206" t="s">
        <v>362</v>
      </c>
      <c r="AC1733" s="173">
        <v>6667501</v>
      </c>
      <c r="AD1733" s="174" t="s">
        <v>3272</v>
      </c>
      <c r="AE1733" s="149">
        <v>2.1645999999999999E-10</v>
      </c>
      <c r="AF1733" s="17">
        <v>2.4956529999999999E-9</v>
      </c>
      <c r="AG1733" s="17">
        <v>1.004083E-9</v>
      </c>
      <c r="AH1733" s="151">
        <v>-1.0000000089166861</v>
      </c>
      <c r="AI1733" s="150">
        <v>2.3282799999999999E-10</v>
      </c>
      <c r="AJ1733" s="266">
        <v>6.9848399999999998E-10</v>
      </c>
      <c r="AK1733" s="138">
        <v>-1.2914900000000001E-10</v>
      </c>
      <c r="AL1733" s="266">
        <v>-1.549788E-10</v>
      </c>
      <c r="AM1733" s="175">
        <v>-0.83333334058625097</v>
      </c>
      <c r="AN1733" s="150">
        <v>-0.16666666845958408</v>
      </c>
      <c r="AO1733" s="151">
        <v>-1.5897989999999999E-9</v>
      </c>
      <c r="AP1733" s="151">
        <v>0.75</v>
      </c>
      <c r="AQ1733" s="151">
        <v>0.74999999967440101</v>
      </c>
      <c r="AR1733" s="266">
        <v>-0.74999999897591696</v>
      </c>
      <c r="AS1733" s="267">
        <v>-1073754014.3738682</v>
      </c>
      <c r="AT1733" s="266">
        <v>-1.750000008591087</v>
      </c>
      <c r="AU1733" s="267">
        <v>-1.7499999929868864</v>
      </c>
      <c r="AV1733" s="266">
        <v>-0.74999999867031797</v>
      </c>
      <c r="AW1733" s="267">
        <v>-746950200.99963641</v>
      </c>
      <c r="AX1733" s="266">
        <v>-0.74999999930151595</v>
      </c>
      <c r="AY1733" s="267">
        <v>-1073754014.8400192</v>
      </c>
      <c r="AZ1733" s="266">
        <v>-1.7500000089166861</v>
      </c>
      <c r="BA1733" s="267">
        <v>-1.7499999933124855</v>
      </c>
      <c r="BB1733" s="266">
        <v>3.2559899221240585E-10</v>
      </c>
      <c r="BC1733" s="267">
        <v>4.3413198961654115E-10</v>
      </c>
      <c r="BE1733" s="149">
        <v>6.2499999989997002E-2</v>
      </c>
      <c r="BF1733" s="149">
        <v>6.2499999989997002E-2</v>
      </c>
      <c r="BG1733" s="149">
        <v>6.2499999989997002E-2</v>
      </c>
      <c r="BH1733" s="149">
        <v>6.2499999989997002E-2</v>
      </c>
      <c r="BI1733" s="149">
        <v>6.2499999989997002E-2</v>
      </c>
      <c r="BJ1733" s="149">
        <v>6.2499999989997002E-2</v>
      </c>
      <c r="BK1733" s="149">
        <v>6.2499999989997002E-2</v>
      </c>
      <c r="BL1733" s="149">
        <v>6.2499999989997002E-2</v>
      </c>
      <c r="BM1733" s="149">
        <v>6.2499999989997002E-2</v>
      </c>
      <c r="BN1733" s="149">
        <v>6.2499999989997002E-2</v>
      </c>
      <c r="BO1733" s="149">
        <v>6.2499999989997002E-2</v>
      </c>
      <c r="BP1733" s="149">
        <v>6.2499999989997002E-2</v>
      </c>
      <c r="BQ1733" s="268">
        <v>0.74999999987996402</v>
      </c>
    </row>
    <row r="1734" spans="2:96" x14ac:dyDescent="0.25">
      <c r="K1734" s="145" t="s">
        <v>316</v>
      </c>
      <c r="N1734" s="37" t="s">
        <v>3273</v>
      </c>
      <c r="V1734" s="37" t="s">
        <v>441</v>
      </c>
      <c r="W1734" s="37" t="s">
        <v>493</v>
      </c>
      <c r="X1734" s="37">
        <v>317</v>
      </c>
      <c r="AB1734" s="206" t="s">
        <v>362</v>
      </c>
      <c r="AC1734" s="173">
        <v>6667504</v>
      </c>
      <c r="AD1734" s="174" t="s">
        <v>3274</v>
      </c>
      <c r="AE1734" s="149">
        <v>1.45519E-10</v>
      </c>
      <c r="AF1734" s="17">
        <v>3.0559099999999998E-10</v>
      </c>
      <c r="AG1734" s="17">
        <v>-4.6566200000000004E-10</v>
      </c>
      <c r="AH1734" s="151">
        <v>-0.99999999685678598</v>
      </c>
      <c r="AI1734" s="150">
        <v>-5.8207999999999994E-11</v>
      </c>
      <c r="AJ1734" s="266">
        <v>-1.74624E-10</v>
      </c>
      <c r="AK1734" s="138">
        <v>-3.85625E-10</v>
      </c>
      <c r="AL1734" s="266">
        <v>-4.6275000000000003E-10</v>
      </c>
      <c r="AM1734" s="175">
        <v>-0.83333333069458704</v>
      </c>
      <c r="AN1734" s="150">
        <v>-0.16666666654782394</v>
      </c>
      <c r="AO1734" s="151">
        <v>2.9103799999999999E-10</v>
      </c>
      <c r="AP1734" s="151">
        <v>0</v>
      </c>
      <c r="AQ1734" s="151">
        <v>0</v>
      </c>
      <c r="AR1734" s="266">
        <v>-1.74624E-10</v>
      </c>
      <c r="AS1734" s="267">
        <v>-1</v>
      </c>
      <c r="AT1734" s="266">
        <v>-0.99999999685678598</v>
      </c>
      <c r="AU1734" s="267">
        <v>-1</v>
      </c>
      <c r="AV1734" s="266">
        <v>-4.6566200000000004E-10</v>
      </c>
      <c r="AW1734" s="267">
        <v>-1</v>
      </c>
      <c r="AX1734" s="266">
        <v>-1.74624E-10</v>
      </c>
      <c r="AY1734" s="267">
        <v>-1</v>
      </c>
      <c r="AZ1734" s="266">
        <v>-0.99999999685678598</v>
      </c>
      <c r="BA1734" s="267">
        <v>-1</v>
      </c>
      <c r="BB1734" s="266">
        <v>0</v>
      </c>
      <c r="BC1734" s="267">
        <v>0</v>
      </c>
      <c r="BE1734" s="149">
        <v>0</v>
      </c>
      <c r="BF1734" s="149">
        <v>0</v>
      </c>
      <c r="BG1734" s="149">
        <v>0</v>
      </c>
      <c r="BH1734" s="149">
        <v>0</v>
      </c>
      <c r="BI1734" s="149">
        <v>0</v>
      </c>
      <c r="BJ1734" s="149">
        <v>0</v>
      </c>
      <c r="BK1734" s="149">
        <v>0</v>
      </c>
      <c r="BL1734" s="149">
        <v>0</v>
      </c>
      <c r="BM1734" s="149">
        <v>0</v>
      </c>
      <c r="BN1734" s="149">
        <v>0</v>
      </c>
      <c r="BO1734" s="149">
        <v>0</v>
      </c>
      <c r="BP1734" s="149">
        <v>0</v>
      </c>
      <c r="BQ1734" s="268">
        <v>0</v>
      </c>
    </row>
    <row r="1735" spans="2:96" x14ac:dyDescent="0.25">
      <c r="K1735" s="145" t="s">
        <v>316</v>
      </c>
      <c r="N1735" s="37" t="s">
        <v>3275</v>
      </c>
      <c r="V1735" s="37" t="s">
        <v>441</v>
      </c>
      <c r="W1735" s="37" t="s">
        <v>493</v>
      </c>
      <c r="X1735" s="37">
        <v>317</v>
      </c>
      <c r="AB1735" s="206" t="s">
        <v>362</v>
      </c>
      <c r="AC1735" s="173">
        <v>6667505</v>
      </c>
      <c r="AD1735" s="174" t="s">
        <v>3276</v>
      </c>
      <c r="AE1735" s="149">
        <v>-2.03729E-10</v>
      </c>
      <c r="AF1735" s="17">
        <v>1.70985E-10</v>
      </c>
      <c r="AG1735" s="17">
        <v>-1.3151310000000001E-9</v>
      </c>
      <c r="AH1735" s="151">
        <v>-0.44999999941137397</v>
      </c>
      <c r="AI1735" s="150">
        <v>2.19188E-10</v>
      </c>
      <c r="AJ1735" s="266">
        <v>6.5756399999999998E-10</v>
      </c>
      <c r="AK1735" s="138">
        <v>-7.4577000000000003E-11</v>
      </c>
      <c r="AL1735" s="266">
        <v>-8.9492399999999995E-11</v>
      </c>
      <c r="AM1735" s="175">
        <v>-0.37499999955980701</v>
      </c>
      <c r="AN1735" s="150">
        <v>-7.4999999926143965E-2</v>
      </c>
      <c r="AO1735" s="151">
        <v>3.7034609999999999E-9</v>
      </c>
      <c r="AP1735" s="151">
        <v>-0.25</v>
      </c>
      <c r="AQ1735" s="151">
        <v>-0.25000000115687798</v>
      </c>
      <c r="AR1735" s="266">
        <v>0.25000000181444199</v>
      </c>
      <c r="AS1735" s="267">
        <v>380191132.44405413</v>
      </c>
      <c r="AT1735" s="266">
        <v>-0.19999999825449599</v>
      </c>
      <c r="AU1735" s="267">
        <v>-0.44444444114690568</v>
      </c>
      <c r="AV1735" s="266">
        <v>0.24999999984174698</v>
      </c>
      <c r="AW1735" s="267">
        <v>190095131.08712894</v>
      </c>
      <c r="AX1735" s="266">
        <v>0.250000000657564</v>
      </c>
      <c r="AY1735" s="267">
        <v>380191130.68471509</v>
      </c>
      <c r="AZ1735" s="266">
        <v>-0.19999999941137397</v>
      </c>
      <c r="BA1735" s="267">
        <v>-0.44444444371774566</v>
      </c>
      <c r="BB1735" s="266">
        <v>1.1568779823001307E-9</v>
      </c>
      <c r="BC1735" s="267">
        <v>4.6275119292005229E-9</v>
      </c>
      <c r="BE1735" s="149">
        <v>-2.0833333423071001E-2</v>
      </c>
      <c r="BF1735" s="149">
        <v>-2.0833333423071001E-2</v>
      </c>
      <c r="BG1735" s="149">
        <v>-2.0833333423071001E-2</v>
      </c>
      <c r="BH1735" s="149">
        <v>-2.0833333423071001E-2</v>
      </c>
      <c r="BI1735" s="149">
        <v>-2.0833333423071001E-2</v>
      </c>
      <c r="BJ1735" s="149">
        <v>-2.0833333423071001E-2</v>
      </c>
      <c r="BK1735" s="149">
        <v>-2.0833333423071001E-2</v>
      </c>
      <c r="BL1735" s="149">
        <v>-2.0833333423071001E-2</v>
      </c>
      <c r="BM1735" s="149">
        <v>-2.0833333423071001E-2</v>
      </c>
      <c r="BN1735" s="149">
        <v>-2.0833333423071001E-2</v>
      </c>
      <c r="BO1735" s="149">
        <v>-2.0833333423071001E-2</v>
      </c>
      <c r="BP1735" s="149">
        <v>-2.0833333423071001E-2</v>
      </c>
      <c r="BQ1735" s="268">
        <v>-0.250000001076852</v>
      </c>
    </row>
    <row r="1736" spans="2:96" x14ac:dyDescent="0.25">
      <c r="K1736" s="145" t="s">
        <v>316</v>
      </c>
      <c r="N1736" s="37" t="s">
        <v>3277</v>
      </c>
      <c r="V1736" s="37" t="s">
        <v>441</v>
      </c>
      <c r="W1736" s="37" t="s">
        <v>493</v>
      </c>
      <c r="X1736" s="37">
        <v>317</v>
      </c>
      <c r="AB1736" s="206" t="s">
        <v>362</v>
      </c>
      <c r="AC1736" s="173">
        <v>6667513</v>
      </c>
      <c r="AD1736" s="174" t="s">
        <v>3278</v>
      </c>
      <c r="AE1736" s="149">
        <v>7.2760000000000003E-11</v>
      </c>
      <c r="AF1736" s="17">
        <v>4.3655999999999999E-11</v>
      </c>
      <c r="AG1736" s="17">
        <v>0</v>
      </c>
      <c r="AH1736" s="151">
        <v>-0.50000000034924597</v>
      </c>
      <c r="AI1736" s="150">
        <v>3.6380000000000001E-11</v>
      </c>
      <c r="AJ1736" s="266">
        <v>1.0914E-10</v>
      </c>
      <c r="AK1736" s="138">
        <v>-4.3655999999999999E-11</v>
      </c>
      <c r="AL1736" s="266">
        <v>-5.2387199999999999E-11</v>
      </c>
      <c r="AM1736" s="175">
        <v>-0.41666666694800297</v>
      </c>
      <c r="AN1736" s="150">
        <v>-8.3333333444898988E-2</v>
      </c>
      <c r="AO1736" s="151">
        <v>-5.8206999999999999E-11</v>
      </c>
      <c r="AP1736" s="151">
        <v>0</v>
      </c>
      <c r="AQ1736" s="151">
        <v>0</v>
      </c>
      <c r="AR1736" s="266">
        <v>1.0914E-10</v>
      </c>
      <c r="AS1736" s="267">
        <v>1</v>
      </c>
      <c r="AT1736" s="266">
        <v>-0.50000000034924597</v>
      </c>
      <c r="AU1736" s="267">
        <v>-1</v>
      </c>
      <c r="AV1736" s="266">
        <v>0</v>
      </c>
      <c r="AW1736" s="267">
        <v>0</v>
      </c>
      <c r="AX1736" s="266">
        <v>1.0914E-10</v>
      </c>
      <c r="AY1736" s="267">
        <v>1</v>
      </c>
      <c r="AZ1736" s="266">
        <v>-0.50000000034924597</v>
      </c>
      <c r="BA1736" s="267">
        <v>-1</v>
      </c>
      <c r="BB1736" s="266">
        <v>0</v>
      </c>
      <c r="BC1736" s="267">
        <v>0</v>
      </c>
      <c r="BE1736" s="149">
        <v>0</v>
      </c>
      <c r="BF1736" s="149">
        <v>0</v>
      </c>
      <c r="BG1736" s="149">
        <v>0</v>
      </c>
      <c r="BH1736" s="149">
        <v>0</v>
      </c>
      <c r="BI1736" s="149">
        <v>0</v>
      </c>
      <c r="BJ1736" s="149">
        <v>0</v>
      </c>
      <c r="BK1736" s="149">
        <v>0</v>
      </c>
      <c r="BL1736" s="149">
        <v>0</v>
      </c>
      <c r="BM1736" s="149">
        <v>0</v>
      </c>
      <c r="BN1736" s="149">
        <v>0</v>
      </c>
      <c r="BO1736" s="149">
        <v>0</v>
      </c>
      <c r="BP1736" s="149">
        <v>0</v>
      </c>
      <c r="BQ1736" s="268">
        <v>0</v>
      </c>
    </row>
    <row r="1737" spans="2:96" ht="18.75" hidden="1" x14ac:dyDescent="0.3">
      <c r="B1737" s="137" t="s">
        <v>306</v>
      </c>
      <c r="C1737" s="137" t="s">
        <v>306</v>
      </c>
      <c r="J1737" s="137" t="s">
        <v>306</v>
      </c>
      <c r="K1737" s="145" t="s">
        <v>309</v>
      </c>
      <c r="N1737" s="37" t="s">
        <v>311</v>
      </c>
      <c r="AC1737" s="152"/>
      <c r="AD1737" s="163"/>
      <c r="AE1737" s="17"/>
      <c r="AI1737" s="180"/>
      <c r="AS1737" s="37"/>
      <c r="AU1737" s="37"/>
      <c r="AW1737" s="37"/>
      <c r="AY1737" s="37"/>
      <c r="BA1737" s="37"/>
      <c r="BB1737" s="37"/>
      <c r="BC1737" s="37"/>
      <c r="BE1737" s="17"/>
      <c r="BF1737" s="17"/>
      <c r="BG1737" s="17"/>
      <c r="BH1737" s="17"/>
      <c r="BI1737" s="17"/>
      <c r="BJ1737" s="17"/>
      <c r="BK1737" s="17"/>
      <c r="BL1737" s="17"/>
      <c r="BM1737" s="17"/>
      <c r="BN1737" s="17"/>
      <c r="BO1737" s="17"/>
      <c r="BP1737" s="17"/>
      <c r="BQ1737" s="278"/>
    </row>
    <row r="1738" spans="2:96" ht="17.25" x14ac:dyDescent="0.3">
      <c r="K1738" s="145" t="s">
        <v>313</v>
      </c>
      <c r="V1738" s="37" t="s">
        <v>441</v>
      </c>
      <c r="W1738" s="37" t="s">
        <v>493</v>
      </c>
      <c r="AB1738" s="206" t="s">
        <v>362</v>
      </c>
      <c r="AC1738" s="164" t="s">
        <v>3279</v>
      </c>
      <c r="AD1738" s="148"/>
      <c r="AE1738" s="165">
        <v>1.9945239999999995E-9</v>
      </c>
      <c r="AF1738" s="165">
        <v>2.1727910000000002E-9</v>
      </c>
      <c r="AG1738" s="165">
        <v>-4.1928300000000015E-10</v>
      </c>
      <c r="AH1738" s="167">
        <v>-5.9706250487529342</v>
      </c>
      <c r="AI1738" s="166">
        <v>3.9130299999999996E-10</v>
      </c>
      <c r="AJ1738" s="167">
        <v>1.1739089999999998E-9</v>
      </c>
      <c r="AK1738" s="166">
        <v>-1.2710170000000001E-9</v>
      </c>
      <c r="AL1738" s="167">
        <v>-1.5252204E-9</v>
      </c>
      <c r="AM1738" s="166">
        <v>-4.9755208726169302</v>
      </c>
      <c r="AN1738" s="166">
        <v>-0.99510417740702095</v>
      </c>
      <c r="AO1738" s="167">
        <v>4.1219208E-8</v>
      </c>
      <c r="AP1738" s="167">
        <v>612717</v>
      </c>
      <c r="AQ1738" s="167">
        <v>612717.00000003283</v>
      </c>
      <c r="AR1738" s="167">
        <v>-612717.00000003166</v>
      </c>
      <c r="AS1738" s="279">
        <v>-521945908924824.44</v>
      </c>
      <c r="AT1738" s="167">
        <v>-612722.97062508157</v>
      </c>
      <c r="AU1738" s="279">
        <v>-102622.91897781441</v>
      </c>
      <c r="AV1738" s="167">
        <v>-612717.00000003329</v>
      </c>
      <c r="AW1738" s="279">
        <v>-1461344724207833.5</v>
      </c>
      <c r="AX1738" s="167">
        <v>-612716.99999999884</v>
      </c>
      <c r="AY1738" s="279">
        <v>-521945908924796.5</v>
      </c>
      <c r="AZ1738" s="167">
        <v>-612722.97062504874</v>
      </c>
      <c r="BA1738" s="279">
        <v>-102622.91897780891</v>
      </c>
      <c r="BB1738" s="167">
        <v>-3.2829120755195618E-8</v>
      </c>
      <c r="BC1738" s="279">
        <v>-5.3579582017792256E-14</v>
      </c>
      <c r="BE1738" s="165">
        <v>51059.750000002699</v>
      </c>
      <c r="BF1738" s="165">
        <v>51059.750000002699</v>
      </c>
      <c r="BG1738" s="165">
        <v>51059.750000002699</v>
      </c>
      <c r="BH1738" s="165">
        <v>51059.750000002699</v>
      </c>
      <c r="BI1738" s="165">
        <v>51059.750000002699</v>
      </c>
      <c r="BJ1738" s="165">
        <v>51059.750000002699</v>
      </c>
      <c r="BK1738" s="165">
        <v>51059.750000002699</v>
      </c>
      <c r="BL1738" s="165">
        <v>51059.750000002699</v>
      </c>
      <c r="BM1738" s="165">
        <v>51059.750000002699</v>
      </c>
      <c r="BN1738" s="165">
        <v>51059.750000002699</v>
      </c>
      <c r="BO1738" s="165">
        <v>51059.750000002699</v>
      </c>
      <c r="BP1738" s="165">
        <v>51059.750000002699</v>
      </c>
      <c r="BQ1738" s="280">
        <v>612717.00000003236</v>
      </c>
    </row>
    <row r="1739" spans="2:96" ht="18.75" x14ac:dyDescent="0.3">
      <c r="K1739" s="145" t="s">
        <v>313</v>
      </c>
      <c r="AC1739" s="152"/>
      <c r="AD1739" s="168"/>
      <c r="AE1739" s="169"/>
      <c r="AI1739" s="281"/>
      <c r="AS1739" s="37"/>
      <c r="AU1739" s="37"/>
      <c r="AW1739" s="37"/>
      <c r="AY1739" s="37"/>
      <c r="BA1739" s="37"/>
      <c r="BB1739" s="37"/>
      <c r="BC1739" s="37"/>
      <c r="BE1739" s="169"/>
      <c r="BF1739" s="169"/>
      <c r="BG1739" s="169"/>
      <c r="BH1739" s="169"/>
      <c r="BI1739" s="169"/>
      <c r="BJ1739" s="169"/>
      <c r="BK1739" s="169"/>
      <c r="BL1739" s="169"/>
      <c r="BM1739" s="169"/>
      <c r="BN1739" s="169"/>
      <c r="BO1739" s="169"/>
      <c r="BP1739" s="169"/>
      <c r="BQ1739" s="282"/>
    </row>
    <row r="1740" spans="2:96" ht="18.75" x14ac:dyDescent="0.3">
      <c r="K1740" s="145" t="s">
        <v>313</v>
      </c>
      <c r="M1740" s="37" t="s">
        <v>495</v>
      </c>
      <c r="N1740" s="37" t="s">
        <v>3280</v>
      </c>
      <c r="V1740" s="37" t="s">
        <v>441</v>
      </c>
      <c r="W1740" s="37" t="s">
        <v>496</v>
      </c>
      <c r="X1740" s="37">
        <v>318</v>
      </c>
      <c r="AB1740" s="206" t="s">
        <v>362</v>
      </c>
      <c r="AC1740" s="276" t="s">
        <v>497</v>
      </c>
      <c r="AD1740" s="148"/>
      <c r="AE1740" s="38"/>
      <c r="AI1740" s="180"/>
      <c r="AS1740" s="37"/>
      <c r="AU1740" s="37"/>
      <c r="AW1740" s="37"/>
      <c r="AY1740" s="37"/>
      <c r="BA1740" s="37"/>
      <c r="BB1740" s="37"/>
      <c r="BC1740" s="37"/>
      <c r="BE1740" s="38"/>
      <c r="BF1740" s="38"/>
      <c r="BG1740" s="38"/>
      <c r="BH1740" s="38"/>
      <c r="BI1740" s="38"/>
      <c r="BJ1740" s="38"/>
      <c r="BK1740" s="38"/>
      <c r="BL1740" s="38"/>
      <c r="BM1740" s="38"/>
      <c r="BN1740" s="38"/>
      <c r="BO1740" s="38"/>
      <c r="BP1740" s="38"/>
      <c r="BQ1740" s="277"/>
      <c r="BS1740" s="37">
        <v>131343611.11000001</v>
      </c>
      <c r="BT1740" s="37">
        <v>213832155.24000001</v>
      </c>
      <c r="BU1740" s="37">
        <v>254926667.06</v>
      </c>
      <c r="BV1740" s="37">
        <v>286514706.41219401</v>
      </c>
      <c r="BW1740" s="37">
        <v>94528039.74000001</v>
      </c>
      <c r="BX1740" s="37">
        <v>283584119.22000003</v>
      </c>
      <c r="BY1740" s="37">
        <v>248810349.43000004</v>
      </c>
      <c r="BZ1740" s="37">
        <v>298572419.31600004</v>
      </c>
      <c r="CA1740" s="37">
        <v>238762255.34349501</v>
      </c>
      <c r="CB1740" s="37">
        <v>296562800.49869907</v>
      </c>
      <c r="CC1740" s="37">
        <v>293446973.82857102</v>
      </c>
      <c r="CD1740" s="37">
        <v>339600152.29742497</v>
      </c>
      <c r="CE1740" s="37">
        <v>339600152.29742509</v>
      </c>
      <c r="CG1740" s="37">
        <v>28300012.691452101</v>
      </c>
      <c r="CH1740" s="37">
        <v>28300012.691452101</v>
      </c>
      <c r="CI1740" s="37">
        <v>28300012.691452101</v>
      </c>
      <c r="CJ1740" s="37">
        <v>28300012.691452101</v>
      </c>
      <c r="CK1740" s="37">
        <v>28300012.691452101</v>
      </c>
      <c r="CL1740" s="37">
        <v>28300012.691452101</v>
      </c>
      <c r="CM1740" s="37">
        <v>28300012.691452101</v>
      </c>
      <c r="CN1740" s="37">
        <v>28300012.691452101</v>
      </c>
      <c r="CO1740" s="37">
        <v>28300012.691452101</v>
      </c>
      <c r="CP1740" s="37">
        <v>28300012.691452101</v>
      </c>
      <c r="CQ1740" s="37">
        <v>28300012.691452101</v>
      </c>
      <c r="CR1740" s="37">
        <v>28300012.691452101</v>
      </c>
    </row>
    <row r="1741" spans="2:96" x14ac:dyDescent="0.25">
      <c r="K1741" s="145" t="s">
        <v>316</v>
      </c>
      <c r="N1741" s="37" t="s">
        <v>3281</v>
      </c>
      <c r="V1741" s="37" t="s">
        <v>441</v>
      </c>
      <c r="W1741" s="37" t="s">
        <v>496</v>
      </c>
      <c r="X1741" s="37">
        <v>318</v>
      </c>
      <c r="AB1741" s="206" t="s">
        <v>362</v>
      </c>
      <c r="AC1741" s="173">
        <v>6699990</v>
      </c>
      <c r="AD1741" s="174" t="s">
        <v>3282</v>
      </c>
      <c r="AE1741" s="149">
        <v>131343611.11000001</v>
      </c>
      <c r="AF1741" s="17">
        <v>213832155.24000001</v>
      </c>
      <c r="AG1741" s="17">
        <v>254926667.06</v>
      </c>
      <c r="AH1741" s="151">
        <v>286514706.41219401</v>
      </c>
      <c r="AI1741" s="150">
        <v>94528039.74000001</v>
      </c>
      <c r="AJ1741" s="266">
        <v>283584119.22000003</v>
      </c>
      <c r="AK1741" s="138">
        <v>248810349.43000004</v>
      </c>
      <c r="AL1741" s="266">
        <v>298572419.31600004</v>
      </c>
      <c r="AM1741" s="175">
        <v>238762255.34349501</v>
      </c>
      <c r="AN1741" s="150">
        <v>296562800.49869907</v>
      </c>
      <c r="AO1741" s="151">
        <v>293446973.82857102</v>
      </c>
      <c r="AP1741" s="151">
        <v>339600152.29742497</v>
      </c>
      <c r="AQ1741" s="151">
        <v>339600152.29742509</v>
      </c>
      <c r="AR1741" s="266">
        <v>-56016033.077425063</v>
      </c>
      <c r="AS1741" s="267">
        <v>-0.19752880814164603</v>
      </c>
      <c r="AT1741" s="266">
        <v>-53085445.885231078</v>
      </c>
      <c r="AU1741" s="267">
        <v>-0.18528000377355769</v>
      </c>
      <c r="AV1741" s="266">
        <v>-84673485.237425089</v>
      </c>
      <c r="AW1741" s="267">
        <v>-0.33214840257373379</v>
      </c>
      <c r="AX1741" s="266">
        <v>-56016033.077424943</v>
      </c>
      <c r="AY1741" s="267">
        <v>-0.19752880814164561</v>
      </c>
      <c r="AZ1741" s="266">
        <v>-53085445.885230958</v>
      </c>
      <c r="BA1741" s="267">
        <v>-0.18528000377355727</v>
      </c>
      <c r="BB1741" s="266">
        <v>-1.1920928955078125E-7</v>
      </c>
      <c r="BC1741" s="267">
        <v>-3.5102837482350904E-16</v>
      </c>
      <c r="BE1741" s="149">
        <v>28300012.691452101</v>
      </c>
      <c r="BF1741" s="149">
        <v>28300012.691452101</v>
      </c>
      <c r="BG1741" s="149">
        <v>28300012.691452101</v>
      </c>
      <c r="BH1741" s="149">
        <v>28300012.691452101</v>
      </c>
      <c r="BI1741" s="149">
        <v>28300012.691452101</v>
      </c>
      <c r="BJ1741" s="149">
        <v>28300012.691452101</v>
      </c>
      <c r="BK1741" s="149">
        <v>28300012.691452101</v>
      </c>
      <c r="BL1741" s="149">
        <v>28300012.691452101</v>
      </c>
      <c r="BM1741" s="149">
        <v>28300012.691452101</v>
      </c>
      <c r="BN1741" s="149">
        <v>28300012.691452101</v>
      </c>
      <c r="BO1741" s="149">
        <v>28300012.691452101</v>
      </c>
      <c r="BP1741" s="149">
        <v>28300012.691452101</v>
      </c>
      <c r="BQ1741" s="268">
        <v>339600152.29742509</v>
      </c>
    </row>
    <row r="1742" spans="2:96" ht="18.75" hidden="1" x14ac:dyDescent="0.3">
      <c r="B1742" s="137" t="s">
        <v>306</v>
      </c>
      <c r="C1742" s="137" t="s">
        <v>306</v>
      </c>
      <c r="J1742" s="137" t="s">
        <v>306</v>
      </c>
      <c r="K1742" s="145" t="s">
        <v>309</v>
      </c>
      <c r="N1742" s="37" t="s">
        <v>311</v>
      </c>
      <c r="AC1742" s="152"/>
      <c r="AD1742" s="163"/>
      <c r="AE1742" s="17"/>
      <c r="AI1742" s="180"/>
      <c r="AS1742" s="37"/>
      <c r="AU1742" s="37"/>
      <c r="AW1742" s="37"/>
      <c r="AY1742" s="37"/>
      <c r="BA1742" s="37"/>
      <c r="BB1742" s="37"/>
      <c r="BC1742" s="37"/>
      <c r="BE1742" s="17"/>
      <c r="BF1742" s="17"/>
      <c r="BG1742" s="17"/>
      <c r="BH1742" s="17"/>
      <c r="BI1742" s="17"/>
      <c r="BJ1742" s="17"/>
      <c r="BK1742" s="17"/>
      <c r="BL1742" s="17"/>
      <c r="BM1742" s="17"/>
      <c r="BN1742" s="17"/>
      <c r="BO1742" s="17"/>
      <c r="BP1742" s="17"/>
      <c r="BQ1742" s="278"/>
    </row>
    <row r="1743" spans="2:96" ht="17.25" x14ac:dyDescent="0.3">
      <c r="K1743" s="145" t="s">
        <v>313</v>
      </c>
      <c r="V1743" s="37" t="s">
        <v>441</v>
      </c>
      <c r="W1743" s="37" t="s">
        <v>496</v>
      </c>
      <c r="AB1743" s="206" t="s">
        <v>362</v>
      </c>
      <c r="AC1743" s="164" t="s">
        <v>3283</v>
      </c>
      <c r="AD1743" s="148"/>
      <c r="AE1743" s="165">
        <v>131343611.11000001</v>
      </c>
      <c r="AF1743" s="165">
        <v>213832155.24000001</v>
      </c>
      <c r="AG1743" s="165">
        <v>254926667.06</v>
      </c>
      <c r="AH1743" s="167">
        <v>286514706.41219401</v>
      </c>
      <c r="AI1743" s="166">
        <v>94528039.74000001</v>
      </c>
      <c r="AJ1743" s="167">
        <v>283584119.22000003</v>
      </c>
      <c r="AK1743" s="166">
        <v>248810349.43000004</v>
      </c>
      <c r="AL1743" s="167">
        <v>298572419.31600004</v>
      </c>
      <c r="AM1743" s="166">
        <v>238762255.34349501</v>
      </c>
      <c r="AN1743" s="166">
        <v>296562800.49869907</v>
      </c>
      <c r="AO1743" s="167">
        <v>293446973.82857102</v>
      </c>
      <c r="AP1743" s="167">
        <v>339600152.29742497</v>
      </c>
      <c r="AQ1743" s="167">
        <v>339600152.29742509</v>
      </c>
      <c r="AR1743" s="167">
        <v>-56016033.077425063</v>
      </c>
      <c r="AS1743" s="279">
        <v>-0.19752880814164603</v>
      </c>
      <c r="AT1743" s="167">
        <v>-53085445.885231078</v>
      </c>
      <c r="AU1743" s="279">
        <v>-0.18528000377355769</v>
      </c>
      <c r="AV1743" s="167">
        <v>-84673485.237425089</v>
      </c>
      <c r="AW1743" s="279">
        <v>-0.33214840257373379</v>
      </c>
      <c r="AX1743" s="167">
        <v>-56016033.077424943</v>
      </c>
      <c r="AY1743" s="279">
        <v>-0.19752880814164561</v>
      </c>
      <c r="AZ1743" s="167">
        <v>-53085445.885230958</v>
      </c>
      <c r="BA1743" s="279">
        <v>-0.18528000377355727</v>
      </c>
      <c r="BB1743" s="167">
        <v>-1.1920928955078125E-7</v>
      </c>
      <c r="BC1743" s="279">
        <v>-3.5102837482350904E-16</v>
      </c>
      <c r="BE1743" s="165">
        <v>28300012.691452101</v>
      </c>
      <c r="BF1743" s="165">
        <v>28300012.691452101</v>
      </c>
      <c r="BG1743" s="165">
        <v>28300012.691452101</v>
      </c>
      <c r="BH1743" s="165">
        <v>28300012.691452101</v>
      </c>
      <c r="BI1743" s="165">
        <v>28300012.691452101</v>
      </c>
      <c r="BJ1743" s="165">
        <v>28300012.691452101</v>
      </c>
      <c r="BK1743" s="165">
        <v>28300012.691452101</v>
      </c>
      <c r="BL1743" s="165">
        <v>28300012.691452101</v>
      </c>
      <c r="BM1743" s="165">
        <v>28300012.691452101</v>
      </c>
      <c r="BN1743" s="165">
        <v>28300012.691452101</v>
      </c>
      <c r="BO1743" s="165">
        <v>28300012.691452101</v>
      </c>
      <c r="BP1743" s="165">
        <v>28300012.691452101</v>
      </c>
      <c r="BQ1743" s="280">
        <v>339600152.29742509</v>
      </c>
    </row>
    <row r="1744" spans="2:96" ht="18.75" x14ac:dyDescent="0.3">
      <c r="K1744" s="145" t="s">
        <v>313</v>
      </c>
      <c r="AC1744" s="152"/>
      <c r="AD1744" s="168"/>
      <c r="AE1744" s="169"/>
      <c r="AI1744" s="281"/>
      <c r="AS1744" s="37"/>
      <c r="AU1744" s="37"/>
      <c r="AW1744" s="37"/>
      <c r="AY1744" s="37"/>
      <c r="BA1744" s="37"/>
      <c r="BB1744" s="37"/>
      <c r="BC1744" s="37"/>
      <c r="BE1744" s="169"/>
      <c r="BF1744" s="169"/>
      <c r="BG1744" s="169"/>
      <c r="BH1744" s="169"/>
      <c r="BI1744" s="169"/>
      <c r="BJ1744" s="169"/>
      <c r="BK1744" s="169"/>
      <c r="BL1744" s="169"/>
      <c r="BM1744" s="169"/>
      <c r="BN1744" s="169"/>
      <c r="BO1744" s="169"/>
      <c r="BP1744" s="169"/>
      <c r="BQ1744" s="282"/>
    </row>
    <row r="1745" spans="2:96" ht="18.75" x14ac:dyDescent="0.3">
      <c r="K1745" s="145" t="s">
        <v>313</v>
      </c>
      <c r="M1745" s="37" t="s">
        <v>498</v>
      </c>
      <c r="N1745" s="37" t="s">
        <v>3284</v>
      </c>
      <c r="V1745" s="37" t="s">
        <v>441</v>
      </c>
      <c r="W1745" s="37" t="s">
        <v>499</v>
      </c>
      <c r="X1745" s="37">
        <v>319</v>
      </c>
      <c r="AB1745" s="206" t="s">
        <v>362</v>
      </c>
      <c r="AC1745" s="276" t="s">
        <v>500</v>
      </c>
      <c r="AD1745" s="148"/>
      <c r="AE1745" s="38"/>
      <c r="AI1745" s="180"/>
      <c r="AS1745" s="37"/>
      <c r="AU1745" s="37"/>
      <c r="AW1745" s="37"/>
      <c r="AY1745" s="37"/>
      <c r="BA1745" s="37"/>
      <c r="BB1745" s="37"/>
      <c r="BC1745" s="37"/>
      <c r="BE1745" s="38"/>
      <c r="BF1745" s="38"/>
      <c r="BG1745" s="38"/>
      <c r="BH1745" s="38"/>
      <c r="BI1745" s="38"/>
      <c r="BJ1745" s="38"/>
      <c r="BK1745" s="38"/>
      <c r="BL1745" s="38"/>
      <c r="BM1745" s="38"/>
      <c r="BN1745" s="38"/>
      <c r="BO1745" s="38"/>
      <c r="BP1745" s="38"/>
      <c r="BQ1745" s="277"/>
      <c r="BS1745" s="37">
        <v>-131077028.29000001</v>
      </c>
      <c r="BT1745" s="37">
        <v>-231301278.69999999</v>
      </c>
      <c r="BU1745" s="37">
        <v>-287947148.24000001</v>
      </c>
      <c r="BV1745" s="37">
        <v>-309891421.68990481</v>
      </c>
      <c r="BW1745" s="37">
        <v>-103649980.44000001</v>
      </c>
      <c r="BX1745" s="37">
        <v>-310949941.32000005</v>
      </c>
      <c r="BY1745" s="37">
        <v>-273775727.12</v>
      </c>
      <c r="BZ1745" s="37">
        <v>-328530872.54400003</v>
      </c>
      <c r="CA1745" s="37">
        <v>-258242851.40825394</v>
      </c>
      <c r="CB1745" s="37">
        <v>-325424297.40165091</v>
      </c>
      <c r="CC1745" s="37">
        <v>-320696240.41714299</v>
      </c>
      <c r="CD1745" s="37">
        <v>-364580762.69821602</v>
      </c>
      <c r="CE1745" s="37">
        <v>-364580762.69821566</v>
      </c>
      <c r="CG1745" s="37">
        <v>-30381730.224851299</v>
      </c>
      <c r="CH1745" s="37">
        <v>-30381730.224851299</v>
      </c>
      <c r="CI1745" s="37">
        <v>-30381730.224851299</v>
      </c>
      <c r="CJ1745" s="37">
        <v>-30381730.224851299</v>
      </c>
      <c r="CK1745" s="37">
        <v>-30381730.224851299</v>
      </c>
      <c r="CL1745" s="37">
        <v>-30381730.224851299</v>
      </c>
      <c r="CM1745" s="37">
        <v>-30381730.224851299</v>
      </c>
      <c r="CN1745" s="37">
        <v>-30381730.224851299</v>
      </c>
      <c r="CO1745" s="37">
        <v>-30381730.224851299</v>
      </c>
      <c r="CP1745" s="37">
        <v>-30381730.224851299</v>
      </c>
      <c r="CQ1745" s="37">
        <v>-30381730.224851299</v>
      </c>
      <c r="CR1745" s="37">
        <v>-30381730.224851299</v>
      </c>
    </row>
    <row r="1746" spans="2:96" x14ac:dyDescent="0.25">
      <c r="K1746" s="145" t="s">
        <v>316</v>
      </c>
      <c r="N1746" s="37" t="s">
        <v>3285</v>
      </c>
      <c r="V1746" s="37" t="s">
        <v>441</v>
      </c>
      <c r="W1746" s="37" t="s">
        <v>499</v>
      </c>
      <c r="X1746" s="37">
        <v>319</v>
      </c>
      <c r="AB1746" s="206" t="s">
        <v>362</v>
      </c>
      <c r="AC1746" s="173">
        <v>6699995</v>
      </c>
      <c r="AD1746" s="174" t="s">
        <v>3286</v>
      </c>
      <c r="AE1746" s="149">
        <v>-131077028.29000001</v>
      </c>
      <c r="AF1746" s="17">
        <v>-231301278.69999999</v>
      </c>
      <c r="AG1746" s="17">
        <v>-287947148.24000001</v>
      </c>
      <c r="AH1746" s="151">
        <v>-309891421.68990481</v>
      </c>
      <c r="AI1746" s="150">
        <v>-103649980.44000001</v>
      </c>
      <c r="AJ1746" s="266">
        <v>-310949941.32000005</v>
      </c>
      <c r="AK1746" s="138">
        <v>-273775727.12</v>
      </c>
      <c r="AL1746" s="266">
        <v>-328530872.54400003</v>
      </c>
      <c r="AM1746" s="175">
        <v>-258242851.40825394</v>
      </c>
      <c r="AN1746" s="150">
        <v>-325424297.40165091</v>
      </c>
      <c r="AO1746" s="151">
        <v>-320696240.41714299</v>
      </c>
      <c r="AP1746" s="151">
        <v>-364580762.69821602</v>
      </c>
      <c r="AQ1746" s="151">
        <v>-364580762.69821566</v>
      </c>
      <c r="AR1746" s="266">
        <v>53630821.378215611</v>
      </c>
      <c r="AS1746" s="267">
        <v>0.17247413249396268</v>
      </c>
      <c r="AT1746" s="266">
        <v>54689341.008310854</v>
      </c>
      <c r="AU1746" s="267">
        <v>0.17647904130446102</v>
      </c>
      <c r="AV1746" s="266">
        <v>76633614.458215654</v>
      </c>
      <c r="AW1746" s="267">
        <v>0.26613777884802176</v>
      </c>
      <c r="AX1746" s="266">
        <v>53630821.378215969</v>
      </c>
      <c r="AY1746" s="267">
        <v>0.17247413249396384</v>
      </c>
      <c r="AZ1746" s="266">
        <v>54689341.008311212</v>
      </c>
      <c r="BA1746" s="267">
        <v>0.17647904130446215</v>
      </c>
      <c r="BB1746" s="266">
        <v>-3.5762786865234375E-7</v>
      </c>
      <c r="BC1746" s="267">
        <v>-9.8092907043582111E-16</v>
      </c>
      <c r="BE1746" s="149">
        <v>-30381730.224851299</v>
      </c>
      <c r="BF1746" s="149">
        <v>-30381730.224851299</v>
      </c>
      <c r="BG1746" s="149">
        <v>-30381730.224851299</v>
      </c>
      <c r="BH1746" s="149">
        <v>-30381730.224851299</v>
      </c>
      <c r="BI1746" s="149">
        <v>-30381730.224851299</v>
      </c>
      <c r="BJ1746" s="149">
        <v>-30381730.224851299</v>
      </c>
      <c r="BK1746" s="149">
        <v>-30381730.224851299</v>
      </c>
      <c r="BL1746" s="149">
        <v>-30381730.224851299</v>
      </c>
      <c r="BM1746" s="149">
        <v>-30381730.224851299</v>
      </c>
      <c r="BN1746" s="149">
        <v>-30381730.224851299</v>
      </c>
      <c r="BO1746" s="149">
        <v>-30381730.224851299</v>
      </c>
      <c r="BP1746" s="149">
        <v>-30381730.224851299</v>
      </c>
      <c r="BQ1746" s="268">
        <v>-364580762.69821566</v>
      </c>
    </row>
    <row r="1747" spans="2:96" ht="18.75" hidden="1" x14ac:dyDescent="0.3">
      <c r="B1747" s="137" t="s">
        <v>306</v>
      </c>
      <c r="C1747" s="137" t="s">
        <v>306</v>
      </c>
      <c r="J1747" s="137" t="s">
        <v>306</v>
      </c>
      <c r="K1747" s="145" t="s">
        <v>309</v>
      </c>
      <c r="N1747" s="37" t="s">
        <v>311</v>
      </c>
      <c r="AC1747" s="152"/>
      <c r="AD1747" s="163"/>
      <c r="AE1747" s="17"/>
      <c r="AI1747" s="180"/>
      <c r="AS1747" s="37"/>
      <c r="AU1747" s="37"/>
      <c r="AW1747" s="37"/>
      <c r="AY1747" s="37"/>
      <c r="BA1747" s="37"/>
      <c r="BB1747" s="37"/>
      <c r="BC1747" s="37"/>
      <c r="BE1747" s="17"/>
      <c r="BF1747" s="17"/>
      <c r="BG1747" s="17"/>
      <c r="BH1747" s="17"/>
      <c r="BI1747" s="17"/>
      <c r="BJ1747" s="17"/>
      <c r="BK1747" s="17"/>
      <c r="BL1747" s="17"/>
      <c r="BM1747" s="17"/>
      <c r="BN1747" s="17"/>
      <c r="BO1747" s="17"/>
      <c r="BP1747" s="17"/>
      <c r="BQ1747" s="278"/>
    </row>
    <row r="1748" spans="2:96" ht="17.25" x14ac:dyDescent="0.3">
      <c r="K1748" s="145" t="s">
        <v>313</v>
      </c>
      <c r="V1748" s="37" t="s">
        <v>441</v>
      </c>
      <c r="W1748" s="37" t="s">
        <v>499</v>
      </c>
      <c r="AB1748" s="206" t="s">
        <v>362</v>
      </c>
      <c r="AC1748" s="164" t="s">
        <v>3287</v>
      </c>
      <c r="AD1748" s="148"/>
      <c r="AE1748" s="165">
        <v>-131077028.29000001</v>
      </c>
      <c r="AF1748" s="165">
        <v>-231301278.69999999</v>
      </c>
      <c r="AG1748" s="165">
        <v>-287947148.24000001</v>
      </c>
      <c r="AH1748" s="167">
        <v>-309891421.68990481</v>
      </c>
      <c r="AI1748" s="166">
        <v>-103649980.44000001</v>
      </c>
      <c r="AJ1748" s="167">
        <v>-310949941.32000005</v>
      </c>
      <c r="AK1748" s="166">
        <v>-273775727.12</v>
      </c>
      <c r="AL1748" s="167">
        <v>-328530872.54400003</v>
      </c>
      <c r="AM1748" s="166">
        <v>-258242851.40825394</v>
      </c>
      <c r="AN1748" s="166">
        <v>-325424297.40165091</v>
      </c>
      <c r="AO1748" s="167">
        <v>-320696240.41714299</v>
      </c>
      <c r="AP1748" s="167">
        <v>-364580762.69821602</v>
      </c>
      <c r="AQ1748" s="167">
        <v>-364580762.69821566</v>
      </c>
      <c r="AR1748" s="167">
        <v>53630821.378215611</v>
      </c>
      <c r="AS1748" s="279">
        <v>0.17247413249396268</v>
      </c>
      <c r="AT1748" s="167">
        <v>54689341.008310854</v>
      </c>
      <c r="AU1748" s="279">
        <v>0.17647904130446102</v>
      </c>
      <c r="AV1748" s="167">
        <v>76633614.458215654</v>
      </c>
      <c r="AW1748" s="279">
        <v>0.26613777884802176</v>
      </c>
      <c r="AX1748" s="167">
        <v>53630821.378215969</v>
      </c>
      <c r="AY1748" s="279">
        <v>0.17247413249396384</v>
      </c>
      <c r="AZ1748" s="167">
        <v>54689341.008311212</v>
      </c>
      <c r="BA1748" s="279">
        <v>0.17647904130446215</v>
      </c>
      <c r="BB1748" s="167">
        <v>-3.5762786865234375E-7</v>
      </c>
      <c r="BC1748" s="279">
        <v>-9.8092907043582111E-16</v>
      </c>
      <c r="BE1748" s="165">
        <v>-30381730.224851299</v>
      </c>
      <c r="BF1748" s="165">
        <v>-30381730.224851299</v>
      </c>
      <c r="BG1748" s="165">
        <v>-30381730.224851299</v>
      </c>
      <c r="BH1748" s="165">
        <v>-30381730.224851299</v>
      </c>
      <c r="BI1748" s="165">
        <v>-30381730.224851299</v>
      </c>
      <c r="BJ1748" s="165">
        <v>-30381730.224851299</v>
      </c>
      <c r="BK1748" s="165">
        <v>-30381730.224851299</v>
      </c>
      <c r="BL1748" s="165">
        <v>-30381730.224851299</v>
      </c>
      <c r="BM1748" s="165">
        <v>-30381730.224851299</v>
      </c>
      <c r="BN1748" s="165">
        <v>-30381730.224851299</v>
      </c>
      <c r="BO1748" s="165">
        <v>-30381730.224851299</v>
      </c>
      <c r="BP1748" s="165">
        <v>-30381730.224851299</v>
      </c>
      <c r="BQ1748" s="280">
        <v>-364580762.69821566</v>
      </c>
    </row>
    <row r="1749" spans="2:96" ht="18.75" x14ac:dyDescent="0.3">
      <c r="K1749" s="145" t="s">
        <v>313</v>
      </c>
      <c r="AC1749" s="152"/>
      <c r="AD1749" s="168"/>
      <c r="AE1749" s="169"/>
      <c r="AI1749" s="281"/>
      <c r="AS1749" s="37"/>
      <c r="AU1749" s="37"/>
      <c r="AW1749" s="37"/>
      <c r="AY1749" s="37"/>
      <c r="BA1749" s="37"/>
      <c r="BB1749" s="37"/>
      <c r="BC1749" s="37"/>
      <c r="BE1749" s="169"/>
      <c r="BF1749" s="169"/>
      <c r="BG1749" s="169"/>
      <c r="BH1749" s="169"/>
      <c r="BI1749" s="169"/>
      <c r="BJ1749" s="169"/>
      <c r="BK1749" s="169"/>
      <c r="BL1749" s="169"/>
      <c r="BM1749" s="169"/>
      <c r="BN1749" s="169"/>
      <c r="BO1749" s="169"/>
      <c r="BP1749" s="169"/>
      <c r="BQ1749" s="282"/>
    </row>
    <row r="1750" spans="2:96" hidden="1" x14ac:dyDescent="0.25">
      <c r="B1750" s="137" t="s">
        <v>306</v>
      </c>
      <c r="C1750" s="137" t="s">
        <v>306</v>
      </c>
      <c r="J1750" s="137" t="s">
        <v>306</v>
      </c>
      <c r="K1750" s="145" t="s">
        <v>307</v>
      </c>
      <c r="M1750" s="37" t="s">
        <v>311</v>
      </c>
      <c r="AE1750" s="17"/>
      <c r="AI1750" s="272"/>
      <c r="AS1750" s="37"/>
      <c r="AU1750" s="37"/>
      <c r="AW1750" s="37"/>
      <c r="AY1750" s="37"/>
      <c r="BA1750" s="37"/>
      <c r="BB1750" s="37"/>
      <c r="BC1750" s="37"/>
      <c r="BE1750" s="17"/>
      <c r="BF1750" s="17"/>
      <c r="BG1750" s="17"/>
      <c r="BH1750" s="17"/>
      <c r="BI1750" s="17"/>
      <c r="BJ1750" s="17"/>
      <c r="BK1750" s="17"/>
      <c r="BL1750" s="17"/>
      <c r="BM1750" s="17"/>
      <c r="BN1750" s="17"/>
      <c r="BO1750" s="17"/>
      <c r="BP1750" s="17"/>
      <c r="BQ1750" s="273"/>
    </row>
    <row r="1751" spans="2:96" ht="18.75" x14ac:dyDescent="0.3">
      <c r="K1751" s="145" t="s">
        <v>309</v>
      </c>
      <c r="V1751" s="37" t="s">
        <v>441</v>
      </c>
      <c r="AB1751" s="206" t="s">
        <v>362</v>
      </c>
      <c r="AC1751" s="157" t="s">
        <v>501</v>
      </c>
      <c r="AD1751" s="158"/>
      <c r="AE1751" s="159">
        <v>661736987.33999991</v>
      </c>
      <c r="AF1751" s="159">
        <v>788686549.23960018</v>
      </c>
      <c r="AG1751" s="159">
        <v>888516795.44999981</v>
      </c>
      <c r="AH1751" s="159">
        <v>925787775.83343589</v>
      </c>
      <c r="AI1751" s="160">
        <v>318270446.69</v>
      </c>
      <c r="AJ1751" s="159">
        <v>954811340.06999993</v>
      </c>
      <c r="AK1751" s="160">
        <v>801210839.14999998</v>
      </c>
      <c r="AL1751" s="159">
        <v>961453006.9799999</v>
      </c>
      <c r="AM1751" s="160">
        <v>739915272.15961182</v>
      </c>
      <c r="AN1751" s="160">
        <v>987083342.82382405</v>
      </c>
      <c r="AO1751" s="159">
        <v>988138062.46142805</v>
      </c>
      <c r="AP1751" s="159">
        <v>1010301756.0916436</v>
      </c>
      <c r="AQ1751" s="159">
        <v>1040152968.281991</v>
      </c>
      <c r="AR1751" s="159">
        <v>-85341628.211991072</v>
      </c>
      <c r="AS1751" s="274">
        <v>-8.9380618589777569E-2</v>
      </c>
      <c r="AT1751" s="159">
        <v>-114365192.44855511</v>
      </c>
      <c r="AU1751" s="274">
        <v>-0.12353283920345395</v>
      </c>
      <c r="AV1751" s="159">
        <v>-151636172.8319912</v>
      </c>
      <c r="AW1751" s="274">
        <v>-0.17066213447905987</v>
      </c>
      <c r="AX1751" s="159">
        <v>-55490416.021643639</v>
      </c>
      <c r="AY1751" s="274">
        <v>-5.8116628587146314E-2</v>
      </c>
      <c r="AZ1751" s="159">
        <v>-84513980.258207679</v>
      </c>
      <c r="BA1751" s="274">
        <v>-9.1288719147457287E-2</v>
      </c>
      <c r="BB1751" s="159">
        <v>-29851212.190347433</v>
      </c>
      <c r="BC1751" s="274">
        <v>-2.9546827975264506E-2</v>
      </c>
      <c r="BE1751" s="159">
        <v>88928460.605955765</v>
      </c>
      <c r="BF1751" s="159">
        <v>78828448.644791394</v>
      </c>
      <c r="BG1751" s="159">
        <v>77550954.265204042</v>
      </c>
      <c r="BH1751" s="159">
        <v>85282568.123534486</v>
      </c>
      <c r="BI1751" s="159">
        <v>80348125.478812531</v>
      </c>
      <c r="BJ1751" s="159">
        <v>84077528.597471789</v>
      </c>
      <c r="BK1751" s="159">
        <v>87557021.264869303</v>
      </c>
      <c r="BL1751" s="159">
        <v>83190017.966321915</v>
      </c>
      <c r="BM1751" s="159">
        <v>82479116.402115867</v>
      </c>
      <c r="BN1751" s="159">
        <v>96977250.537379175</v>
      </c>
      <c r="BO1751" s="159">
        <v>96179664.604344785</v>
      </c>
      <c r="BP1751" s="159">
        <v>98753811.791190192</v>
      </c>
      <c r="BQ1751" s="275">
        <v>1040152968.281991</v>
      </c>
    </row>
    <row r="1752" spans="2:96" hidden="1" x14ac:dyDescent="0.25">
      <c r="B1752" s="137" t="s">
        <v>306</v>
      </c>
      <c r="C1752" s="137" t="s">
        <v>306</v>
      </c>
      <c r="D1752" s="137" t="s">
        <v>306</v>
      </c>
      <c r="E1752" s="137" t="s">
        <v>306</v>
      </c>
      <c r="F1752" s="137" t="s">
        <v>306</v>
      </c>
      <c r="G1752" s="137" t="s">
        <v>306</v>
      </c>
      <c r="H1752" s="137" t="s">
        <v>306</v>
      </c>
      <c r="I1752" s="137" t="s">
        <v>306</v>
      </c>
      <c r="J1752" s="137" t="s">
        <v>306</v>
      </c>
      <c r="L1752" s="37" t="s">
        <v>311</v>
      </c>
      <c r="AC1752" s="152"/>
      <c r="AD1752" s="148"/>
      <c r="AE1752" s="152"/>
      <c r="AS1752" s="318"/>
      <c r="AU1752" s="318"/>
      <c r="AW1752" s="318"/>
      <c r="AY1752" s="318"/>
      <c r="BA1752" s="318"/>
      <c r="BB1752" s="37"/>
      <c r="BC1752" s="318"/>
    </row>
    <row r="1753" spans="2:96" x14ac:dyDescent="0.25">
      <c r="B1753" s="137" t="s">
        <v>308</v>
      </c>
      <c r="C1753" s="137" t="s">
        <v>308</v>
      </c>
      <c r="D1753" s="137" t="s">
        <v>308</v>
      </c>
      <c r="E1753" s="137" t="s">
        <v>308</v>
      </c>
      <c r="F1753" s="137" t="s">
        <v>308</v>
      </c>
      <c r="G1753" s="137" t="s">
        <v>308</v>
      </c>
      <c r="H1753" s="137" t="s">
        <v>308</v>
      </c>
      <c r="I1753" s="137" t="s">
        <v>308</v>
      </c>
      <c r="J1753" s="137" t="s">
        <v>308</v>
      </c>
      <c r="AC1753" s="152"/>
      <c r="AD1753" s="148"/>
      <c r="AE1753" s="152"/>
      <c r="AS1753" s="318"/>
      <c r="AU1753" s="318"/>
      <c r="AW1753" s="318"/>
      <c r="AY1753" s="318"/>
      <c r="BA1753" s="318"/>
      <c r="BB1753" s="37"/>
      <c r="BC1753" s="318"/>
    </row>
    <row r="1754" spans="2:96" ht="18.75" x14ac:dyDescent="0.3">
      <c r="K1754" s="212" t="s">
        <v>502</v>
      </c>
      <c r="AB1754" s="206" t="s">
        <v>362</v>
      </c>
      <c r="AC1754" s="208" t="s">
        <v>502</v>
      </c>
      <c r="AD1754" s="148"/>
      <c r="AE1754" s="209">
        <v>1572224117.2780194</v>
      </c>
      <c r="AF1754" s="211">
        <v>1848355819.6187007</v>
      </c>
      <c r="AG1754" s="211">
        <v>2003412009.7699997</v>
      </c>
      <c r="AH1754" s="211">
        <v>2114294843.2284579</v>
      </c>
      <c r="AI1754" s="210">
        <v>715736428.71999931</v>
      </c>
      <c r="AJ1754" s="211">
        <v>2147209286.1599979</v>
      </c>
      <c r="AK1754" s="211">
        <v>1816600999.3399997</v>
      </c>
      <c r="AL1754" s="211">
        <v>2179921199.2079992</v>
      </c>
      <c r="AM1754" s="210">
        <v>1729845710.958338</v>
      </c>
      <c r="AN1754" s="210">
        <v>2201050131.6101198</v>
      </c>
      <c r="AO1754" s="211">
        <v>2199398006.7995954</v>
      </c>
      <c r="AP1754" s="211">
        <v>2232506076.8019128</v>
      </c>
      <c r="AQ1754" s="211">
        <v>2331163001.4978552</v>
      </c>
      <c r="AR1754" s="211">
        <v>-183953715.33785725</v>
      </c>
      <c r="AS1754" s="378">
        <v>-8.5671069198305458E-2</v>
      </c>
      <c r="AT1754" s="211">
        <v>-216868158.26939726</v>
      </c>
      <c r="AU1754" s="378">
        <v>-0.10257233467885056</v>
      </c>
      <c r="AV1754" s="211">
        <v>-327750991.72785544</v>
      </c>
      <c r="AW1754" s="378">
        <v>-0.16359639960702974</v>
      </c>
      <c r="AX1754" s="211">
        <v>-85296790.641914845</v>
      </c>
      <c r="AY1754" s="378">
        <v>-3.9724488521776541E-2</v>
      </c>
      <c r="AZ1754" s="211">
        <v>-118211233.57345486</v>
      </c>
      <c r="BA1754" s="378">
        <v>-5.591047717495741E-2</v>
      </c>
      <c r="BB1754" s="211">
        <v>-98656924.695942402</v>
      </c>
      <c r="BC1754" s="378">
        <v>-4.4191111379759125E-2</v>
      </c>
      <c r="BE1754" s="346">
        <v>197391272.39799082</v>
      </c>
      <c r="BF1754" s="346">
        <v>184625816.62687922</v>
      </c>
      <c r="BG1754" s="346">
        <v>183582135.02496964</v>
      </c>
      <c r="BH1754" s="346">
        <v>197747858.71489078</v>
      </c>
      <c r="BI1754" s="346">
        <v>183165148.71574551</v>
      </c>
      <c r="BJ1754" s="346">
        <v>194854296.32046837</v>
      </c>
      <c r="BK1754" s="346">
        <v>193635809.20648235</v>
      </c>
      <c r="BL1754" s="346">
        <v>192098027.64224589</v>
      </c>
      <c r="BM1754" s="346">
        <v>189331123.76447535</v>
      </c>
      <c r="BN1754" s="346">
        <v>205883771.89871907</v>
      </c>
      <c r="BO1754" s="346">
        <v>205335211.07050592</v>
      </c>
      <c r="BP1754" s="346">
        <v>203512530.1144796</v>
      </c>
      <c r="BQ1754" s="346">
        <v>2331163001.4978552</v>
      </c>
    </row>
    <row r="1755" spans="2:96" ht="18.75" x14ac:dyDescent="0.3">
      <c r="AC1755" s="208"/>
      <c r="AD1755" s="148"/>
      <c r="AE1755" s="209"/>
      <c r="AI1755" s="210"/>
      <c r="AS1755" s="379"/>
      <c r="AU1755" s="379"/>
      <c r="AW1755" s="379"/>
      <c r="AY1755" s="379"/>
      <c r="BA1755" s="379"/>
      <c r="BB1755" s="37"/>
      <c r="BC1755" s="379"/>
      <c r="BE1755" s="346"/>
      <c r="BF1755" s="346"/>
      <c r="BG1755" s="346"/>
      <c r="BH1755" s="346"/>
      <c r="BI1755" s="346"/>
      <c r="BJ1755" s="346"/>
      <c r="BK1755" s="346"/>
      <c r="BL1755" s="346"/>
      <c r="BM1755" s="346"/>
      <c r="BN1755" s="346"/>
      <c r="BO1755" s="346"/>
      <c r="BP1755" s="346"/>
      <c r="BQ1755" s="346"/>
    </row>
    <row r="1756" spans="2:96" ht="18.75" x14ac:dyDescent="0.3">
      <c r="B1756" s="137" t="s">
        <v>308</v>
      </c>
      <c r="C1756" s="137" t="s">
        <v>308</v>
      </c>
      <c r="D1756" s="137" t="s">
        <v>308</v>
      </c>
      <c r="E1756" s="137" t="s">
        <v>308</v>
      </c>
      <c r="F1756" s="137" t="s">
        <v>308</v>
      </c>
      <c r="G1756" s="137" t="s">
        <v>308</v>
      </c>
      <c r="H1756" s="137" t="s">
        <v>308</v>
      </c>
      <c r="I1756" s="137" t="s">
        <v>308</v>
      </c>
      <c r="J1756" s="137" t="s">
        <v>308</v>
      </c>
      <c r="K1756" s="212" t="s">
        <v>503</v>
      </c>
      <c r="AB1756" s="206" t="s">
        <v>348</v>
      </c>
      <c r="AC1756" s="229" t="s">
        <v>503</v>
      </c>
      <c r="AD1756" s="230"/>
      <c r="AE1756" s="231">
        <v>36522557.141981125</v>
      </c>
      <c r="AF1756" s="233">
        <v>-22726174.338699818</v>
      </c>
      <c r="AG1756" s="233">
        <v>64550220.819998503</v>
      </c>
      <c r="AH1756" s="233">
        <v>64542216.704344273</v>
      </c>
      <c r="AI1756" s="210">
        <v>26859076.680000663</v>
      </c>
      <c r="AJ1756" s="233">
        <v>80577230.040001988</v>
      </c>
      <c r="AK1756" s="233">
        <v>45175963.409997225</v>
      </c>
      <c r="AL1756" s="233">
        <v>54211156.09199667</v>
      </c>
      <c r="AM1756" s="232">
        <v>39929676.399998665</v>
      </c>
      <c r="AN1756" s="232">
        <v>4611465774.3632727</v>
      </c>
      <c r="AO1756" s="233">
        <v>68186141.809262276</v>
      </c>
      <c r="AP1756" s="233">
        <v>69316030.994178295</v>
      </c>
      <c r="AQ1756" s="233">
        <v>69316031.161331177</v>
      </c>
      <c r="AR1756" s="233">
        <v>-11261198.878670812</v>
      </c>
      <c r="AS1756" s="380">
        <v>-0.13975658971002441</v>
      </c>
      <c r="AT1756" s="233">
        <v>4773814.4569869041</v>
      </c>
      <c r="AU1756" s="380">
        <v>7.3964215992996463E-2</v>
      </c>
      <c r="AV1756" s="233">
        <v>4765810.341332674</v>
      </c>
      <c r="AW1756" s="380">
        <v>7.3831046289095939E-2</v>
      </c>
      <c r="AX1756" s="233">
        <v>-11261199.045823693</v>
      </c>
      <c r="AY1756" s="380">
        <v>-0.13975659178446753</v>
      </c>
      <c r="AZ1756" s="233">
        <v>4773814.2898340225</v>
      </c>
      <c r="BA1756" s="380">
        <v>7.3964213403174023E-2</v>
      </c>
      <c r="BB1756" s="233">
        <v>0.16715288162231445</v>
      </c>
      <c r="BC1756" s="380">
        <v>2.4114606567181157E-9</v>
      </c>
      <c r="BE1756" s="381">
        <v>557814.19113737345</v>
      </c>
      <c r="BF1756" s="381">
        <v>108320.29691082239</v>
      </c>
      <c r="BG1756" s="381">
        <v>668132.96635603905</v>
      </c>
      <c r="BH1756" s="381">
        <v>2485721.5448391438</v>
      </c>
      <c r="BI1756" s="381">
        <v>1808946.6918544173</v>
      </c>
      <c r="BJ1756" s="381">
        <v>4548907.7052793801</v>
      </c>
      <c r="BK1756" s="381">
        <v>5453840.0794656277</v>
      </c>
      <c r="BL1756" s="381">
        <v>5406831.8240716755</v>
      </c>
      <c r="BM1756" s="381">
        <v>5294331.0538150072</v>
      </c>
      <c r="BN1756" s="381">
        <v>14768346.380219162</v>
      </c>
      <c r="BO1756" s="381">
        <v>14862080.435652077</v>
      </c>
      <c r="BP1756" s="381">
        <v>13352757.991735816</v>
      </c>
      <c r="BQ1756" s="381">
        <v>69316031.161331654</v>
      </c>
    </row>
    <row r="1757" spans="2:96" x14ac:dyDescent="0.25">
      <c r="AC1757" s="213" t="s">
        <v>504</v>
      </c>
      <c r="AD1757" s="148"/>
      <c r="AE1757" s="214">
        <v>2.2702491152094259E-2</v>
      </c>
      <c r="AF1757" s="216">
        <v>-1.2448403430266522E-2</v>
      </c>
      <c r="AG1757" s="216">
        <v>3.1214409946733919E-2</v>
      </c>
      <c r="AH1757" s="216">
        <v>2.9622323711684447E-2</v>
      </c>
      <c r="AI1757" s="323">
        <v>3.6169188319464696E-2</v>
      </c>
      <c r="AJ1757" s="216">
        <v>2.6390185208699041E-2</v>
      </c>
      <c r="AK1757" s="215">
        <v>2.4264970677942341E-2</v>
      </c>
      <c r="AL1757" s="216">
        <v>1.7909300344794161E-2</v>
      </c>
      <c r="AM1757" s="215">
        <v>2.2562002322565847E-2</v>
      </c>
      <c r="AN1757" s="215">
        <v>0.67691082677984193</v>
      </c>
      <c r="AO1757" s="216">
        <v>3.0069949929352725E-2</v>
      </c>
      <c r="AP1757" s="216">
        <v>3.0113548201405455E-2</v>
      </c>
      <c r="AQ1757" s="216">
        <v>2.8875916106021859E-2</v>
      </c>
      <c r="AR1757" s="216"/>
      <c r="AS1757" s="324"/>
      <c r="AT1757" s="216"/>
      <c r="AU1757" s="324"/>
      <c r="AV1757" s="216"/>
      <c r="AW1757" s="324"/>
      <c r="AX1757" s="216"/>
      <c r="AY1757" s="324"/>
      <c r="AZ1757" s="216"/>
      <c r="BA1757" s="324"/>
      <c r="BB1757" s="216"/>
      <c r="BC1757" s="324"/>
      <c r="BE1757" s="214">
        <v>2.817967997474002E-3</v>
      </c>
      <c r="BF1757" s="216">
        <v>5.8635777184759682E-4</v>
      </c>
      <c r="BG1757" s="216">
        <v>3.62622520791934E-3</v>
      </c>
      <c r="BH1757" s="216">
        <v>1.2414109269857873E-2</v>
      </c>
      <c r="BI1757" s="216">
        <v>9.7794595933463572E-3</v>
      </c>
      <c r="BJ1757" s="216">
        <v>2.281261089812783E-2</v>
      </c>
      <c r="BK1757" s="216">
        <v>2.739389063683768E-2</v>
      </c>
      <c r="BL1757" s="216">
        <v>2.7375690090267149E-2</v>
      </c>
      <c r="BM1757" s="216">
        <v>2.720266503041955E-2</v>
      </c>
      <c r="BN1757" s="216">
        <v>6.6930453672553E-2</v>
      </c>
      <c r="BO1757" s="216">
        <v>6.7494383486712634E-2</v>
      </c>
      <c r="BP1757" s="216">
        <v>6.157167017524702E-2</v>
      </c>
      <c r="BQ1757" s="325">
        <v>2.8875916106022054E-2</v>
      </c>
    </row>
    <row r="1758" spans="2:96" x14ac:dyDescent="0.25">
      <c r="AC1758" s="152"/>
      <c r="AD1758" s="148"/>
      <c r="AE1758" s="152"/>
      <c r="AS1758" s="318"/>
      <c r="AU1758" s="318"/>
      <c r="AW1758" s="318"/>
      <c r="AY1758" s="318"/>
      <c r="BA1758" s="318"/>
      <c r="BB1758" s="37"/>
      <c r="BC1758" s="318"/>
    </row>
    <row r="1759" spans="2:96" x14ac:dyDescent="0.25">
      <c r="B1759" s="137" t="s">
        <v>308</v>
      </c>
      <c r="C1759" s="137" t="s">
        <v>308</v>
      </c>
      <c r="D1759" s="137" t="s">
        <v>308</v>
      </c>
      <c r="E1759" s="137" t="s">
        <v>308</v>
      </c>
      <c r="F1759" s="137" t="s">
        <v>308</v>
      </c>
      <c r="G1759" s="137" t="s">
        <v>308</v>
      </c>
      <c r="H1759" s="137" t="s">
        <v>308</v>
      </c>
      <c r="I1759" s="137" t="s">
        <v>308</v>
      </c>
      <c r="J1759" s="137" t="s">
        <v>308</v>
      </c>
      <c r="L1759" s="37" t="s">
        <v>3288</v>
      </c>
      <c r="AC1759" s="194"/>
      <c r="AD1759" s="220"/>
      <c r="AE1759" s="382"/>
      <c r="AF1759" s="195"/>
      <c r="AG1759" s="195"/>
      <c r="AS1759" s="318"/>
      <c r="AU1759" s="318"/>
      <c r="AW1759" s="318"/>
      <c r="AY1759" s="318"/>
      <c r="BA1759" s="318"/>
      <c r="BB1759" s="37"/>
      <c r="BC1759" s="318"/>
    </row>
    <row r="1760" spans="2:96" ht="21" x14ac:dyDescent="0.35">
      <c r="K1760" s="145" t="s">
        <v>309</v>
      </c>
      <c r="L1760" s="37" t="s">
        <v>506</v>
      </c>
      <c r="M1760" s="37" t="s">
        <v>3289</v>
      </c>
      <c r="V1760" s="37" t="s">
        <v>506</v>
      </c>
      <c r="AC1760" s="269" t="s">
        <v>507</v>
      </c>
      <c r="AD1760" s="154"/>
      <c r="AE1760" s="155"/>
      <c r="AF1760" s="154"/>
      <c r="AG1760" s="154"/>
      <c r="AH1760" s="154"/>
      <c r="AI1760" s="270"/>
      <c r="AJ1760" s="154"/>
      <c r="AK1760" s="156"/>
      <c r="AL1760" s="154"/>
      <c r="AM1760" s="156"/>
      <c r="AN1760" s="156"/>
      <c r="AO1760" s="154"/>
      <c r="AP1760" s="154"/>
      <c r="AQ1760" s="154"/>
      <c r="AR1760" s="154"/>
      <c r="AS1760" s="154"/>
      <c r="AT1760" s="154"/>
      <c r="AU1760" s="154"/>
      <c r="AV1760" s="154"/>
      <c r="AW1760" s="154"/>
      <c r="AX1760" s="154"/>
      <c r="AY1760" s="154"/>
      <c r="AZ1760" s="154"/>
      <c r="BA1760" s="154"/>
      <c r="BB1760" s="154"/>
      <c r="BC1760" s="154"/>
      <c r="BD1760" s="271"/>
      <c r="BE1760" s="155"/>
      <c r="BF1760" s="155"/>
      <c r="BG1760" s="155"/>
      <c r="BH1760" s="155"/>
      <c r="BI1760" s="155"/>
      <c r="BJ1760" s="155"/>
      <c r="BK1760" s="155"/>
      <c r="BL1760" s="155"/>
      <c r="BM1760" s="155"/>
      <c r="BN1760" s="155"/>
      <c r="BO1760" s="155"/>
      <c r="BP1760" s="155"/>
      <c r="BQ1760" s="155"/>
      <c r="BR1760" s="271"/>
      <c r="BS1760" s="37">
        <v>35889993.929999992</v>
      </c>
      <c r="BT1760" s="37">
        <v>-124466552.33999999</v>
      </c>
      <c r="BU1760" s="37">
        <v>58745270.219999999</v>
      </c>
      <c r="BV1760" s="37">
        <v>17156120.38888891</v>
      </c>
      <c r="BW1760" s="37">
        <v>43154812.299999997</v>
      </c>
      <c r="BY1760" s="37">
        <v>88568489.989999995</v>
      </c>
      <c r="CA1760" s="37">
        <v>14296766.990740759</v>
      </c>
      <c r="CC1760" s="37">
        <v>56177240.289999969</v>
      </c>
      <c r="CD1760" s="37">
        <v>21934523.359999999</v>
      </c>
      <c r="CE1760" s="37">
        <v>21934523.360000011</v>
      </c>
      <c r="CG1760" s="37">
        <v>1827876.9466666677</v>
      </c>
      <c r="CH1760" s="37">
        <v>1827876.9466666677</v>
      </c>
      <c r="CI1760" s="37">
        <v>1827876.9466666677</v>
      </c>
      <c r="CJ1760" s="37">
        <v>1827876.9466666677</v>
      </c>
      <c r="CK1760" s="37">
        <v>1827876.9466666677</v>
      </c>
      <c r="CL1760" s="37">
        <v>1827876.9466666677</v>
      </c>
      <c r="CM1760" s="37">
        <v>1827876.9466666677</v>
      </c>
      <c r="CN1760" s="37">
        <v>1827876.9466666677</v>
      </c>
      <c r="CO1760" s="37">
        <v>1827876.9466666677</v>
      </c>
      <c r="CP1760" s="37">
        <v>1827876.9466666677</v>
      </c>
      <c r="CQ1760" s="37">
        <v>1827876.9466666677</v>
      </c>
      <c r="CR1760" s="37">
        <v>1827876.9466666677</v>
      </c>
    </row>
    <row r="1761" spans="11:96" ht="18.75" x14ac:dyDescent="0.3">
      <c r="K1761" s="145" t="s">
        <v>313</v>
      </c>
      <c r="M1761" s="37" t="s">
        <v>509</v>
      </c>
      <c r="N1761" s="37" t="s">
        <v>3290</v>
      </c>
      <c r="V1761" s="37" t="s">
        <v>506</v>
      </c>
      <c r="W1761" s="37" t="s">
        <v>510</v>
      </c>
      <c r="X1761" s="37">
        <v>401</v>
      </c>
      <c r="AB1761" s="206" t="s">
        <v>348</v>
      </c>
      <c r="AC1761" s="276" t="s">
        <v>511</v>
      </c>
      <c r="AD1761" s="148"/>
      <c r="AE1761" s="38"/>
      <c r="AI1761" s="180"/>
      <c r="AS1761" s="37"/>
      <c r="AU1761" s="37"/>
      <c r="AW1761" s="37"/>
      <c r="AY1761" s="37"/>
      <c r="BA1761" s="37"/>
      <c r="BB1761" s="37"/>
      <c r="BC1761" s="37"/>
      <c r="BE1761" s="38"/>
      <c r="BF1761" s="38"/>
      <c r="BG1761" s="38"/>
      <c r="BH1761" s="38"/>
      <c r="BI1761" s="38"/>
      <c r="BJ1761" s="38"/>
      <c r="BK1761" s="38"/>
      <c r="BL1761" s="38"/>
      <c r="BM1761" s="38"/>
      <c r="BN1761" s="38"/>
      <c r="BO1761" s="38"/>
      <c r="BP1761" s="38"/>
      <c r="BQ1761" s="277"/>
      <c r="BS1761" s="37">
        <v>705423.22</v>
      </c>
      <c r="BT1761" s="37">
        <v>598824.65999999992</v>
      </c>
      <c r="BU1761" s="37">
        <v>4188471.5100000002</v>
      </c>
      <c r="BV1761" s="37">
        <v>0</v>
      </c>
      <c r="BW1761" s="37">
        <v>2735043.2100000004</v>
      </c>
      <c r="BX1761" s="37">
        <v>8205129.6300000008</v>
      </c>
      <c r="BY1761" s="37">
        <v>7324651.6299999999</v>
      </c>
      <c r="BZ1761" s="37">
        <v>8789581.9560000002</v>
      </c>
      <c r="CA1761" s="37">
        <v>0</v>
      </c>
      <c r="CB1761" s="37">
        <v>7324651.6299999999</v>
      </c>
      <c r="CC1761" s="37">
        <v>5522171.3000000026</v>
      </c>
      <c r="CD1761" s="37">
        <v>-926485.9700000002</v>
      </c>
      <c r="CE1761" s="37">
        <v>-926485.97000000009</v>
      </c>
      <c r="CG1761" s="37">
        <v>-77207.164166666684</v>
      </c>
      <c r="CH1761" s="37">
        <v>-77207.164166666684</v>
      </c>
      <c r="CI1761" s="37">
        <v>-77207.164166666684</v>
      </c>
      <c r="CJ1761" s="37">
        <v>-77207.164166666684</v>
      </c>
      <c r="CK1761" s="37">
        <v>-77207.164166666684</v>
      </c>
      <c r="CL1761" s="37">
        <v>-77207.164166666684</v>
      </c>
      <c r="CM1761" s="37">
        <v>-77207.164166666684</v>
      </c>
      <c r="CN1761" s="37">
        <v>-77207.164166666684</v>
      </c>
      <c r="CO1761" s="37">
        <v>-77207.164166666684</v>
      </c>
      <c r="CP1761" s="37">
        <v>-77207.164166666684</v>
      </c>
      <c r="CQ1761" s="37">
        <v>-77207.164166666684</v>
      </c>
      <c r="CR1761" s="37">
        <v>-77207.164166666684</v>
      </c>
    </row>
    <row r="1762" spans="11:96" x14ac:dyDescent="0.25">
      <c r="K1762" s="145" t="s">
        <v>316</v>
      </c>
      <c r="N1762" s="37" t="s">
        <v>3291</v>
      </c>
      <c r="V1762" s="37" t="s">
        <v>506</v>
      </c>
      <c r="W1762" s="37" t="s">
        <v>510</v>
      </c>
      <c r="X1762" s="37">
        <v>401</v>
      </c>
      <c r="AB1762" s="206" t="s">
        <v>348</v>
      </c>
      <c r="AC1762" s="173">
        <v>8000005</v>
      </c>
      <c r="AD1762" s="174" t="s">
        <v>3292</v>
      </c>
      <c r="AE1762" s="149">
        <v>-5789.3900000000012</v>
      </c>
      <c r="AF1762" s="17">
        <v>-11434.96</v>
      </c>
      <c r="AG1762" s="17">
        <v>-8019.66</v>
      </c>
      <c r="AH1762" s="151">
        <v>0</v>
      </c>
      <c r="AI1762" s="150">
        <v>-4064.35</v>
      </c>
      <c r="AJ1762" s="266">
        <v>-12193.05</v>
      </c>
      <c r="AK1762" s="138">
        <v>-7208.62</v>
      </c>
      <c r="AL1762" s="266">
        <v>-8650.3439999999991</v>
      </c>
      <c r="AM1762" s="175">
        <v>0</v>
      </c>
      <c r="AN1762" s="150">
        <v>-7208.62</v>
      </c>
      <c r="AO1762" s="151">
        <v>-9773.9485714285693</v>
      </c>
      <c r="AP1762" s="151">
        <v>-5091.5</v>
      </c>
      <c r="AQ1762" s="151">
        <v>-5091.5</v>
      </c>
      <c r="AR1762" s="266">
        <v>7101.5499999999993</v>
      </c>
      <c r="AS1762" s="267">
        <v>0.58242605418660631</v>
      </c>
      <c r="AT1762" s="266">
        <v>-5091.5</v>
      </c>
      <c r="AU1762" s="267">
        <v>0</v>
      </c>
      <c r="AV1762" s="266">
        <v>2928.16</v>
      </c>
      <c r="AW1762" s="267">
        <v>0.36512271093787019</v>
      </c>
      <c r="AX1762" s="266">
        <v>7101.5499999999993</v>
      </c>
      <c r="AY1762" s="267">
        <v>0.58242605418660631</v>
      </c>
      <c r="AZ1762" s="266">
        <v>-5091.5</v>
      </c>
      <c r="BA1762" s="267">
        <v>0</v>
      </c>
      <c r="BB1762" s="266">
        <v>0</v>
      </c>
      <c r="BC1762" s="267">
        <v>0</v>
      </c>
      <c r="BE1762" s="149">
        <v>-424.29166666666669</v>
      </c>
      <c r="BF1762" s="149">
        <v>-424.29166666666669</v>
      </c>
      <c r="BG1762" s="149">
        <v>-424.29166666666669</v>
      </c>
      <c r="BH1762" s="149">
        <v>-424.29166666666669</v>
      </c>
      <c r="BI1762" s="149">
        <v>-424.29166666666669</v>
      </c>
      <c r="BJ1762" s="149">
        <v>-424.29166666666669</v>
      </c>
      <c r="BK1762" s="149">
        <v>-424.29166666666669</v>
      </c>
      <c r="BL1762" s="149">
        <v>-424.29166666666669</v>
      </c>
      <c r="BM1762" s="149">
        <v>-424.29166666666669</v>
      </c>
      <c r="BN1762" s="149">
        <v>-424.29166666666669</v>
      </c>
      <c r="BO1762" s="149">
        <v>-424.29166666666669</v>
      </c>
      <c r="BP1762" s="149">
        <v>-424.29166666666669</v>
      </c>
      <c r="BQ1762" s="268">
        <v>-5091.5</v>
      </c>
    </row>
    <row r="1763" spans="11:96" x14ac:dyDescent="0.25">
      <c r="K1763" s="145" t="s">
        <v>316</v>
      </c>
      <c r="N1763" s="37" t="s">
        <v>3293</v>
      </c>
      <c r="V1763" s="37" t="s">
        <v>506</v>
      </c>
      <c r="W1763" s="37" t="s">
        <v>510</v>
      </c>
      <c r="X1763" s="37">
        <v>401</v>
      </c>
      <c r="AB1763" s="206" t="s">
        <v>348</v>
      </c>
      <c r="AC1763" s="173">
        <v>8000006</v>
      </c>
      <c r="AD1763" s="174" t="s">
        <v>3294</v>
      </c>
      <c r="AE1763" s="149">
        <v>-24093.700000000004</v>
      </c>
      <c r="AF1763" s="17">
        <v>-30526.720000000001</v>
      </c>
      <c r="AG1763" s="17">
        <v>-28311.09</v>
      </c>
      <c r="AH1763" s="151">
        <v>0</v>
      </c>
      <c r="AI1763" s="150">
        <v>-14142.95</v>
      </c>
      <c r="AJ1763" s="266">
        <v>-42428.850000000006</v>
      </c>
      <c r="AK1763" s="138">
        <v>-28939.88</v>
      </c>
      <c r="AL1763" s="266">
        <v>-34727.856</v>
      </c>
      <c r="AM1763" s="175">
        <v>0</v>
      </c>
      <c r="AN1763" s="150">
        <v>-28939.88</v>
      </c>
      <c r="AO1763" s="151">
        <v>-36793.9714285714</v>
      </c>
      <c r="AP1763" s="151">
        <v>-0.43000000000029098</v>
      </c>
      <c r="AQ1763" s="151">
        <v>-0.43000000000029098</v>
      </c>
      <c r="AR1763" s="266">
        <v>42428.420000000006</v>
      </c>
      <c r="AS1763" s="267">
        <v>0.99998986538640566</v>
      </c>
      <c r="AT1763" s="266">
        <v>-0.43000000000029098</v>
      </c>
      <c r="AU1763" s="267">
        <v>0</v>
      </c>
      <c r="AV1763" s="266">
        <v>28310.66</v>
      </c>
      <c r="AW1763" s="267">
        <v>0.99998481160562869</v>
      </c>
      <c r="AX1763" s="266">
        <v>42428.420000000006</v>
      </c>
      <c r="AY1763" s="267">
        <v>0.99998986538640566</v>
      </c>
      <c r="AZ1763" s="266">
        <v>-0.43000000000029098</v>
      </c>
      <c r="BA1763" s="267">
        <v>0</v>
      </c>
      <c r="BB1763" s="266">
        <v>0</v>
      </c>
      <c r="BC1763" s="267">
        <v>0</v>
      </c>
      <c r="BE1763" s="149">
        <v>-3.5833333333358003E-2</v>
      </c>
      <c r="BF1763" s="149">
        <v>-3.5833333333358003E-2</v>
      </c>
      <c r="BG1763" s="149">
        <v>-3.5833333333358003E-2</v>
      </c>
      <c r="BH1763" s="149">
        <v>-3.5833333333358003E-2</v>
      </c>
      <c r="BI1763" s="149">
        <v>-3.5833333333358003E-2</v>
      </c>
      <c r="BJ1763" s="149">
        <v>-3.5833333333358003E-2</v>
      </c>
      <c r="BK1763" s="149">
        <v>-3.5833333333358003E-2</v>
      </c>
      <c r="BL1763" s="149">
        <v>-3.5833333333358003E-2</v>
      </c>
      <c r="BM1763" s="149">
        <v>-3.5833333333358003E-2</v>
      </c>
      <c r="BN1763" s="149">
        <v>-3.5833333333358003E-2</v>
      </c>
      <c r="BO1763" s="149">
        <v>-3.5833333333358003E-2</v>
      </c>
      <c r="BP1763" s="149">
        <v>-3.5833333333358003E-2</v>
      </c>
      <c r="BQ1763" s="268">
        <v>-0.43000000000029615</v>
      </c>
    </row>
    <row r="1764" spans="11:96" x14ac:dyDescent="0.25">
      <c r="K1764" s="145" t="s">
        <v>316</v>
      </c>
      <c r="N1764" s="37" t="s">
        <v>3295</v>
      </c>
      <c r="V1764" s="37" t="s">
        <v>506</v>
      </c>
      <c r="W1764" s="37" t="s">
        <v>510</v>
      </c>
      <c r="X1764" s="37">
        <v>401</v>
      </c>
      <c r="AB1764" s="206" t="s">
        <v>348</v>
      </c>
      <c r="AC1764" s="173">
        <v>8000007</v>
      </c>
      <c r="AD1764" s="174" t="s">
        <v>3296</v>
      </c>
      <c r="AE1764" s="149">
        <v>-12705</v>
      </c>
      <c r="AF1764" s="17">
        <v>-12705</v>
      </c>
      <c r="AG1764" s="17">
        <v>-14205</v>
      </c>
      <c r="AH1764" s="151">
        <v>0</v>
      </c>
      <c r="AI1764" s="150">
        <v>-6352.5</v>
      </c>
      <c r="AJ1764" s="266">
        <v>-19057.5</v>
      </c>
      <c r="AK1764" s="138">
        <v>-6352.5</v>
      </c>
      <c r="AL1764" s="266">
        <v>-7623</v>
      </c>
      <c r="AM1764" s="175">
        <v>0</v>
      </c>
      <c r="AN1764" s="150">
        <v>-6352.5</v>
      </c>
      <c r="AO1764" s="151">
        <v>-10890</v>
      </c>
      <c r="AP1764" s="151">
        <v>0</v>
      </c>
      <c r="AQ1764" s="151">
        <v>0</v>
      </c>
      <c r="AR1764" s="266">
        <v>19057.5</v>
      </c>
      <c r="AS1764" s="267">
        <v>1</v>
      </c>
      <c r="AT1764" s="266">
        <v>0</v>
      </c>
      <c r="AU1764" s="267">
        <v>0</v>
      </c>
      <c r="AV1764" s="266">
        <v>14205</v>
      </c>
      <c r="AW1764" s="267">
        <v>1</v>
      </c>
      <c r="AX1764" s="266">
        <v>19057.5</v>
      </c>
      <c r="AY1764" s="267">
        <v>1</v>
      </c>
      <c r="AZ1764" s="266">
        <v>0</v>
      </c>
      <c r="BA1764" s="267">
        <v>0</v>
      </c>
      <c r="BB1764" s="266">
        <v>0</v>
      </c>
      <c r="BC1764" s="267">
        <v>0</v>
      </c>
      <c r="BE1764" s="149">
        <v>0</v>
      </c>
      <c r="BF1764" s="149">
        <v>0</v>
      </c>
      <c r="BG1764" s="149">
        <v>0</v>
      </c>
      <c r="BH1764" s="149">
        <v>0</v>
      </c>
      <c r="BI1764" s="149">
        <v>0</v>
      </c>
      <c r="BJ1764" s="149">
        <v>0</v>
      </c>
      <c r="BK1764" s="149">
        <v>0</v>
      </c>
      <c r="BL1764" s="149">
        <v>0</v>
      </c>
      <c r="BM1764" s="149">
        <v>0</v>
      </c>
      <c r="BN1764" s="149">
        <v>0</v>
      </c>
      <c r="BO1764" s="149">
        <v>0</v>
      </c>
      <c r="BP1764" s="149">
        <v>0</v>
      </c>
      <c r="BQ1764" s="268">
        <v>0</v>
      </c>
    </row>
    <row r="1765" spans="11:96" x14ac:dyDescent="0.25">
      <c r="K1765" s="145" t="s">
        <v>316</v>
      </c>
      <c r="N1765" s="37" t="s">
        <v>3297</v>
      </c>
      <c r="V1765" s="37" t="s">
        <v>506</v>
      </c>
      <c r="W1765" s="37" t="s">
        <v>510</v>
      </c>
      <c r="X1765" s="37">
        <v>401</v>
      </c>
      <c r="AB1765" s="206" t="s">
        <v>348</v>
      </c>
      <c r="AC1765" s="173">
        <v>8000008</v>
      </c>
      <c r="AD1765" s="174" t="s">
        <v>3298</v>
      </c>
      <c r="AE1765" s="149">
        <v>-152546.21000000002</v>
      </c>
      <c r="AF1765" s="17">
        <v>-120252.68000000002</v>
      </c>
      <c r="AG1765" s="17">
        <v>-171448.55</v>
      </c>
      <c r="AH1765" s="151">
        <v>0</v>
      </c>
      <c r="AI1765" s="150">
        <v>-21000</v>
      </c>
      <c r="AJ1765" s="266">
        <v>-63000</v>
      </c>
      <c r="AK1765" s="138">
        <v>-88984.109999999986</v>
      </c>
      <c r="AL1765" s="266">
        <v>-106780.93199999997</v>
      </c>
      <c r="AM1765" s="175">
        <v>0</v>
      </c>
      <c r="AN1765" s="150">
        <v>-88984.109999999986</v>
      </c>
      <c r="AO1765" s="151">
        <v>-67349.382857142904</v>
      </c>
      <c r="AP1765" s="151">
        <v>0.380000000004657</v>
      </c>
      <c r="AQ1765" s="151">
        <v>0.380000000004656</v>
      </c>
      <c r="AR1765" s="266">
        <v>63000.380000000005</v>
      </c>
      <c r="AS1765" s="267">
        <v>1.0000060317460318</v>
      </c>
      <c r="AT1765" s="266">
        <v>0.380000000004656</v>
      </c>
      <c r="AU1765" s="267">
        <v>0</v>
      </c>
      <c r="AV1765" s="266">
        <v>171448.93</v>
      </c>
      <c r="AW1765" s="267">
        <v>1.0000022164083628</v>
      </c>
      <c r="AX1765" s="266">
        <v>63000.380000000005</v>
      </c>
      <c r="AY1765" s="267">
        <v>1.0000060317460318</v>
      </c>
      <c r="AZ1765" s="266">
        <v>0.380000000004657</v>
      </c>
      <c r="BA1765" s="267">
        <v>0</v>
      </c>
      <c r="BB1765" s="266">
        <v>-9.9920072216264089E-16</v>
      </c>
      <c r="BC1765" s="267">
        <v>-2.6294755846063039E-15</v>
      </c>
      <c r="BE1765" s="149">
        <v>3.1666666667054998E-2</v>
      </c>
      <c r="BF1765" s="149">
        <v>3.1666666667054998E-2</v>
      </c>
      <c r="BG1765" s="149">
        <v>3.1666666667054998E-2</v>
      </c>
      <c r="BH1765" s="149">
        <v>3.1666666667054998E-2</v>
      </c>
      <c r="BI1765" s="149">
        <v>3.1666666667054998E-2</v>
      </c>
      <c r="BJ1765" s="149">
        <v>3.1666666667054998E-2</v>
      </c>
      <c r="BK1765" s="149">
        <v>3.1666666667054998E-2</v>
      </c>
      <c r="BL1765" s="149">
        <v>3.1666666667054998E-2</v>
      </c>
      <c r="BM1765" s="149">
        <v>3.1666666667054998E-2</v>
      </c>
      <c r="BN1765" s="149">
        <v>3.1666666667054998E-2</v>
      </c>
      <c r="BO1765" s="149">
        <v>3.1666666667054998E-2</v>
      </c>
      <c r="BP1765" s="149">
        <v>3.1666666667054998E-2</v>
      </c>
      <c r="BQ1765" s="268">
        <v>0.38000000000465989</v>
      </c>
    </row>
    <row r="1766" spans="11:96" x14ac:dyDescent="0.25">
      <c r="K1766" s="145" t="s">
        <v>316</v>
      </c>
      <c r="N1766" s="37" t="s">
        <v>3299</v>
      </c>
      <c r="V1766" s="37" t="s">
        <v>506</v>
      </c>
      <c r="W1766" s="37" t="s">
        <v>510</v>
      </c>
      <c r="X1766" s="37">
        <v>401</v>
      </c>
      <c r="AB1766" s="206" t="s">
        <v>348</v>
      </c>
      <c r="AC1766" s="173">
        <v>8000009</v>
      </c>
      <c r="AD1766" s="174" t="s">
        <v>3300</v>
      </c>
      <c r="AE1766" s="149">
        <v>-361036.62</v>
      </c>
      <c r="AF1766" s="17">
        <v>-460212.43</v>
      </c>
      <c r="AG1766" s="17">
        <v>-261467.32</v>
      </c>
      <c r="AH1766" s="151">
        <v>0</v>
      </c>
      <c r="AI1766" s="150">
        <v>-62917.99</v>
      </c>
      <c r="AJ1766" s="266">
        <v>-188753.97</v>
      </c>
      <c r="AK1766" s="138">
        <v>-202036.95</v>
      </c>
      <c r="AL1766" s="266">
        <v>-242444.34</v>
      </c>
      <c r="AM1766" s="175">
        <v>0</v>
      </c>
      <c r="AN1766" s="150">
        <v>-202036.95</v>
      </c>
      <c r="AO1766" s="151">
        <v>-228252.70285714301</v>
      </c>
      <c r="AP1766" s="151">
        <v>8.9999999967404001E-2</v>
      </c>
      <c r="AQ1766" s="151">
        <v>8.9999999967404001E-2</v>
      </c>
      <c r="AR1766" s="266">
        <v>188754.05999999997</v>
      </c>
      <c r="AS1766" s="267">
        <v>1.000000476811163</v>
      </c>
      <c r="AT1766" s="266">
        <v>8.9999999967404001E-2</v>
      </c>
      <c r="AU1766" s="267">
        <v>0</v>
      </c>
      <c r="AV1766" s="266">
        <v>261467.40999999997</v>
      </c>
      <c r="AW1766" s="267">
        <v>1.0000003442112764</v>
      </c>
      <c r="AX1766" s="266">
        <v>188754.05999999997</v>
      </c>
      <c r="AY1766" s="267">
        <v>1.000000476811163</v>
      </c>
      <c r="AZ1766" s="266">
        <v>8.9999999967404001E-2</v>
      </c>
      <c r="BA1766" s="267">
        <v>0</v>
      </c>
      <c r="BB1766" s="266">
        <v>0</v>
      </c>
      <c r="BC1766" s="267">
        <v>0</v>
      </c>
      <c r="BE1766" s="149">
        <v>7.4999999972840004E-3</v>
      </c>
      <c r="BF1766" s="149">
        <v>7.4999999972840004E-3</v>
      </c>
      <c r="BG1766" s="149">
        <v>7.4999999972840004E-3</v>
      </c>
      <c r="BH1766" s="149">
        <v>7.4999999972840004E-3</v>
      </c>
      <c r="BI1766" s="149">
        <v>7.4999999972840004E-3</v>
      </c>
      <c r="BJ1766" s="149">
        <v>7.4999999972840004E-3</v>
      </c>
      <c r="BK1766" s="149">
        <v>7.4999999972840004E-3</v>
      </c>
      <c r="BL1766" s="149">
        <v>7.4999999972840004E-3</v>
      </c>
      <c r="BM1766" s="149">
        <v>7.4999999972840004E-3</v>
      </c>
      <c r="BN1766" s="149">
        <v>7.4999999972840004E-3</v>
      </c>
      <c r="BO1766" s="149">
        <v>7.4999999972840004E-3</v>
      </c>
      <c r="BP1766" s="149">
        <v>7.4999999972840004E-3</v>
      </c>
      <c r="BQ1766" s="268">
        <v>8.9999999967407998E-2</v>
      </c>
    </row>
    <row r="1767" spans="11:96" x14ac:dyDescent="0.25">
      <c r="K1767" s="145" t="s">
        <v>316</v>
      </c>
      <c r="N1767" s="37" t="s">
        <v>3301</v>
      </c>
      <c r="V1767" s="37" t="s">
        <v>506</v>
      </c>
      <c r="W1767" s="37" t="s">
        <v>510</v>
      </c>
      <c r="X1767" s="37">
        <v>401</v>
      </c>
      <c r="AB1767" s="206" t="s">
        <v>348</v>
      </c>
      <c r="AC1767" s="173">
        <v>8000900</v>
      </c>
      <c r="AD1767" s="174" t="s">
        <v>3302</v>
      </c>
      <c r="AE1767" s="149">
        <v>169722</v>
      </c>
      <c r="AF1767" s="17">
        <v>163189.09</v>
      </c>
      <c r="AG1767" s="17">
        <v>93300.86</v>
      </c>
      <c r="AH1767" s="151">
        <v>0</v>
      </c>
      <c r="AI1767" s="150">
        <v>22506.21</v>
      </c>
      <c r="AJ1767" s="266">
        <v>67518.63</v>
      </c>
      <c r="AK1767" s="138">
        <v>48729.760000000002</v>
      </c>
      <c r="AL1767" s="266">
        <v>58475.712000000007</v>
      </c>
      <c r="AM1767" s="175">
        <v>0</v>
      </c>
      <c r="AN1767" s="150">
        <v>48729.760000000002</v>
      </c>
      <c r="AO1767" s="151">
        <v>57708.754285714298</v>
      </c>
      <c r="AP1767" s="151">
        <v>-0.39000000001397001</v>
      </c>
      <c r="AQ1767" s="151">
        <v>-0.39000000001397001</v>
      </c>
      <c r="AR1767" s="266">
        <v>-67519.020000000019</v>
      </c>
      <c r="AS1767" s="267">
        <v>-1.0000057761835512</v>
      </c>
      <c r="AT1767" s="266">
        <v>-0.39000000001397001</v>
      </c>
      <c r="AU1767" s="267">
        <v>0</v>
      </c>
      <c r="AV1767" s="266">
        <v>-93301.250000000015</v>
      </c>
      <c r="AW1767" s="267">
        <v>-1.0000041800257791</v>
      </c>
      <c r="AX1767" s="266">
        <v>-67519.020000000019</v>
      </c>
      <c r="AY1767" s="267">
        <v>-1.0000057761835512</v>
      </c>
      <c r="AZ1767" s="266">
        <v>-0.39000000001397001</v>
      </c>
      <c r="BA1767" s="267">
        <v>0</v>
      </c>
      <c r="BB1767" s="266">
        <v>0</v>
      </c>
      <c r="BC1767" s="267">
        <v>0</v>
      </c>
      <c r="BE1767" s="149">
        <v>-3.2500000001164001E-2</v>
      </c>
      <c r="BF1767" s="149">
        <v>-3.2500000001164001E-2</v>
      </c>
      <c r="BG1767" s="149">
        <v>-3.2500000001164001E-2</v>
      </c>
      <c r="BH1767" s="149">
        <v>-3.2500000001164001E-2</v>
      </c>
      <c r="BI1767" s="149">
        <v>-3.2500000001164001E-2</v>
      </c>
      <c r="BJ1767" s="149">
        <v>-3.2500000001164001E-2</v>
      </c>
      <c r="BK1767" s="149">
        <v>-3.2500000001164001E-2</v>
      </c>
      <c r="BL1767" s="149">
        <v>-3.2500000001164001E-2</v>
      </c>
      <c r="BM1767" s="149">
        <v>-3.2500000001164001E-2</v>
      </c>
      <c r="BN1767" s="149">
        <v>-3.2500000001164001E-2</v>
      </c>
      <c r="BO1767" s="149">
        <v>-3.2500000001164001E-2</v>
      </c>
      <c r="BP1767" s="149">
        <v>-3.2500000001164001E-2</v>
      </c>
      <c r="BQ1767" s="268">
        <v>-0.3900000000139679</v>
      </c>
    </row>
    <row r="1768" spans="11:96" x14ac:dyDescent="0.25">
      <c r="K1768" s="145" t="s">
        <v>316</v>
      </c>
      <c r="N1768" s="37" t="s">
        <v>3303</v>
      </c>
      <c r="V1768" s="37" t="s">
        <v>506</v>
      </c>
      <c r="W1768" s="37" t="s">
        <v>510</v>
      </c>
      <c r="X1768" s="37">
        <v>401</v>
      </c>
      <c r="AB1768" s="206" t="s">
        <v>348</v>
      </c>
      <c r="AC1768" s="173">
        <v>8200001</v>
      </c>
      <c r="AD1768" s="174" t="s">
        <v>3304</v>
      </c>
      <c r="AE1768" s="149">
        <v>141596.19</v>
      </c>
      <c r="AF1768" s="17">
        <v>190010.56</v>
      </c>
      <c r="AG1768" s="17">
        <v>-104269.08</v>
      </c>
      <c r="AH1768" s="151">
        <v>0</v>
      </c>
      <c r="AI1768" s="150">
        <v>30984.68</v>
      </c>
      <c r="AJ1768" s="266">
        <v>92954.040000000008</v>
      </c>
      <c r="AK1768" s="138">
        <v>64544.030000000006</v>
      </c>
      <c r="AL1768" s="266">
        <v>77452.83600000001</v>
      </c>
      <c r="AM1768" s="175">
        <v>0</v>
      </c>
      <c r="AN1768" s="150">
        <v>64544.030000000006</v>
      </c>
      <c r="AO1768" s="151">
        <v>91790.725714285698</v>
      </c>
      <c r="AP1768" s="151">
        <v>0.179999999993015</v>
      </c>
      <c r="AQ1768" s="151">
        <v>0.179999999993015</v>
      </c>
      <c r="AR1768" s="266">
        <v>-92953.860000000015</v>
      </c>
      <c r="AS1768" s="267">
        <v>-0.99999806355915255</v>
      </c>
      <c r="AT1768" s="266">
        <v>0.179999999993015</v>
      </c>
      <c r="AU1768" s="267">
        <v>0</v>
      </c>
      <c r="AV1768" s="266">
        <v>104269.26</v>
      </c>
      <c r="AW1768" s="267">
        <v>1.0000017263027543</v>
      </c>
      <c r="AX1768" s="266">
        <v>-92953.860000000015</v>
      </c>
      <c r="AY1768" s="267">
        <v>-0.99999806355915255</v>
      </c>
      <c r="AZ1768" s="266">
        <v>0.179999999993015</v>
      </c>
      <c r="BA1768" s="267">
        <v>0</v>
      </c>
      <c r="BB1768" s="266">
        <v>0</v>
      </c>
      <c r="BC1768" s="267">
        <v>0</v>
      </c>
      <c r="BE1768" s="149">
        <v>1.4999999999418E-2</v>
      </c>
      <c r="BF1768" s="149">
        <v>1.4999999999418E-2</v>
      </c>
      <c r="BG1768" s="149">
        <v>1.4999999999418E-2</v>
      </c>
      <c r="BH1768" s="149">
        <v>1.4999999999418E-2</v>
      </c>
      <c r="BI1768" s="149">
        <v>1.4999999999418E-2</v>
      </c>
      <c r="BJ1768" s="149">
        <v>1.4999999999418E-2</v>
      </c>
      <c r="BK1768" s="149">
        <v>1.4999999999418E-2</v>
      </c>
      <c r="BL1768" s="149">
        <v>1.4999999999418E-2</v>
      </c>
      <c r="BM1768" s="149">
        <v>1.4999999999418E-2</v>
      </c>
      <c r="BN1768" s="149">
        <v>1.4999999999418E-2</v>
      </c>
      <c r="BO1768" s="149">
        <v>1.4999999999418E-2</v>
      </c>
      <c r="BP1768" s="149">
        <v>1.4999999999418E-2</v>
      </c>
      <c r="BQ1768" s="268">
        <v>0.17999999999301605</v>
      </c>
    </row>
    <row r="1769" spans="11:96" x14ac:dyDescent="0.25">
      <c r="K1769" s="145" t="s">
        <v>316</v>
      </c>
      <c r="N1769" s="37" t="s">
        <v>3305</v>
      </c>
      <c r="V1769" s="37" t="s">
        <v>506</v>
      </c>
      <c r="W1769" s="37" t="s">
        <v>510</v>
      </c>
      <c r="X1769" s="37">
        <v>401</v>
      </c>
      <c r="AB1769" s="206" t="s">
        <v>348</v>
      </c>
      <c r="AC1769" s="173">
        <v>8200002</v>
      </c>
      <c r="AD1769" s="174" t="s">
        <v>3306</v>
      </c>
      <c r="AE1769" s="149">
        <v>0</v>
      </c>
      <c r="AF1769" s="17">
        <v>0</v>
      </c>
      <c r="AG1769" s="17">
        <v>2223210.5500000003</v>
      </c>
      <c r="AH1769" s="151">
        <v>0</v>
      </c>
      <c r="AI1769" s="150">
        <v>0</v>
      </c>
      <c r="AJ1769" s="266">
        <v>0</v>
      </c>
      <c r="AK1769" s="138">
        <v>1343695.21</v>
      </c>
      <c r="AL1769" s="266">
        <v>1612434.2520000001</v>
      </c>
      <c r="AM1769" s="175">
        <v>0</v>
      </c>
      <c r="AN1769" s="150">
        <v>1343695.21</v>
      </c>
      <c r="AO1769" s="151">
        <v>2303477.5028571398</v>
      </c>
      <c r="AP1769" s="151">
        <v>-0.18999999994412101</v>
      </c>
      <c r="AQ1769" s="151">
        <v>-0.18999999994412001</v>
      </c>
      <c r="AR1769" s="266">
        <v>-0.18999999994412001</v>
      </c>
      <c r="AS1769" s="267">
        <v>0</v>
      </c>
      <c r="AT1769" s="266">
        <v>-0.18999999994412001</v>
      </c>
      <c r="AU1769" s="267">
        <v>0</v>
      </c>
      <c r="AV1769" s="266">
        <v>-2223210.7400000002</v>
      </c>
      <c r="AW1769" s="267">
        <v>-1.000000085461991</v>
      </c>
      <c r="AX1769" s="266">
        <v>-0.18999999994412101</v>
      </c>
      <c r="AY1769" s="267">
        <v>0</v>
      </c>
      <c r="AZ1769" s="266">
        <v>-0.18999999994412101</v>
      </c>
      <c r="BA1769" s="267">
        <v>0</v>
      </c>
      <c r="BB1769" s="266">
        <v>9.9920072216264089E-16</v>
      </c>
      <c r="BC1769" s="267">
        <v>5.2589511708237149E-15</v>
      </c>
      <c r="BE1769" s="149">
        <v>-1.5833333328677E-2</v>
      </c>
      <c r="BF1769" s="149">
        <v>-1.5833333328677E-2</v>
      </c>
      <c r="BG1769" s="149">
        <v>-1.5833333328677E-2</v>
      </c>
      <c r="BH1769" s="149">
        <v>-1.5833333328677E-2</v>
      </c>
      <c r="BI1769" s="149">
        <v>-1.5833333328677E-2</v>
      </c>
      <c r="BJ1769" s="149">
        <v>-1.5833333328677E-2</v>
      </c>
      <c r="BK1769" s="149">
        <v>-1.5833333328677E-2</v>
      </c>
      <c r="BL1769" s="149">
        <v>-1.5833333328677E-2</v>
      </c>
      <c r="BM1769" s="149">
        <v>-1.5833333328677E-2</v>
      </c>
      <c r="BN1769" s="149">
        <v>-1.5833333328677E-2</v>
      </c>
      <c r="BO1769" s="149">
        <v>-1.5833333328677E-2</v>
      </c>
      <c r="BP1769" s="149">
        <v>-1.5833333328677E-2</v>
      </c>
      <c r="BQ1769" s="268">
        <v>-0.18999999994412406</v>
      </c>
    </row>
    <row r="1770" spans="11:96" x14ac:dyDescent="0.25">
      <c r="K1770" s="145" t="s">
        <v>316</v>
      </c>
      <c r="N1770" s="37" t="s">
        <v>3307</v>
      </c>
      <c r="V1770" s="37" t="s">
        <v>506</v>
      </c>
      <c r="W1770" s="37" t="s">
        <v>510</v>
      </c>
      <c r="X1770" s="37">
        <v>401</v>
      </c>
      <c r="AB1770" s="206" t="s">
        <v>348</v>
      </c>
      <c r="AC1770" s="173">
        <v>8200006</v>
      </c>
      <c r="AD1770" s="174" t="s">
        <v>3308</v>
      </c>
      <c r="AE1770" s="149">
        <v>48849.14</v>
      </c>
      <c r="AF1770" s="17">
        <v>-33158.36</v>
      </c>
      <c r="AG1770" s="17">
        <v>-55736.89</v>
      </c>
      <c r="AH1770" s="151">
        <v>0</v>
      </c>
      <c r="AI1770" s="150">
        <v>-270526.21000000002</v>
      </c>
      <c r="AJ1770" s="266">
        <v>-811578.63000000012</v>
      </c>
      <c r="AK1770" s="138">
        <v>-263456.24000000005</v>
      </c>
      <c r="AL1770" s="266">
        <v>-316147.48800000001</v>
      </c>
      <c r="AM1770" s="175">
        <v>0</v>
      </c>
      <c r="AN1770" s="150">
        <v>-263456.24000000005</v>
      </c>
      <c r="AO1770" s="151">
        <v>-463759.21714285703</v>
      </c>
      <c r="AP1770" s="151">
        <v>-0.21000000002095501</v>
      </c>
      <c r="AQ1770" s="151">
        <v>-0.21000000002095401</v>
      </c>
      <c r="AR1770" s="266">
        <v>811578.42000000016</v>
      </c>
      <c r="AS1770" s="267">
        <v>0.9999997412450351</v>
      </c>
      <c r="AT1770" s="266">
        <v>-0.21000000002095401</v>
      </c>
      <c r="AU1770" s="267">
        <v>0</v>
      </c>
      <c r="AV1770" s="266">
        <v>55736.679999999978</v>
      </c>
      <c r="AW1770" s="267">
        <v>0.99999623229785473</v>
      </c>
      <c r="AX1770" s="266">
        <v>811578.42</v>
      </c>
      <c r="AY1770" s="267">
        <v>0.99999974124503488</v>
      </c>
      <c r="AZ1770" s="266">
        <v>-0.21000000002095501</v>
      </c>
      <c r="BA1770" s="267">
        <v>0</v>
      </c>
      <c r="BB1770" s="266">
        <v>9.9920072216264089E-16</v>
      </c>
      <c r="BC1770" s="267">
        <v>4.7580986764901661E-15</v>
      </c>
      <c r="BE1770" s="149">
        <v>-1.7500000001746001E-2</v>
      </c>
      <c r="BF1770" s="149">
        <v>-1.7500000001746001E-2</v>
      </c>
      <c r="BG1770" s="149">
        <v>-1.7500000001746001E-2</v>
      </c>
      <c r="BH1770" s="149">
        <v>-1.7500000001746001E-2</v>
      </c>
      <c r="BI1770" s="149">
        <v>-1.7500000001746001E-2</v>
      </c>
      <c r="BJ1770" s="149">
        <v>-1.7500000001746001E-2</v>
      </c>
      <c r="BK1770" s="149">
        <v>-1.7500000001746001E-2</v>
      </c>
      <c r="BL1770" s="149">
        <v>-1.7500000001746001E-2</v>
      </c>
      <c r="BM1770" s="149">
        <v>-1.7500000001746001E-2</v>
      </c>
      <c r="BN1770" s="149">
        <v>-1.7500000001746001E-2</v>
      </c>
      <c r="BO1770" s="149">
        <v>-1.7500000001746001E-2</v>
      </c>
      <c r="BP1770" s="149">
        <v>-1.7500000001746001E-2</v>
      </c>
      <c r="BQ1770" s="268">
        <v>-0.21000000002095207</v>
      </c>
    </row>
    <row r="1771" spans="11:96" x14ac:dyDescent="0.25">
      <c r="K1771" s="145" t="s">
        <v>316</v>
      </c>
      <c r="N1771" s="37" t="s">
        <v>3309</v>
      </c>
      <c r="V1771" s="37" t="s">
        <v>506</v>
      </c>
      <c r="W1771" s="37" t="s">
        <v>510</v>
      </c>
      <c r="X1771" s="37">
        <v>401</v>
      </c>
      <c r="AB1771" s="206" t="s">
        <v>348</v>
      </c>
      <c r="AC1771" s="173">
        <v>8200008</v>
      </c>
      <c r="AD1771" s="174" t="s">
        <v>3310</v>
      </c>
      <c r="AE1771" s="149">
        <v>227088.31999999995</v>
      </c>
      <c r="AF1771" s="17">
        <v>0</v>
      </c>
      <c r="AG1771" s="17">
        <v>0</v>
      </c>
      <c r="AH1771" s="151">
        <v>0</v>
      </c>
      <c r="AI1771" s="150">
        <v>0</v>
      </c>
      <c r="AJ1771" s="266">
        <v>0</v>
      </c>
      <c r="AK1771" s="138">
        <v>0</v>
      </c>
      <c r="AL1771" s="266">
        <v>0</v>
      </c>
      <c r="AM1771" s="175">
        <v>0</v>
      </c>
      <c r="AN1771" s="150">
        <v>0</v>
      </c>
      <c r="AO1771" s="151">
        <v>0</v>
      </c>
      <c r="AP1771" s="151">
        <v>0</v>
      </c>
      <c r="AQ1771" s="151">
        <v>0</v>
      </c>
      <c r="AR1771" s="266">
        <v>0</v>
      </c>
      <c r="AS1771" s="267">
        <v>0</v>
      </c>
      <c r="AT1771" s="266">
        <v>0</v>
      </c>
      <c r="AU1771" s="267">
        <v>0</v>
      </c>
      <c r="AV1771" s="266">
        <v>0</v>
      </c>
      <c r="AW1771" s="267">
        <v>0</v>
      </c>
      <c r="AX1771" s="266">
        <v>0</v>
      </c>
      <c r="AY1771" s="267">
        <v>0</v>
      </c>
      <c r="AZ1771" s="266">
        <v>0</v>
      </c>
      <c r="BA1771" s="267">
        <v>0</v>
      </c>
      <c r="BB1771" s="266">
        <v>0</v>
      </c>
      <c r="BC1771" s="267">
        <v>0</v>
      </c>
      <c r="BE1771" s="149">
        <v>0</v>
      </c>
      <c r="BF1771" s="149">
        <v>0</v>
      </c>
      <c r="BG1771" s="149">
        <v>0</v>
      </c>
      <c r="BH1771" s="149">
        <v>0</v>
      </c>
      <c r="BI1771" s="149">
        <v>0</v>
      </c>
      <c r="BJ1771" s="149">
        <v>0</v>
      </c>
      <c r="BK1771" s="149">
        <v>0</v>
      </c>
      <c r="BL1771" s="149">
        <v>0</v>
      </c>
      <c r="BM1771" s="149">
        <v>0</v>
      </c>
      <c r="BN1771" s="149">
        <v>0</v>
      </c>
      <c r="BO1771" s="149">
        <v>0</v>
      </c>
      <c r="BP1771" s="149">
        <v>0</v>
      </c>
      <c r="BQ1771" s="268">
        <v>0</v>
      </c>
    </row>
    <row r="1772" spans="11:96" x14ac:dyDescent="0.25">
      <c r="K1772" s="145" t="s">
        <v>316</v>
      </c>
      <c r="N1772" s="37" t="s">
        <v>3311</v>
      </c>
      <c r="V1772" s="37" t="s">
        <v>506</v>
      </c>
      <c r="W1772" s="37" t="s">
        <v>510</v>
      </c>
      <c r="X1772" s="37">
        <v>401</v>
      </c>
      <c r="AB1772" s="206" t="s">
        <v>348</v>
      </c>
      <c r="AC1772" s="173">
        <v>8200016</v>
      </c>
      <c r="AD1772" s="174" t="s">
        <v>3312</v>
      </c>
      <c r="AE1772" s="149">
        <v>0</v>
      </c>
      <c r="AF1772" s="17">
        <v>0</v>
      </c>
      <c r="AG1772" s="17">
        <v>-57420</v>
      </c>
      <c r="AH1772" s="151">
        <v>0</v>
      </c>
      <c r="AI1772" s="150">
        <v>0</v>
      </c>
      <c r="AJ1772" s="266">
        <v>0</v>
      </c>
      <c r="AK1772" s="138">
        <v>0</v>
      </c>
      <c r="AL1772" s="266">
        <v>0</v>
      </c>
      <c r="AM1772" s="175">
        <v>0</v>
      </c>
      <c r="AN1772" s="150">
        <v>0</v>
      </c>
      <c r="AO1772" s="151">
        <v>0</v>
      </c>
      <c r="AP1772" s="151">
        <v>0</v>
      </c>
      <c r="AQ1772" s="151">
        <v>0</v>
      </c>
      <c r="AR1772" s="266">
        <v>0</v>
      </c>
      <c r="AS1772" s="267">
        <v>0</v>
      </c>
      <c r="AT1772" s="266">
        <v>0</v>
      </c>
      <c r="AU1772" s="267">
        <v>0</v>
      </c>
      <c r="AV1772" s="266">
        <v>57420</v>
      </c>
      <c r="AW1772" s="267">
        <v>1</v>
      </c>
      <c r="AX1772" s="266">
        <v>0</v>
      </c>
      <c r="AY1772" s="267">
        <v>0</v>
      </c>
      <c r="AZ1772" s="266">
        <v>0</v>
      </c>
      <c r="BA1772" s="267">
        <v>0</v>
      </c>
      <c r="BB1772" s="266">
        <v>0</v>
      </c>
      <c r="BC1772" s="267">
        <v>0</v>
      </c>
      <c r="BE1772" s="149">
        <v>0</v>
      </c>
      <c r="BF1772" s="149">
        <v>0</v>
      </c>
      <c r="BG1772" s="149">
        <v>0</v>
      </c>
      <c r="BH1772" s="149">
        <v>0</v>
      </c>
      <c r="BI1772" s="149">
        <v>0</v>
      </c>
      <c r="BJ1772" s="149">
        <v>0</v>
      </c>
      <c r="BK1772" s="149">
        <v>0</v>
      </c>
      <c r="BL1772" s="149">
        <v>0</v>
      </c>
      <c r="BM1772" s="149">
        <v>0</v>
      </c>
      <c r="BN1772" s="149">
        <v>0</v>
      </c>
      <c r="BO1772" s="149">
        <v>0</v>
      </c>
      <c r="BP1772" s="149">
        <v>0</v>
      </c>
      <c r="BQ1772" s="268">
        <v>0</v>
      </c>
    </row>
    <row r="1773" spans="11:96" x14ac:dyDescent="0.25">
      <c r="K1773" s="145" t="s">
        <v>316</v>
      </c>
      <c r="N1773" s="37" t="s">
        <v>3313</v>
      </c>
      <c r="V1773" s="37" t="s">
        <v>506</v>
      </c>
      <c r="W1773" s="37" t="s">
        <v>510</v>
      </c>
      <c r="X1773" s="37">
        <v>401</v>
      </c>
      <c r="AB1773" s="206" t="s">
        <v>348</v>
      </c>
      <c r="AC1773" s="173">
        <v>8300001</v>
      </c>
      <c r="AD1773" s="174" t="s">
        <v>3314</v>
      </c>
      <c r="AE1773" s="149">
        <v>-580613.62</v>
      </c>
      <c r="AF1773" s="17">
        <v>-580313.1</v>
      </c>
      <c r="AG1773" s="17">
        <v>-1110091.8999999999</v>
      </c>
      <c r="AH1773" s="151">
        <v>0</v>
      </c>
      <c r="AI1773" s="150">
        <v>-203014.01000000004</v>
      </c>
      <c r="AJ1773" s="266">
        <v>-609042.03000000014</v>
      </c>
      <c r="AK1773" s="138">
        <v>-463385.43</v>
      </c>
      <c r="AL1773" s="266">
        <v>-556062.51599999995</v>
      </c>
      <c r="AM1773" s="175">
        <v>0</v>
      </c>
      <c r="AN1773" s="150">
        <v>-463385.43</v>
      </c>
      <c r="AO1773" s="151">
        <v>-446197.85142857098</v>
      </c>
      <c r="AP1773" s="151">
        <v>-1066997.9099999999</v>
      </c>
      <c r="AQ1773" s="151">
        <v>-1066997.9099999997</v>
      </c>
      <c r="AR1773" s="266">
        <v>-457955.87999999954</v>
      </c>
      <c r="AS1773" s="267">
        <v>-0.75192820436382601</v>
      </c>
      <c r="AT1773" s="266">
        <v>-1066997.9099999997</v>
      </c>
      <c r="AU1773" s="267">
        <v>0</v>
      </c>
      <c r="AV1773" s="266">
        <v>43093.990000000224</v>
      </c>
      <c r="AW1773" s="267">
        <v>3.8820200381608251E-2</v>
      </c>
      <c r="AX1773" s="266">
        <v>-457955.87999999977</v>
      </c>
      <c r="AY1773" s="267">
        <v>-0.75192820436382635</v>
      </c>
      <c r="AZ1773" s="266">
        <v>-1066997.9099999999</v>
      </c>
      <c r="BA1773" s="267">
        <v>0</v>
      </c>
      <c r="BB1773" s="266">
        <v>2.3283064365386963E-10</v>
      </c>
      <c r="BC1773" s="267">
        <v>2.1821096505603244E-16</v>
      </c>
      <c r="BE1773" s="149">
        <v>-88916.492499999993</v>
      </c>
      <c r="BF1773" s="149">
        <v>-88916.492499999993</v>
      </c>
      <c r="BG1773" s="149">
        <v>-88916.492499999993</v>
      </c>
      <c r="BH1773" s="149">
        <v>-88916.492499999993</v>
      </c>
      <c r="BI1773" s="149">
        <v>-88916.492499999993</v>
      </c>
      <c r="BJ1773" s="149">
        <v>-88916.492499999993</v>
      </c>
      <c r="BK1773" s="149">
        <v>-88916.492499999993</v>
      </c>
      <c r="BL1773" s="149">
        <v>-88916.492499999993</v>
      </c>
      <c r="BM1773" s="149">
        <v>-88916.492499999993</v>
      </c>
      <c r="BN1773" s="149">
        <v>-88916.492499999993</v>
      </c>
      <c r="BO1773" s="149">
        <v>-88916.492499999993</v>
      </c>
      <c r="BP1773" s="149">
        <v>-88916.492499999993</v>
      </c>
      <c r="BQ1773" s="268">
        <v>-1066997.9099999997</v>
      </c>
    </row>
    <row r="1774" spans="11:96" x14ac:dyDescent="0.25">
      <c r="K1774" s="145" t="s">
        <v>316</v>
      </c>
      <c r="N1774" s="37" t="s">
        <v>3315</v>
      </c>
      <c r="V1774" s="37" t="s">
        <v>506</v>
      </c>
      <c r="W1774" s="37" t="s">
        <v>510</v>
      </c>
      <c r="X1774" s="37">
        <v>401</v>
      </c>
      <c r="AB1774" s="206" t="s">
        <v>348</v>
      </c>
      <c r="AC1774" s="173">
        <v>8400001</v>
      </c>
      <c r="AD1774" s="174" t="s">
        <v>3316</v>
      </c>
      <c r="AE1774" s="149">
        <v>695142.34</v>
      </c>
      <c r="AF1774" s="17">
        <v>1076625.23</v>
      </c>
      <c r="AG1774" s="17">
        <v>3287513.68</v>
      </c>
      <c r="AH1774" s="151">
        <v>0</v>
      </c>
      <c r="AI1774" s="150">
        <v>3066154.6999999997</v>
      </c>
      <c r="AJ1774" s="266">
        <v>9198464.0999999996</v>
      </c>
      <c r="AK1774" s="138">
        <v>6572675.4800000014</v>
      </c>
      <c r="AL1774" s="266">
        <v>7887210.5760000022</v>
      </c>
      <c r="AM1774" s="175">
        <v>0</v>
      </c>
      <c r="AN1774" s="150">
        <v>6572675.4800000014</v>
      </c>
      <c r="AO1774" s="151">
        <v>3865436.6942857197</v>
      </c>
      <c r="AP1774" s="151">
        <v>-0.320000000298023</v>
      </c>
      <c r="AQ1774" s="151">
        <v>-0.320000000298023</v>
      </c>
      <c r="AR1774" s="266">
        <v>-9198464.4199999999</v>
      </c>
      <c r="AS1774" s="267">
        <v>-1.0000000347884166</v>
      </c>
      <c r="AT1774" s="266">
        <v>-0.320000000298023</v>
      </c>
      <c r="AU1774" s="267">
        <v>0</v>
      </c>
      <c r="AV1774" s="266">
        <v>-3287514.0000000005</v>
      </c>
      <c r="AW1774" s="267">
        <v>-1.0000000973379981</v>
      </c>
      <c r="AX1774" s="266">
        <v>-9198464.4199999999</v>
      </c>
      <c r="AY1774" s="267">
        <v>-1.0000000347884166</v>
      </c>
      <c r="AZ1774" s="266">
        <v>-0.320000000298023</v>
      </c>
      <c r="BA1774" s="267">
        <v>0</v>
      </c>
      <c r="BB1774" s="266">
        <v>0</v>
      </c>
      <c r="BC1774" s="267">
        <v>0</v>
      </c>
      <c r="BE1774" s="149">
        <v>-2.6666666691502E-2</v>
      </c>
      <c r="BF1774" s="149">
        <v>-2.6666666691502E-2</v>
      </c>
      <c r="BG1774" s="149">
        <v>-2.6666666691502E-2</v>
      </c>
      <c r="BH1774" s="149">
        <v>-2.6666666691502E-2</v>
      </c>
      <c r="BI1774" s="149">
        <v>-2.6666666691502E-2</v>
      </c>
      <c r="BJ1774" s="149">
        <v>-2.6666666691502E-2</v>
      </c>
      <c r="BK1774" s="149">
        <v>-2.6666666691502E-2</v>
      </c>
      <c r="BL1774" s="149">
        <v>-2.6666666691502E-2</v>
      </c>
      <c r="BM1774" s="149">
        <v>-2.6666666691502E-2</v>
      </c>
      <c r="BN1774" s="149">
        <v>-2.6666666691502E-2</v>
      </c>
      <c r="BO1774" s="149">
        <v>-2.6666666691502E-2</v>
      </c>
      <c r="BP1774" s="149">
        <v>-2.6666666691502E-2</v>
      </c>
      <c r="BQ1774" s="268">
        <v>-0.320000000298024</v>
      </c>
    </row>
    <row r="1775" spans="11:96" x14ac:dyDescent="0.25">
      <c r="K1775" s="145" t="s">
        <v>316</v>
      </c>
      <c r="N1775" s="37" t="s">
        <v>3317</v>
      </c>
      <c r="V1775" s="37" t="s">
        <v>506</v>
      </c>
      <c r="W1775" s="37" t="s">
        <v>510</v>
      </c>
      <c r="X1775" s="37">
        <v>401</v>
      </c>
      <c r="AB1775" s="206" t="s">
        <v>348</v>
      </c>
      <c r="AC1775" s="173">
        <v>8400005</v>
      </c>
      <c r="AD1775" s="174" t="s">
        <v>3318</v>
      </c>
      <c r="AE1775" s="149">
        <v>142904.62</v>
      </c>
      <c r="AF1775" s="17">
        <v>208369.96</v>
      </c>
      <c r="AG1775" s="17">
        <v>222758.30000000002</v>
      </c>
      <c r="AH1775" s="151">
        <v>0</v>
      </c>
      <c r="AI1775" s="150">
        <v>112299.03000000001</v>
      </c>
      <c r="AJ1775" s="266">
        <v>336897.09</v>
      </c>
      <c r="AK1775" s="138">
        <v>207013.45</v>
      </c>
      <c r="AL1775" s="266">
        <v>248416.14</v>
      </c>
      <c r="AM1775" s="175">
        <v>0</v>
      </c>
      <c r="AN1775" s="150">
        <v>207013.45</v>
      </c>
      <c r="AO1775" s="151">
        <v>263122.371428571</v>
      </c>
      <c r="AP1775" s="151">
        <v>145604.38</v>
      </c>
      <c r="AQ1775" s="151">
        <v>145604.37999999998</v>
      </c>
      <c r="AR1775" s="266">
        <v>-191292.71000000005</v>
      </c>
      <c r="AS1775" s="267">
        <v>-0.5678075462153741</v>
      </c>
      <c r="AT1775" s="266">
        <v>145604.37999999998</v>
      </c>
      <c r="AU1775" s="267">
        <v>0</v>
      </c>
      <c r="AV1775" s="266">
        <v>-77153.920000000042</v>
      </c>
      <c r="AW1775" s="267">
        <v>-0.34635710543669995</v>
      </c>
      <c r="AX1775" s="266">
        <v>-191292.71000000002</v>
      </c>
      <c r="AY1775" s="267">
        <v>-0.56780754621537399</v>
      </c>
      <c r="AZ1775" s="266">
        <v>145604.38</v>
      </c>
      <c r="BA1775" s="267">
        <v>0</v>
      </c>
      <c r="BB1775" s="266">
        <v>-2.9103830456733704E-11</v>
      </c>
      <c r="BC1775" s="267">
        <v>-1.9988293248275707E-16</v>
      </c>
      <c r="BE1775" s="149">
        <v>12133.698333333334</v>
      </c>
      <c r="BF1775" s="149">
        <v>12133.698333333334</v>
      </c>
      <c r="BG1775" s="149">
        <v>12133.698333333334</v>
      </c>
      <c r="BH1775" s="149">
        <v>12133.698333333334</v>
      </c>
      <c r="BI1775" s="149">
        <v>12133.698333333334</v>
      </c>
      <c r="BJ1775" s="149">
        <v>12133.698333333334</v>
      </c>
      <c r="BK1775" s="149">
        <v>12133.698333333334</v>
      </c>
      <c r="BL1775" s="149">
        <v>12133.698333333334</v>
      </c>
      <c r="BM1775" s="149">
        <v>12133.698333333334</v>
      </c>
      <c r="BN1775" s="149">
        <v>12133.698333333334</v>
      </c>
      <c r="BO1775" s="149">
        <v>12133.698333333334</v>
      </c>
      <c r="BP1775" s="149">
        <v>12133.698333333334</v>
      </c>
      <c r="BQ1775" s="268">
        <v>145604.38</v>
      </c>
    </row>
    <row r="1776" spans="11:96" x14ac:dyDescent="0.25">
      <c r="K1776" s="145" t="s">
        <v>316</v>
      </c>
      <c r="N1776" s="37" t="s">
        <v>3319</v>
      </c>
      <c r="V1776" s="37" t="s">
        <v>506</v>
      </c>
      <c r="W1776" s="37" t="s">
        <v>510</v>
      </c>
      <c r="X1776" s="37">
        <v>401</v>
      </c>
      <c r="AB1776" s="206" t="s">
        <v>348</v>
      </c>
      <c r="AC1776" s="173">
        <v>8400006</v>
      </c>
      <c r="AD1776" s="174" t="s">
        <v>3320</v>
      </c>
      <c r="AE1776" s="149">
        <v>139294.62999999998</v>
      </c>
      <c r="AF1776" s="17">
        <v>191232.49999999997</v>
      </c>
      <c r="AG1776" s="17">
        <v>139486.07</v>
      </c>
      <c r="AH1776" s="151">
        <v>0</v>
      </c>
      <c r="AI1776" s="150">
        <v>50511.229999999989</v>
      </c>
      <c r="AJ1776" s="266">
        <v>151533.68999999997</v>
      </c>
      <c r="AK1776" s="138">
        <v>104327.32</v>
      </c>
      <c r="AL1776" s="266">
        <v>125192.784</v>
      </c>
      <c r="AM1776" s="175">
        <v>0</v>
      </c>
      <c r="AN1776" s="150">
        <v>104327.32</v>
      </c>
      <c r="AO1776" s="151">
        <v>128172.13714285701</v>
      </c>
      <c r="AP1776" s="151">
        <v>-7.0000000006985003E-2</v>
      </c>
      <c r="AQ1776" s="151">
        <v>-7.0000000006985003E-2</v>
      </c>
      <c r="AR1776" s="266">
        <v>-151533.75999999998</v>
      </c>
      <c r="AS1776" s="267">
        <v>-1.0000004619434795</v>
      </c>
      <c r="AT1776" s="266">
        <v>-7.0000000006985003E-2</v>
      </c>
      <c r="AU1776" s="267">
        <v>0</v>
      </c>
      <c r="AV1776" s="266">
        <v>-139486.14000000001</v>
      </c>
      <c r="AW1776" s="267">
        <v>-1.0000005018422271</v>
      </c>
      <c r="AX1776" s="266">
        <v>-151533.75999999998</v>
      </c>
      <c r="AY1776" s="267">
        <v>-1.0000004619434795</v>
      </c>
      <c r="AZ1776" s="266">
        <v>-7.0000000006985003E-2</v>
      </c>
      <c r="BA1776" s="267">
        <v>0</v>
      </c>
      <c r="BB1776" s="266">
        <v>0</v>
      </c>
      <c r="BC1776" s="267">
        <v>0</v>
      </c>
      <c r="BE1776" s="149">
        <v>-5.8333333339150003E-3</v>
      </c>
      <c r="BF1776" s="149">
        <v>-5.8333333339150003E-3</v>
      </c>
      <c r="BG1776" s="149">
        <v>-5.8333333339150003E-3</v>
      </c>
      <c r="BH1776" s="149">
        <v>-5.8333333339150003E-3</v>
      </c>
      <c r="BI1776" s="149">
        <v>-5.8333333339150003E-3</v>
      </c>
      <c r="BJ1776" s="149">
        <v>-5.8333333339150003E-3</v>
      </c>
      <c r="BK1776" s="149">
        <v>-5.8333333339150003E-3</v>
      </c>
      <c r="BL1776" s="149">
        <v>-5.8333333339150003E-3</v>
      </c>
      <c r="BM1776" s="149">
        <v>-5.8333333339150003E-3</v>
      </c>
      <c r="BN1776" s="149">
        <v>-5.8333333339150003E-3</v>
      </c>
      <c r="BO1776" s="149">
        <v>-5.8333333339150003E-3</v>
      </c>
      <c r="BP1776" s="149">
        <v>-5.8333333339150003E-3</v>
      </c>
      <c r="BQ1776" s="268">
        <v>-7.000000000698002E-2</v>
      </c>
    </row>
    <row r="1777" spans="2:96" x14ac:dyDescent="0.25">
      <c r="K1777" s="145" t="s">
        <v>316</v>
      </c>
      <c r="N1777" s="37" t="s">
        <v>3321</v>
      </c>
      <c r="V1777" s="37" t="s">
        <v>506</v>
      </c>
      <c r="W1777" s="37" t="s">
        <v>510</v>
      </c>
      <c r="X1777" s="37">
        <v>401</v>
      </c>
      <c r="AB1777" s="206" t="s">
        <v>348</v>
      </c>
      <c r="AC1777" s="173">
        <v>8400007</v>
      </c>
      <c r="AD1777" s="174" t="s">
        <v>3322</v>
      </c>
      <c r="AE1777" s="149">
        <v>769.22</v>
      </c>
      <c r="AF1777" s="17">
        <v>430.48999999999995</v>
      </c>
      <c r="AG1777" s="17">
        <v>318.22000000000003</v>
      </c>
      <c r="AH1777" s="151">
        <v>0</v>
      </c>
      <c r="AI1777" s="150">
        <v>64.55</v>
      </c>
      <c r="AJ1777" s="266">
        <v>193.64999999999998</v>
      </c>
      <c r="AK1777" s="138">
        <v>222.56</v>
      </c>
      <c r="AL1777" s="266">
        <v>267.072</v>
      </c>
      <c r="AM1777" s="175">
        <v>0</v>
      </c>
      <c r="AN1777" s="150">
        <v>222.56</v>
      </c>
      <c r="AO1777" s="151">
        <v>381.53142857142899</v>
      </c>
      <c r="AP1777" s="151">
        <v>0.22000000000002701</v>
      </c>
      <c r="AQ1777" s="151">
        <v>0.22000000000002701</v>
      </c>
      <c r="AR1777" s="266">
        <v>-193.42999999999995</v>
      </c>
      <c r="AS1777" s="267">
        <v>-0.99886392977020388</v>
      </c>
      <c r="AT1777" s="266">
        <v>0.22000000000002701</v>
      </c>
      <c r="AU1777" s="267">
        <v>0</v>
      </c>
      <c r="AV1777" s="266">
        <v>-318</v>
      </c>
      <c r="AW1777" s="267">
        <v>-0.99930865439004457</v>
      </c>
      <c r="AX1777" s="266">
        <v>-193.42999999999995</v>
      </c>
      <c r="AY1777" s="267">
        <v>-0.99886392977020388</v>
      </c>
      <c r="AZ1777" s="266">
        <v>0.22000000000002701</v>
      </c>
      <c r="BA1777" s="267">
        <v>0</v>
      </c>
      <c r="BB1777" s="266">
        <v>0</v>
      </c>
      <c r="BC1777" s="267">
        <v>0</v>
      </c>
      <c r="BE1777" s="149">
        <v>1.8333333333336001E-2</v>
      </c>
      <c r="BF1777" s="149">
        <v>1.8333333333336001E-2</v>
      </c>
      <c r="BG1777" s="149">
        <v>1.8333333333336001E-2</v>
      </c>
      <c r="BH1777" s="149">
        <v>1.8333333333336001E-2</v>
      </c>
      <c r="BI1777" s="149">
        <v>1.8333333333336001E-2</v>
      </c>
      <c r="BJ1777" s="149">
        <v>1.8333333333336001E-2</v>
      </c>
      <c r="BK1777" s="149">
        <v>1.8333333333336001E-2</v>
      </c>
      <c r="BL1777" s="149">
        <v>1.8333333333336001E-2</v>
      </c>
      <c r="BM1777" s="149">
        <v>1.8333333333336001E-2</v>
      </c>
      <c r="BN1777" s="149">
        <v>1.8333333333336001E-2</v>
      </c>
      <c r="BO1777" s="149">
        <v>1.8333333333336001E-2</v>
      </c>
      <c r="BP1777" s="149">
        <v>1.8333333333336001E-2</v>
      </c>
      <c r="BQ1777" s="268">
        <v>0.22000000000003203</v>
      </c>
    </row>
    <row r="1778" spans="2:96" x14ac:dyDescent="0.25">
      <c r="K1778" s="145" t="s">
        <v>316</v>
      </c>
      <c r="N1778" s="37" t="s">
        <v>3323</v>
      </c>
      <c r="V1778" s="37" t="s">
        <v>506</v>
      </c>
      <c r="W1778" s="37" t="s">
        <v>510</v>
      </c>
      <c r="X1778" s="37">
        <v>401</v>
      </c>
      <c r="AB1778" s="206" t="s">
        <v>348</v>
      </c>
      <c r="AC1778" s="173">
        <v>8400008</v>
      </c>
      <c r="AD1778" s="174" t="s">
        <v>3324</v>
      </c>
      <c r="AE1778" s="149">
        <v>6.5500000000000004E-13</v>
      </c>
      <c r="AF1778" s="17">
        <v>4.5499999999999998E-13</v>
      </c>
      <c r="AG1778" s="17">
        <v>443.44</v>
      </c>
      <c r="AH1778" s="151">
        <v>0</v>
      </c>
      <c r="AI1778" s="150">
        <v>0</v>
      </c>
      <c r="AJ1778" s="266">
        <v>0</v>
      </c>
      <c r="AK1778" s="138">
        <v>0</v>
      </c>
      <c r="AL1778" s="266">
        <v>0</v>
      </c>
      <c r="AM1778" s="175">
        <v>0</v>
      </c>
      <c r="AN1778" s="150">
        <v>0</v>
      </c>
      <c r="AO1778" s="151">
        <v>0</v>
      </c>
      <c r="AP1778" s="151">
        <v>0</v>
      </c>
      <c r="AQ1778" s="151">
        <v>0</v>
      </c>
      <c r="AR1778" s="266">
        <v>0</v>
      </c>
      <c r="AS1778" s="267">
        <v>0</v>
      </c>
      <c r="AT1778" s="266">
        <v>0</v>
      </c>
      <c r="AU1778" s="267">
        <v>0</v>
      </c>
      <c r="AV1778" s="266">
        <v>-443.44</v>
      </c>
      <c r="AW1778" s="267">
        <v>-1</v>
      </c>
      <c r="AX1778" s="266">
        <v>0</v>
      </c>
      <c r="AY1778" s="267">
        <v>0</v>
      </c>
      <c r="AZ1778" s="266">
        <v>0</v>
      </c>
      <c r="BA1778" s="267">
        <v>0</v>
      </c>
      <c r="BB1778" s="266">
        <v>0</v>
      </c>
      <c r="BC1778" s="267">
        <v>0</v>
      </c>
      <c r="BE1778" s="149">
        <v>0</v>
      </c>
      <c r="BF1778" s="149">
        <v>0</v>
      </c>
      <c r="BG1778" s="149">
        <v>0</v>
      </c>
      <c r="BH1778" s="149">
        <v>0</v>
      </c>
      <c r="BI1778" s="149">
        <v>0</v>
      </c>
      <c r="BJ1778" s="149">
        <v>0</v>
      </c>
      <c r="BK1778" s="149">
        <v>0</v>
      </c>
      <c r="BL1778" s="149">
        <v>0</v>
      </c>
      <c r="BM1778" s="149">
        <v>0</v>
      </c>
      <c r="BN1778" s="149">
        <v>0</v>
      </c>
      <c r="BO1778" s="149">
        <v>0</v>
      </c>
      <c r="BP1778" s="149">
        <v>0</v>
      </c>
      <c r="BQ1778" s="268">
        <v>0</v>
      </c>
    </row>
    <row r="1779" spans="2:96" x14ac:dyDescent="0.25">
      <c r="K1779" s="145" t="s">
        <v>316</v>
      </c>
      <c r="N1779" s="37" t="s">
        <v>3325</v>
      </c>
      <c r="V1779" s="37" t="s">
        <v>506</v>
      </c>
      <c r="W1779" s="37" t="s">
        <v>510</v>
      </c>
      <c r="X1779" s="37">
        <v>401</v>
      </c>
      <c r="AB1779" s="206" t="s">
        <v>348</v>
      </c>
      <c r="AC1779" s="173">
        <v>8400011</v>
      </c>
      <c r="AD1779" s="174" t="s">
        <v>3326</v>
      </c>
      <c r="AE1779" s="149">
        <v>8057.2199999999975</v>
      </c>
      <c r="AF1779" s="17">
        <v>17570.080000000002</v>
      </c>
      <c r="AG1779" s="17">
        <v>24.9</v>
      </c>
      <c r="AH1779" s="151">
        <v>0</v>
      </c>
      <c r="AI1779" s="150">
        <v>34540.82</v>
      </c>
      <c r="AJ1779" s="266">
        <v>103622.45999999999</v>
      </c>
      <c r="AK1779" s="138">
        <v>43807.549999999988</v>
      </c>
      <c r="AL1779" s="266">
        <v>52569.05999999999</v>
      </c>
      <c r="AM1779" s="175">
        <v>0</v>
      </c>
      <c r="AN1779" s="150">
        <v>43807.549999999988</v>
      </c>
      <c r="AO1779" s="151">
        <v>75098.657142857104</v>
      </c>
      <c r="AP1779" s="151">
        <v>-0.18000000000029101</v>
      </c>
      <c r="AQ1779" s="151">
        <v>-0.18000000000029201</v>
      </c>
      <c r="AR1779" s="266">
        <v>-103622.64</v>
      </c>
      <c r="AS1779" s="267">
        <v>-1.0000017370751477</v>
      </c>
      <c r="AT1779" s="266">
        <v>-0.18000000000029201</v>
      </c>
      <c r="AU1779" s="267">
        <v>0</v>
      </c>
      <c r="AV1779" s="266">
        <v>-25.08000000000029</v>
      </c>
      <c r="AW1779" s="267">
        <v>-1.0072289156626624</v>
      </c>
      <c r="AX1779" s="266">
        <v>-103622.63999999998</v>
      </c>
      <c r="AY1779" s="267">
        <v>-1.0000017370751475</v>
      </c>
      <c r="AZ1779" s="266">
        <v>-0.18000000000029101</v>
      </c>
      <c r="BA1779" s="267">
        <v>0</v>
      </c>
      <c r="BB1779" s="266">
        <v>-9.9920072216264089E-16</v>
      </c>
      <c r="BC1779" s="267">
        <v>-5.5511151231168078E-15</v>
      </c>
      <c r="BE1779" s="149">
        <v>-1.5000000000023999E-2</v>
      </c>
      <c r="BF1779" s="149">
        <v>-1.5000000000023999E-2</v>
      </c>
      <c r="BG1779" s="149">
        <v>-1.5000000000023999E-2</v>
      </c>
      <c r="BH1779" s="149">
        <v>-1.5000000000023999E-2</v>
      </c>
      <c r="BI1779" s="149">
        <v>-1.5000000000023999E-2</v>
      </c>
      <c r="BJ1779" s="149">
        <v>-1.5000000000023999E-2</v>
      </c>
      <c r="BK1779" s="149">
        <v>-1.5000000000023999E-2</v>
      </c>
      <c r="BL1779" s="149">
        <v>-1.5000000000023999E-2</v>
      </c>
      <c r="BM1779" s="149">
        <v>-1.5000000000023999E-2</v>
      </c>
      <c r="BN1779" s="149">
        <v>-1.5000000000023999E-2</v>
      </c>
      <c r="BO1779" s="149">
        <v>-1.5000000000023999E-2</v>
      </c>
      <c r="BP1779" s="149">
        <v>-1.5000000000023999E-2</v>
      </c>
      <c r="BQ1779" s="268">
        <v>-0.18000000000028796</v>
      </c>
    </row>
    <row r="1780" spans="2:96" x14ac:dyDescent="0.25">
      <c r="K1780" s="145" t="s">
        <v>316</v>
      </c>
      <c r="N1780" s="37" t="s">
        <v>3327</v>
      </c>
      <c r="V1780" s="37" t="s">
        <v>506</v>
      </c>
      <c r="W1780" s="37" t="s">
        <v>510</v>
      </c>
      <c r="X1780" s="37">
        <v>401</v>
      </c>
      <c r="AB1780" s="206" t="s">
        <v>348</v>
      </c>
      <c r="AC1780" s="173">
        <v>8400014</v>
      </c>
      <c r="AD1780" s="174" t="s">
        <v>3328</v>
      </c>
      <c r="AE1780" s="149">
        <v>268784.08</v>
      </c>
      <c r="AF1780" s="17">
        <v>0</v>
      </c>
      <c r="AG1780" s="17">
        <v>0</v>
      </c>
      <c r="AH1780" s="151">
        <v>0</v>
      </c>
      <c r="AI1780" s="150">
        <v>0</v>
      </c>
      <c r="AJ1780" s="266">
        <v>0</v>
      </c>
      <c r="AK1780" s="138">
        <v>0</v>
      </c>
      <c r="AL1780" s="266">
        <v>0</v>
      </c>
      <c r="AM1780" s="175">
        <v>0</v>
      </c>
      <c r="AN1780" s="150">
        <v>0</v>
      </c>
      <c r="AO1780" s="151">
        <v>0</v>
      </c>
      <c r="AP1780" s="151">
        <v>0</v>
      </c>
      <c r="AQ1780" s="151">
        <v>0</v>
      </c>
      <c r="AR1780" s="266">
        <v>0</v>
      </c>
      <c r="AS1780" s="267">
        <v>0</v>
      </c>
      <c r="AT1780" s="266">
        <v>0</v>
      </c>
      <c r="AU1780" s="267">
        <v>0</v>
      </c>
      <c r="AV1780" s="266">
        <v>0</v>
      </c>
      <c r="AW1780" s="267">
        <v>0</v>
      </c>
      <c r="AX1780" s="266">
        <v>0</v>
      </c>
      <c r="AY1780" s="267">
        <v>0</v>
      </c>
      <c r="AZ1780" s="266">
        <v>0</v>
      </c>
      <c r="BA1780" s="267">
        <v>0</v>
      </c>
      <c r="BB1780" s="266">
        <v>0</v>
      </c>
      <c r="BC1780" s="267">
        <v>0</v>
      </c>
      <c r="BE1780" s="149">
        <v>0</v>
      </c>
      <c r="BF1780" s="149">
        <v>0</v>
      </c>
      <c r="BG1780" s="149">
        <v>0</v>
      </c>
      <c r="BH1780" s="149">
        <v>0</v>
      </c>
      <c r="BI1780" s="149">
        <v>0</v>
      </c>
      <c r="BJ1780" s="149">
        <v>0</v>
      </c>
      <c r="BK1780" s="149">
        <v>0</v>
      </c>
      <c r="BL1780" s="149">
        <v>0</v>
      </c>
      <c r="BM1780" s="149">
        <v>0</v>
      </c>
      <c r="BN1780" s="149">
        <v>0</v>
      </c>
      <c r="BO1780" s="149">
        <v>0</v>
      </c>
      <c r="BP1780" s="149">
        <v>0</v>
      </c>
      <c r="BQ1780" s="268">
        <v>0</v>
      </c>
    </row>
    <row r="1781" spans="2:96" x14ac:dyDescent="0.25">
      <c r="K1781" s="145" t="s">
        <v>316</v>
      </c>
      <c r="N1781" s="37" t="s">
        <v>3329</v>
      </c>
      <c r="V1781" s="37" t="s">
        <v>506</v>
      </c>
      <c r="W1781" s="37" t="s">
        <v>510</v>
      </c>
      <c r="X1781" s="37">
        <v>401</v>
      </c>
      <c r="AB1781" s="206" t="s">
        <v>348</v>
      </c>
      <c r="AC1781" s="173">
        <v>8400016</v>
      </c>
      <c r="AD1781" s="174" t="s">
        <v>3330</v>
      </c>
      <c r="AE1781" s="149">
        <v>0</v>
      </c>
      <c r="AF1781" s="17">
        <v>0</v>
      </c>
      <c r="AG1781" s="17">
        <v>32384.98</v>
      </c>
      <c r="AH1781" s="151">
        <v>0</v>
      </c>
      <c r="AI1781" s="150">
        <v>0</v>
      </c>
      <c r="AJ1781" s="266">
        <v>0</v>
      </c>
      <c r="AK1781" s="138">
        <v>0</v>
      </c>
      <c r="AL1781" s="266">
        <v>0</v>
      </c>
      <c r="AM1781" s="175">
        <v>0</v>
      </c>
      <c r="AN1781" s="150">
        <v>0</v>
      </c>
      <c r="AO1781" s="151">
        <v>0</v>
      </c>
      <c r="AP1781" s="151">
        <v>-2.0000000000437002E-2</v>
      </c>
      <c r="AQ1781" s="151">
        <v>-2.0000000000437002E-2</v>
      </c>
      <c r="AR1781" s="266">
        <v>-2.0000000000437002E-2</v>
      </c>
      <c r="AS1781" s="267">
        <v>0</v>
      </c>
      <c r="AT1781" s="266">
        <v>-2.0000000000437002E-2</v>
      </c>
      <c r="AU1781" s="267">
        <v>0</v>
      </c>
      <c r="AV1781" s="266">
        <v>-32385</v>
      </c>
      <c r="AW1781" s="267">
        <v>-1.0000006175702441</v>
      </c>
      <c r="AX1781" s="266">
        <v>-2.0000000000437002E-2</v>
      </c>
      <c r="AY1781" s="267">
        <v>0</v>
      </c>
      <c r="AZ1781" s="266">
        <v>-2.0000000000437002E-2</v>
      </c>
      <c r="BA1781" s="267">
        <v>0</v>
      </c>
      <c r="BB1781" s="266">
        <v>0</v>
      </c>
      <c r="BC1781" s="267">
        <v>0</v>
      </c>
      <c r="BE1781" s="149">
        <v>-1.6666666667029999E-3</v>
      </c>
      <c r="BF1781" s="149">
        <v>-1.6666666667029999E-3</v>
      </c>
      <c r="BG1781" s="149">
        <v>-1.6666666667029999E-3</v>
      </c>
      <c r="BH1781" s="149">
        <v>-1.6666666667029999E-3</v>
      </c>
      <c r="BI1781" s="149">
        <v>-1.6666666667029999E-3</v>
      </c>
      <c r="BJ1781" s="149">
        <v>-1.6666666667029999E-3</v>
      </c>
      <c r="BK1781" s="149">
        <v>-1.6666666667029999E-3</v>
      </c>
      <c r="BL1781" s="149">
        <v>-1.6666666667029999E-3</v>
      </c>
      <c r="BM1781" s="149">
        <v>-1.6666666667029999E-3</v>
      </c>
      <c r="BN1781" s="149">
        <v>-1.6666666667029999E-3</v>
      </c>
      <c r="BO1781" s="149">
        <v>-1.6666666667029999E-3</v>
      </c>
      <c r="BP1781" s="149">
        <v>-1.6666666667029999E-3</v>
      </c>
      <c r="BQ1781" s="268">
        <v>-2.0000000000435992E-2</v>
      </c>
    </row>
    <row r="1782" spans="2:96" ht="18.75" hidden="1" x14ac:dyDescent="0.3">
      <c r="B1782" s="137" t="s">
        <v>306</v>
      </c>
      <c r="C1782" s="137" t="s">
        <v>306</v>
      </c>
      <c r="J1782" s="137" t="s">
        <v>306</v>
      </c>
      <c r="K1782" s="145" t="s">
        <v>309</v>
      </c>
      <c r="N1782" s="37" t="s">
        <v>311</v>
      </c>
      <c r="AC1782" s="152"/>
      <c r="AD1782" s="163"/>
      <c r="AE1782" s="17"/>
      <c r="AI1782" s="180"/>
      <c r="AS1782" s="37"/>
      <c r="AU1782" s="37"/>
      <c r="AW1782" s="37"/>
      <c r="AY1782" s="37"/>
      <c r="BA1782" s="37"/>
      <c r="BB1782" s="37"/>
      <c r="BC1782" s="37"/>
      <c r="BE1782" s="17"/>
      <c r="BF1782" s="17"/>
      <c r="BG1782" s="17"/>
      <c r="BH1782" s="17"/>
      <c r="BI1782" s="17"/>
      <c r="BJ1782" s="17"/>
      <c r="BK1782" s="17"/>
      <c r="BL1782" s="17"/>
      <c r="BM1782" s="17"/>
      <c r="BN1782" s="17"/>
      <c r="BO1782" s="17"/>
      <c r="BP1782" s="17"/>
      <c r="BQ1782" s="278"/>
    </row>
    <row r="1783" spans="2:96" ht="17.25" x14ac:dyDescent="0.3">
      <c r="K1783" s="145" t="s">
        <v>313</v>
      </c>
      <c r="V1783" s="37" t="s">
        <v>506</v>
      </c>
      <c r="W1783" s="37" t="s">
        <v>510</v>
      </c>
      <c r="AB1783" s="206" t="s">
        <v>348</v>
      </c>
      <c r="AC1783" s="164" t="s">
        <v>3331</v>
      </c>
      <c r="AD1783" s="148"/>
      <c r="AE1783" s="165">
        <v>705423.21999999974</v>
      </c>
      <c r="AF1783" s="165">
        <v>598824.6599999998</v>
      </c>
      <c r="AG1783" s="165">
        <v>4188471.5100000002</v>
      </c>
      <c r="AH1783" s="167">
        <v>0</v>
      </c>
      <c r="AI1783" s="166">
        <v>2735043.209999999</v>
      </c>
      <c r="AJ1783" s="167">
        <v>8205129.6299999971</v>
      </c>
      <c r="AK1783" s="166">
        <v>7324651.6300000008</v>
      </c>
      <c r="AL1783" s="167">
        <v>8789581.9560000002</v>
      </c>
      <c r="AM1783" s="166">
        <v>0</v>
      </c>
      <c r="AN1783" s="166">
        <v>7324651.6300000008</v>
      </c>
      <c r="AO1783" s="167">
        <v>5522171.3000000017</v>
      </c>
      <c r="AP1783" s="167">
        <v>-926485.97000000044</v>
      </c>
      <c r="AQ1783" s="167">
        <v>-926485.9700000002</v>
      </c>
      <c r="AR1783" s="167">
        <v>-9131615.5999999978</v>
      </c>
      <c r="AS1783" s="279">
        <v>-1.1129154579852751</v>
      </c>
      <c r="AT1783" s="167">
        <v>-926485.9700000002</v>
      </c>
      <c r="AU1783" s="279">
        <v>0</v>
      </c>
      <c r="AV1783" s="167">
        <v>-5114957.4800000004</v>
      </c>
      <c r="AW1783" s="279">
        <v>-1.221199062184859</v>
      </c>
      <c r="AX1783" s="167">
        <v>-9131615.5999999978</v>
      </c>
      <c r="AY1783" s="279">
        <v>-1.1129154579852751</v>
      </c>
      <c r="AZ1783" s="167">
        <v>-926485.97000000044</v>
      </c>
      <c r="BA1783" s="279">
        <v>0</v>
      </c>
      <c r="BB1783" s="167">
        <v>2.3283064365386963E-10</v>
      </c>
      <c r="BC1783" s="279">
        <v>2.513050938632881E-16</v>
      </c>
      <c r="BE1783" s="165">
        <v>-77207.164166666684</v>
      </c>
      <c r="BF1783" s="165">
        <v>-77207.164166666684</v>
      </c>
      <c r="BG1783" s="165">
        <v>-77207.164166666684</v>
      </c>
      <c r="BH1783" s="165">
        <v>-77207.164166666684</v>
      </c>
      <c r="BI1783" s="165">
        <v>-77207.164166666684</v>
      </c>
      <c r="BJ1783" s="165">
        <v>-77207.164166666684</v>
      </c>
      <c r="BK1783" s="165">
        <v>-77207.164166666684</v>
      </c>
      <c r="BL1783" s="165">
        <v>-77207.164166666684</v>
      </c>
      <c r="BM1783" s="165">
        <v>-77207.164166666684</v>
      </c>
      <c r="BN1783" s="165">
        <v>-77207.164166666684</v>
      </c>
      <c r="BO1783" s="165">
        <v>-77207.164166666684</v>
      </c>
      <c r="BP1783" s="165">
        <v>-77207.164166666684</v>
      </c>
      <c r="BQ1783" s="280">
        <v>-926485.97000000009</v>
      </c>
    </row>
    <row r="1784" spans="2:96" ht="18.75" x14ac:dyDescent="0.3">
      <c r="K1784" s="145" t="s">
        <v>313</v>
      </c>
      <c r="AC1784" s="152"/>
      <c r="AD1784" s="168"/>
      <c r="AE1784" s="169"/>
      <c r="AI1784" s="281"/>
      <c r="AS1784" s="37"/>
      <c r="AU1784" s="37"/>
      <c r="AW1784" s="37"/>
      <c r="AY1784" s="37"/>
      <c r="BA1784" s="37"/>
      <c r="BB1784" s="37"/>
      <c r="BC1784" s="37"/>
      <c r="BE1784" s="169"/>
      <c r="BF1784" s="169"/>
      <c r="BG1784" s="169"/>
      <c r="BH1784" s="169"/>
      <c r="BI1784" s="169"/>
      <c r="BJ1784" s="169"/>
      <c r="BK1784" s="169"/>
      <c r="BL1784" s="169"/>
      <c r="BM1784" s="169"/>
      <c r="BN1784" s="169"/>
      <c r="BO1784" s="169"/>
      <c r="BP1784" s="169"/>
      <c r="BQ1784" s="282"/>
    </row>
    <row r="1785" spans="2:96" ht="18.75" x14ac:dyDescent="0.3">
      <c r="K1785" s="145" t="s">
        <v>313</v>
      </c>
      <c r="M1785" s="37" t="s">
        <v>512</v>
      </c>
      <c r="N1785" s="37" t="s">
        <v>3332</v>
      </c>
      <c r="V1785" s="37" t="s">
        <v>506</v>
      </c>
      <c r="W1785" s="37" t="s">
        <v>513</v>
      </c>
      <c r="X1785" s="37">
        <v>402</v>
      </c>
      <c r="AB1785" s="206" t="s">
        <v>348</v>
      </c>
      <c r="AC1785" s="276" t="s">
        <v>514</v>
      </c>
      <c r="AD1785" s="148"/>
      <c r="AE1785" s="38"/>
      <c r="AI1785" s="180"/>
      <c r="AS1785" s="37"/>
      <c r="AU1785" s="37"/>
      <c r="AW1785" s="37"/>
      <c r="AY1785" s="37"/>
      <c r="BA1785" s="37"/>
      <c r="BB1785" s="37"/>
      <c r="BC1785" s="37"/>
      <c r="BE1785" s="38"/>
      <c r="BF1785" s="38"/>
      <c r="BG1785" s="38"/>
      <c r="BH1785" s="38"/>
      <c r="BI1785" s="38"/>
      <c r="BJ1785" s="38"/>
      <c r="BK1785" s="38"/>
      <c r="BL1785" s="38"/>
      <c r="BM1785" s="38"/>
      <c r="BN1785" s="38"/>
      <c r="BO1785" s="38"/>
      <c r="BP1785" s="38"/>
      <c r="BQ1785" s="277"/>
      <c r="BS1785" s="37">
        <v>4104817.1200000006</v>
      </c>
      <c r="BT1785" s="37">
        <v>8431066.3699999992</v>
      </c>
      <c r="BU1785" s="37">
        <v>1902464.2599999998</v>
      </c>
      <c r="BV1785" s="37">
        <v>0</v>
      </c>
      <c r="BW1785" s="37">
        <v>-1583983.59</v>
      </c>
      <c r="BX1785" s="37">
        <v>-4751950.7700000005</v>
      </c>
      <c r="BY1785" s="37">
        <v>-1265568.3900000001</v>
      </c>
      <c r="BZ1785" s="37">
        <v>-1518682.068</v>
      </c>
      <c r="CA1785" s="37">
        <v>0</v>
      </c>
      <c r="CB1785" s="37">
        <v>-1265568.3900000001</v>
      </c>
      <c r="CC1785" s="37">
        <v>203794.96999999901</v>
      </c>
      <c r="CD1785" s="37">
        <v>892097.19</v>
      </c>
      <c r="CE1785" s="37">
        <v>892097.19</v>
      </c>
      <c r="CG1785" s="37">
        <v>74341.432499999995</v>
      </c>
      <c r="CH1785" s="37">
        <v>74341.432499999995</v>
      </c>
      <c r="CI1785" s="37">
        <v>74341.432499999995</v>
      </c>
      <c r="CJ1785" s="37">
        <v>74341.432499999995</v>
      </c>
      <c r="CK1785" s="37">
        <v>74341.432499999995</v>
      </c>
      <c r="CL1785" s="37">
        <v>74341.432499999995</v>
      </c>
      <c r="CM1785" s="37">
        <v>74341.432499999995</v>
      </c>
      <c r="CN1785" s="37">
        <v>74341.432499999995</v>
      </c>
      <c r="CO1785" s="37">
        <v>74341.432499999995</v>
      </c>
      <c r="CP1785" s="37">
        <v>74341.432499999995</v>
      </c>
      <c r="CQ1785" s="37">
        <v>74341.432499999995</v>
      </c>
      <c r="CR1785" s="37">
        <v>74341.432499999995</v>
      </c>
    </row>
    <row r="1786" spans="2:96" x14ac:dyDescent="0.25">
      <c r="K1786" s="145" t="s">
        <v>316</v>
      </c>
      <c r="N1786" s="37" t="s">
        <v>3333</v>
      </c>
      <c r="V1786" s="37" t="s">
        <v>506</v>
      </c>
      <c r="W1786" s="37" t="s">
        <v>513</v>
      </c>
      <c r="X1786" s="37">
        <v>402</v>
      </c>
      <c r="AB1786" s="206" t="s">
        <v>348</v>
      </c>
      <c r="AC1786" s="173">
        <v>8400002</v>
      </c>
      <c r="AD1786" s="174" t="s">
        <v>3334</v>
      </c>
      <c r="AE1786" s="149">
        <v>4104817.1200000006</v>
      </c>
      <c r="AF1786" s="17">
        <v>8431066.3699999992</v>
      </c>
      <c r="AG1786" s="17">
        <v>1902464.2599999998</v>
      </c>
      <c r="AH1786" s="151">
        <v>0</v>
      </c>
      <c r="AI1786" s="150">
        <v>-1583983.59</v>
      </c>
      <c r="AJ1786" s="266">
        <v>-4751950.7700000005</v>
      </c>
      <c r="AK1786" s="138">
        <v>-1265568.3900000001</v>
      </c>
      <c r="AL1786" s="266">
        <v>-1518682.068</v>
      </c>
      <c r="AM1786" s="175">
        <v>0</v>
      </c>
      <c r="AN1786" s="150">
        <v>-1265568.3900000001</v>
      </c>
      <c r="AO1786" s="151">
        <v>203794.96999999901</v>
      </c>
      <c r="AP1786" s="151">
        <v>892097.19</v>
      </c>
      <c r="AQ1786" s="151">
        <v>892097.19</v>
      </c>
      <c r="AR1786" s="266">
        <v>5644047.9600000009</v>
      </c>
      <c r="AS1786" s="267">
        <v>1.1877328350352419</v>
      </c>
      <c r="AT1786" s="266">
        <v>892097.19</v>
      </c>
      <c r="AU1786" s="267">
        <v>0</v>
      </c>
      <c r="AV1786" s="266">
        <v>-1010367.0699999998</v>
      </c>
      <c r="AW1786" s="267">
        <v>-0.53108333819632436</v>
      </c>
      <c r="AX1786" s="266">
        <v>5644047.9600000009</v>
      </c>
      <c r="AY1786" s="267">
        <v>1.1877328350352419</v>
      </c>
      <c r="AZ1786" s="266">
        <v>892097.19</v>
      </c>
      <c r="BA1786" s="267">
        <v>0</v>
      </c>
      <c r="BB1786" s="266">
        <v>0</v>
      </c>
      <c r="BC1786" s="267">
        <v>0</v>
      </c>
      <c r="BE1786" s="149">
        <v>74341.432499999995</v>
      </c>
      <c r="BF1786" s="149">
        <v>74341.432499999995</v>
      </c>
      <c r="BG1786" s="149">
        <v>74341.432499999995</v>
      </c>
      <c r="BH1786" s="149">
        <v>74341.432499999995</v>
      </c>
      <c r="BI1786" s="149">
        <v>74341.432499999995</v>
      </c>
      <c r="BJ1786" s="149">
        <v>74341.432499999995</v>
      </c>
      <c r="BK1786" s="149">
        <v>74341.432499999995</v>
      </c>
      <c r="BL1786" s="149">
        <v>74341.432499999995</v>
      </c>
      <c r="BM1786" s="149">
        <v>74341.432499999995</v>
      </c>
      <c r="BN1786" s="149">
        <v>74341.432499999995</v>
      </c>
      <c r="BO1786" s="149">
        <v>74341.432499999995</v>
      </c>
      <c r="BP1786" s="149">
        <v>74341.432499999995</v>
      </c>
      <c r="BQ1786" s="268">
        <v>892097.19</v>
      </c>
    </row>
    <row r="1787" spans="2:96" ht="18.75" hidden="1" x14ac:dyDescent="0.3">
      <c r="B1787" s="137" t="s">
        <v>306</v>
      </c>
      <c r="C1787" s="137" t="s">
        <v>306</v>
      </c>
      <c r="J1787" s="137" t="s">
        <v>306</v>
      </c>
      <c r="K1787" s="145" t="s">
        <v>309</v>
      </c>
      <c r="N1787" s="37" t="s">
        <v>311</v>
      </c>
      <c r="AC1787" s="152"/>
      <c r="AD1787" s="163"/>
      <c r="AE1787" s="17"/>
      <c r="AI1787" s="180"/>
      <c r="AS1787" s="37"/>
      <c r="AU1787" s="37"/>
      <c r="AW1787" s="37"/>
      <c r="AY1787" s="37"/>
      <c r="BA1787" s="37"/>
      <c r="BB1787" s="37"/>
      <c r="BC1787" s="37"/>
      <c r="BE1787" s="17"/>
      <c r="BF1787" s="17"/>
      <c r="BG1787" s="17"/>
      <c r="BH1787" s="17"/>
      <c r="BI1787" s="17"/>
      <c r="BJ1787" s="17"/>
      <c r="BK1787" s="17"/>
      <c r="BL1787" s="17"/>
      <c r="BM1787" s="17"/>
      <c r="BN1787" s="17"/>
      <c r="BO1787" s="17"/>
      <c r="BP1787" s="17"/>
      <c r="BQ1787" s="278"/>
    </row>
    <row r="1788" spans="2:96" ht="17.25" x14ac:dyDescent="0.3">
      <c r="K1788" s="145" t="s">
        <v>313</v>
      </c>
      <c r="V1788" s="37" t="s">
        <v>506</v>
      </c>
      <c r="W1788" s="37" t="s">
        <v>513</v>
      </c>
      <c r="AB1788" s="206" t="s">
        <v>348</v>
      </c>
      <c r="AC1788" s="164" t="s">
        <v>3335</v>
      </c>
      <c r="AD1788" s="148"/>
      <c r="AE1788" s="165">
        <v>4104817.1200000006</v>
      </c>
      <c r="AF1788" s="165">
        <v>8431066.3699999992</v>
      </c>
      <c r="AG1788" s="165">
        <v>1902464.2599999998</v>
      </c>
      <c r="AH1788" s="167">
        <v>0</v>
      </c>
      <c r="AI1788" s="166">
        <v>-1583983.59</v>
      </c>
      <c r="AJ1788" s="167">
        <v>-4751950.7700000005</v>
      </c>
      <c r="AK1788" s="166">
        <v>-1265568.3900000001</v>
      </c>
      <c r="AL1788" s="167">
        <v>-1518682.068</v>
      </c>
      <c r="AM1788" s="166">
        <v>0</v>
      </c>
      <c r="AN1788" s="166">
        <v>-1265568.3900000001</v>
      </c>
      <c r="AO1788" s="167">
        <v>203794.96999999901</v>
      </c>
      <c r="AP1788" s="167">
        <v>892097.19</v>
      </c>
      <c r="AQ1788" s="167">
        <v>892097.19</v>
      </c>
      <c r="AR1788" s="167">
        <v>5644047.9600000009</v>
      </c>
      <c r="AS1788" s="279">
        <v>1.1877328350352419</v>
      </c>
      <c r="AT1788" s="167">
        <v>892097.19</v>
      </c>
      <c r="AU1788" s="279">
        <v>0</v>
      </c>
      <c r="AV1788" s="167">
        <v>-1010367.0699999998</v>
      </c>
      <c r="AW1788" s="279">
        <v>-0.53108333819632436</v>
      </c>
      <c r="AX1788" s="167">
        <v>5644047.9600000009</v>
      </c>
      <c r="AY1788" s="279">
        <v>1.1877328350352419</v>
      </c>
      <c r="AZ1788" s="167">
        <v>892097.19</v>
      </c>
      <c r="BA1788" s="279">
        <v>0</v>
      </c>
      <c r="BB1788" s="167">
        <v>0</v>
      </c>
      <c r="BC1788" s="279">
        <v>0</v>
      </c>
      <c r="BE1788" s="165">
        <v>74341.432499999995</v>
      </c>
      <c r="BF1788" s="165">
        <v>74341.432499999995</v>
      </c>
      <c r="BG1788" s="165">
        <v>74341.432499999995</v>
      </c>
      <c r="BH1788" s="165">
        <v>74341.432499999995</v>
      </c>
      <c r="BI1788" s="165">
        <v>74341.432499999995</v>
      </c>
      <c r="BJ1788" s="165">
        <v>74341.432499999995</v>
      </c>
      <c r="BK1788" s="165">
        <v>74341.432499999995</v>
      </c>
      <c r="BL1788" s="165">
        <v>74341.432499999995</v>
      </c>
      <c r="BM1788" s="165">
        <v>74341.432499999995</v>
      </c>
      <c r="BN1788" s="165">
        <v>74341.432499999995</v>
      </c>
      <c r="BO1788" s="165">
        <v>74341.432499999995</v>
      </c>
      <c r="BP1788" s="165">
        <v>74341.432499999995</v>
      </c>
      <c r="BQ1788" s="280">
        <v>892097.19</v>
      </c>
    </row>
    <row r="1789" spans="2:96" ht="18.75" x14ac:dyDescent="0.3">
      <c r="K1789" s="145" t="s">
        <v>313</v>
      </c>
      <c r="AC1789" s="152"/>
      <c r="AD1789" s="168"/>
      <c r="AE1789" s="169"/>
      <c r="AI1789" s="281"/>
      <c r="AS1789" s="37"/>
      <c r="AU1789" s="37"/>
      <c r="AW1789" s="37"/>
      <c r="AY1789" s="37"/>
      <c r="BA1789" s="37"/>
      <c r="BB1789" s="37"/>
      <c r="BC1789" s="37"/>
      <c r="BE1789" s="169"/>
      <c r="BF1789" s="169"/>
      <c r="BG1789" s="169"/>
      <c r="BH1789" s="169"/>
      <c r="BI1789" s="169"/>
      <c r="BJ1789" s="169"/>
      <c r="BK1789" s="169"/>
      <c r="BL1789" s="169"/>
      <c r="BM1789" s="169"/>
      <c r="BN1789" s="169"/>
      <c r="BO1789" s="169"/>
      <c r="BP1789" s="169"/>
      <c r="BQ1789" s="282"/>
    </row>
    <row r="1790" spans="2:96" ht="18.75" x14ac:dyDescent="0.3">
      <c r="K1790" s="145" t="s">
        <v>313</v>
      </c>
      <c r="M1790" s="37" t="s">
        <v>515</v>
      </c>
      <c r="N1790" s="37" t="s">
        <v>3336</v>
      </c>
      <c r="V1790" s="37" t="s">
        <v>506</v>
      </c>
      <c r="W1790" s="37" t="s">
        <v>516</v>
      </c>
      <c r="X1790" s="37">
        <v>403</v>
      </c>
      <c r="AB1790" s="206" t="s">
        <v>348</v>
      </c>
      <c r="AC1790" s="276" t="s">
        <v>517</v>
      </c>
      <c r="AD1790" s="148"/>
      <c r="AE1790" s="38"/>
      <c r="AI1790" s="180"/>
      <c r="AS1790" s="37"/>
      <c r="AU1790" s="37"/>
      <c r="AW1790" s="37"/>
      <c r="AY1790" s="37"/>
      <c r="BA1790" s="37"/>
      <c r="BB1790" s="37"/>
      <c r="BC1790" s="37"/>
      <c r="BE1790" s="38"/>
      <c r="BF1790" s="38"/>
      <c r="BG1790" s="38"/>
      <c r="BH1790" s="38"/>
      <c r="BI1790" s="38"/>
      <c r="BJ1790" s="38"/>
      <c r="BK1790" s="38"/>
      <c r="BL1790" s="38"/>
      <c r="BM1790" s="38"/>
      <c r="BN1790" s="38"/>
      <c r="BO1790" s="38"/>
      <c r="BP1790" s="38"/>
      <c r="BQ1790" s="277"/>
      <c r="BS1790" s="37">
        <v>0</v>
      </c>
      <c r="BT1790" s="37">
        <v>0</v>
      </c>
      <c r="BU1790" s="37">
        <v>-81799.23</v>
      </c>
      <c r="BV1790" s="37">
        <v>0</v>
      </c>
      <c r="BW1790" s="37">
        <v>0</v>
      </c>
      <c r="BX1790" s="37">
        <v>0</v>
      </c>
      <c r="BY1790" s="37">
        <v>0</v>
      </c>
      <c r="BZ1790" s="37">
        <v>0</v>
      </c>
      <c r="CA1790" s="37">
        <v>0</v>
      </c>
      <c r="CB1790" s="37">
        <v>0</v>
      </c>
      <c r="CC1790" s="37">
        <v>0</v>
      </c>
      <c r="CD1790" s="37">
        <v>-0.22999999999592499</v>
      </c>
      <c r="CE1790" s="37">
        <v>-0.22999999999592499</v>
      </c>
      <c r="CG1790" s="37">
        <v>-1.9166666666326999E-2</v>
      </c>
      <c r="CH1790" s="37">
        <v>-1.9166666666326999E-2</v>
      </c>
      <c r="CI1790" s="37">
        <v>-1.9166666666326999E-2</v>
      </c>
      <c r="CJ1790" s="37">
        <v>-1.9166666666326999E-2</v>
      </c>
      <c r="CK1790" s="37">
        <v>-1.9166666666326999E-2</v>
      </c>
      <c r="CL1790" s="37">
        <v>-1.9166666666326999E-2</v>
      </c>
      <c r="CM1790" s="37">
        <v>-1.9166666666326999E-2</v>
      </c>
      <c r="CN1790" s="37">
        <v>-1.9166666666326999E-2</v>
      </c>
      <c r="CO1790" s="37">
        <v>-1.9166666666326999E-2</v>
      </c>
      <c r="CP1790" s="37">
        <v>-1.9166666666326999E-2</v>
      </c>
      <c r="CQ1790" s="37">
        <v>-1.9166666666326999E-2</v>
      </c>
      <c r="CR1790" s="37">
        <v>-1.9166666666326999E-2</v>
      </c>
    </row>
    <row r="1791" spans="2:96" x14ac:dyDescent="0.25">
      <c r="K1791" s="145" t="s">
        <v>316</v>
      </c>
      <c r="N1791" s="37" t="s">
        <v>3337</v>
      </c>
      <c r="V1791" s="37" t="s">
        <v>506</v>
      </c>
      <c r="W1791" s="37" t="s">
        <v>516</v>
      </c>
      <c r="X1791" s="37">
        <v>403</v>
      </c>
      <c r="AB1791" s="206" t="s">
        <v>348</v>
      </c>
      <c r="AC1791" s="173">
        <v>8400040</v>
      </c>
      <c r="AD1791" s="174" t="s">
        <v>3338</v>
      </c>
      <c r="AE1791" s="149">
        <v>0</v>
      </c>
      <c r="AF1791" s="17">
        <v>0</v>
      </c>
      <c r="AG1791" s="17">
        <v>-81799.23</v>
      </c>
      <c r="AH1791" s="151">
        <v>0</v>
      </c>
      <c r="AI1791" s="150">
        <v>0</v>
      </c>
      <c r="AJ1791" s="266">
        <v>0</v>
      </c>
      <c r="AK1791" s="138">
        <v>0</v>
      </c>
      <c r="AL1791" s="266">
        <v>0</v>
      </c>
      <c r="AM1791" s="175">
        <v>0</v>
      </c>
      <c r="AN1791" s="150">
        <v>0</v>
      </c>
      <c r="AO1791" s="151">
        <v>0</v>
      </c>
      <c r="AP1791" s="151">
        <v>-0.22999999999592499</v>
      </c>
      <c r="AQ1791" s="151">
        <v>-0.22999999999592499</v>
      </c>
      <c r="AR1791" s="266">
        <v>-0.22999999999592499</v>
      </c>
      <c r="AS1791" s="267">
        <v>0</v>
      </c>
      <c r="AT1791" s="266">
        <v>-0.22999999999592499</v>
      </c>
      <c r="AU1791" s="267">
        <v>0</v>
      </c>
      <c r="AV1791" s="266">
        <v>81799</v>
      </c>
      <c r="AW1791" s="267">
        <v>0.99999718823759109</v>
      </c>
      <c r="AX1791" s="266">
        <v>-0.22999999999592499</v>
      </c>
      <c r="AY1791" s="267">
        <v>0</v>
      </c>
      <c r="AZ1791" s="266">
        <v>-0.22999999999592499</v>
      </c>
      <c r="BA1791" s="267">
        <v>0</v>
      </c>
      <c r="BB1791" s="266">
        <v>0</v>
      </c>
      <c r="BC1791" s="267">
        <v>0</v>
      </c>
      <c r="BE1791" s="149">
        <v>-1.9166666666326999E-2</v>
      </c>
      <c r="BF1791" s="149">
        <v>-1.9166666666326999E-2</v>
      </c>
      <c r="BG1791" s="149">
        <v>-1.9166666666326999E-2</v>
      </c>
      <c r="BH1791" s="149">
        <v>-1.9166666666326999E-2</v>
      </c>
      <c r="BI1791" s="149">
        <v>-1.9166666666326999E-2</v>
      </c>
      <c r="BJ1791" s="149">
        <v>-1.9166666666326999E-2</v>
      </c>
      <c r="BK1791" s="149">
        <v>-1.9166666666326999E-2</v>
      </c>
      <c r="BL1791" s="149">
        <v>-1.9166666666326999E-2</v>
      </c>
      <c r="BM1791" s="149">
        <v>-1.9166666666326999E-2</v>
      </c>
      <c r="BN1791" s="149">
        <v>-1.9166666666326999E-2</v>
      </c>
      <c r="BO1791" s="149">
        <v>-1.9166666666326999E-2</v>
      </c>
      <c r="BP1791" s="149">
        <v>-1.9166666666326999E-2</v>
      </c>
      <c r="BQ1791" s="268">
        <v>-0.22999999999592394</v>
      </c>
    </row>
    <row r="1792" spans="2:96" ht="18.75" hidden="1" x14ac:dyDescent="0.3">
      <c r="B1792" s="137" t="s">
        <v>306</v>
      </c>
      <c r="C1792" s="137" t="s">
        <v>306</v>
      </c>
      <c r="J1792" s="137" t="s">
        <v>306</v>
      </c>
      <c r="K1792" s="145" t="s">
        <v>309</v>
      </c>
      <c r="N1792" s="37" t="s">
        <v>311</v>
      </c>
      <c r="AC1792" s="152"/>
      <c r="AD1792" s="163"/>
      <c r="AE1792" s="17"/>
      <c r="AI1792" s="180"/>
      <c r="AS1792" s="37"/>
      <c r="AU1792" s="37"/>
      <c r="AW1792" s="37"/>
      <c r="AY1792" s="37"/>
      <c r="BA1792" s="37"/>
      <c r="BB1792" s="37"/>
      <c r="BC1792" s="37"/>
      <c r="BE1792" s="17"/>
      <c r="BF1792" s="17"/>
      <c r="BG1792" s="17"/>
      <c r="BH1792" s="17"/>
      <c r="BI1792" s="17"/>
      <c r="BJ1792" s="17"/>
      <c r="BK1792" s="17"/>
      <c r="BL1792" s="17"/>
      <c r="BM1792" s="17"/>
      <c r="BN1792" s="17"/>
      <c r="BO1792" s="17"/>
      <c r="BP1792" s="17"/>
      <c r="BQ1792" s="278"/>
    </row>
    <row r="1793" spans="2:96" ht="17.25" x14ac:dyDescent="0.3">
      <c r="K1793" s="145" t="s">
        <v>313</v>
      </c>
      <c r="V1793" s="37" t="s">
        <v>506</v>
      </c>
      <c r="W1793" s="37" t="s">
        <v>516</v>
      </c>
      <c r="AB1793" s="206" t="s">
        <v>348</v>
      </c>
      <c r="AC1793" s="164" t="s">
        <v>3339</v>
      </c>
      <c r="AD1793" s="148"/>
      <c r="AE1793" s="165">
        <v>0</v>
      </c>
      <c r="AF1793" s="165">
        <v>0</v>
      </c>
      <c r="AG1793" s="165">
        <v>-81799.23</v>
      </c>
      <c r="AH1793" s="167">
        <v>0</v>
      </c>
      <c r="AI1793" s="166">
        <v>0</v>
      </c>
      <c r="AJ1793" s="167">
        <v>0</v>
      </c>
      <c r="AK1793" s="166">
        <v>0</v>
      </c>
      <c r="AL1793" s="167">
        <v>0</v>
      </c>
      <c r="AM1793" s="166">
        <v>0</v>
      </c>
      <c r="AN1793" s="166">
        <v>0</v>
      </c>
      <c r="AO1793" s="167">
        <v>0</v>
      </c>
      <c r="AP1793" s="167">
        <v>-0.22999999999592499</v>
      </c>
      <c r="AQ1793" s="167">
        <v>-0.22999999999592499</v>
      </c>
      <c r="AR1793" s="167">
        <v>-0.22999999999592499</v>
      </c>
      <c r="AS1793" s="279">
        <v>0</v>
      </c>
      <c r="AT1793" s="167">
        <v>-0.22999999999592499</v>
      </c>
      <c r="AU1793" s="279">
        <v>0</v>
      </c>
      <c r="AV1793" s="167">
        <v>81799</v>
      </c>
      <c r="AW1793" s="279">
        <v>0.99999718823759109</v>
      </c>
      <c r="AX1793" s="167">
        <v>-0.22999999999592499</v>
      </c>
      <c r="AY1793" s="279">
        <v>0</v>
      </c>
      <c r="AZ1793" s="167">
        <v>-0.22999999999592499</v>
      </c>
      <c r="BA1793" s="279">
        <v>0</v>
      </c>
      <c r="BB1793" s="167">
        <v>0</v>
      </c>
      <c r="BC1793" s="279">
        <v>0</v>
      </c>
      <c r="BE1793" s="165">
        <v>-1.9166666666326999E-2</v>
      </c>
      <c r="BF1793" s="165">
        <v>-1.9166666666326999E-2</v>
      </c>
      <c r="BG1793" s="165">
        <v>-1.9166666666326999E-2</v>
      </c>
      <c r="BH1793" s="165">
        <v>-1.9166666666326999E-2</v>
      </c>
      <c r="BI1793" s="165">
        <v>-1.9166666666326999E-2</v>
      </c>
      <c r="BJ1793" s="165">
        <v>-1.9166666666326999E-2</v>
      </c>
      <c r="BK1793" s="165">
        <v>-1.9166666666326999E-2</v>
      </c>
      <c r="BL1793" s="165">
        <v>-1.9166666666326999E-2</v>
      </c>
      <c r="BM1793" s="165">
        <v>-1.9166666666326999E-2</v>
      </c>
      <c r="BN1793" s="165">
        <v>-1.9166666666326999E-2</v>
      </c>
      <c r="BO1793" s="165">
        <v>-1.9166666666326999E-2</v>
      </c>
      <c r="BP1793" s="165">
        <v>-1.9166666666326999E-2</v>
      </c>
      <c r="BQ1793" s="280">
        <v>-0.22999999999592394</v>
      </c>
    </row>
    <row r="1794" spans="2:96" ht="18.75" x14ac:dyDescent="0.3">
      <c r="K1794" s="145" t="s">
        <v>313</v>
      </c>
      <c r="AC1794" s="152"/>
      <c r="AD1794" s="168"/>
      <c r="AE1794" s="169"/>
      <c r="AI1794" s="281"/>
      <c r="AS1794" s="37"/>
      <c r="AU1794" s="37"/>
      <c r="AW1794" s="37"/>
      <c r="AY1794" s="37"/>
      <c r="BA1794" s="37"/>
      <c r="BB1794" s="37"/>
      <c r="BC1794" s="37"/>
      <c r="BE1794" s="169"/>
      <c r="BF1794" s="169"/>
      <c r="BG1794" s="169"/>
      <c r="BH1794" s="169"/>
      <c r="BI1794" s="169"/>
      <c r="BJ1794" s="169"/>
      <c r="BK1794" s="169"/>
      <c r="BL1794" s="169"/>
      <c r="BM1794" s="169"/>
      <c r="BN1794" s="169"/>
      <c r="BO1794" s="169"/>
      <c r="BP1794" s="169"/>
      <c r="BQ1794" s="282"/>
    </row>
    <row r="1795" spans="2:96" ht="18.75" x14ac:dyDescent="0.3">
      <c r="K1795" s="145" t="s">
        <v>313</v>
      </c>
      <c r="M1795" s="37" t="s">
        <v>518</v>
      </c>
      <c r="N1795" s="37" t="s">
        <v>3340</v>
      </c>
      <c r="V1795" s="37" t="s">
        <v>506</v>
      </c>
      <c r="W1795" s="37" t="s">
        <v>519</v>
      </c>
      <c r="X1795" s="37">
        <v>405</v>
      </c>
      <c r="AB1795" s="206" t="s">
        <v>348</v>
      </c>
      <c r="AC1795" s="276" t="s">
        <v>520</v>
      </c>
      <c r="AD1795" s="148"/>
      <c r="AE1795" s="38"/>
      <c r="AI1795" s="180"/>
      <c r="AS1795" s="37"/>
      <c r="AU1795" s="37"/>
      <c r="AW1795" s="37"/>
      <c r="AY1795" s="37"/>
      <c r="BA1795" s="37"/>
      <c r="BB1795" s="37"/>
      <c r="BC1795" s="37"/>
      <c r="BE1795" s="38"/>
      <c r="BF1795" s="38"/>
      <c r="BG1795" s="38"/>
      <c r="BH1795" s="38"/>
      <c r="BI1795" s="38"/>
      <c r="BJ1795" s="38"/>
      <c r="BK1795" s="38"/>
      <c r="BL1795" s="38"/>
      <c r="BM1795" s="38"/>
      <c r="BN1795" s="38"/>
      <c r="BO1795" s="38"/>
      <c r="BP1795" s="38"/>
      <c r="BQ1795" s="277"/>
      <c r="BS1795" s="37">
        <v>83540149.709999993</v>
      </c>
      <c r="BT1795" s="37">
        <v>-119544485.25999999</v>
      </c>
      <c r="BU1795" s="37">
        <v>50477460.539999999</v>
      </c>
      <c r="BV1795" s="37">
        <v>18656120.38888891</v>
      </c>
      <c r="BW1795" s="37">
        <v>40488122.890000001</v>
      </c>
      <c r="BX1795" s="37">
        <v>121464368.67</v>
      </c>
      <c r="BY1795" s="37">
        <v>79829060.75</v>
      </c>
      <c r="BZ1795" s="37">
        <v>95794872.900000006</v>
      </c>
      <c r="CA1795" s="37">
        <v>15546766.990740759</v>
      </c>
      <c r="CB1795" s="37">
        <v>82938414.148148149</v>
      </c>
      <c r="CC1795" s="37">
        <v>48727544.089999966</v>
      </c>
      <c r="CD1795" s="37">
        <v>21213135.52</v>
      </c>
      <c r="CE1795" s="37">
        <v>21213135.520000011</v>
      </c>
      <c r="CG1795" s="37">
        <v>1767761.2933333344</v>
      </c>
      <c r="CH1795" s="37">
        <v>1767761.2933333344</v>
      </c>
      <c r="CI1795" s="37">
        <v>1767761.2933333344</v>
      </c>
      <c r="CJ1795" s="37">
        <v>1767761.2933333344</v>
      </c>
      <c r="CK1795" s="37">
        <v>1767761.2933333344</v>
      </c>
      <c r="CL1795" s="37">
        <v>1767761.2933333344</v>
      </c>
      <c r="CM1795" s="37">
        <v>1767761.2933333344</v>
      </c>
      <c r="CN1795" s="37">
        <v>1767761.2933333344</v>
      </c>
      <c r="CO1795" s="37">
        <v>1767761.2933333344</v>
      </c>
      <c r="CP1795" s="37">
        <v>1767761.2933333344</v>
      </c>
      <c r="CQ1795" s="37">
        <v>1767761.2933333344</v>
      </c>
      <c r="CR1795" s="37">
        <v>1767761.2933333344</v>
      </c>
    </row>
    <row r="1796" spans="2:96" x14ac:dyDescent="0.25">
      <c r="K1796" s="145" t="s">
        <v>316</v>
      </c>
      <c r="N1796" s="37" t="s">
        <v>3341</v>
      </c>
      <c r="V1796" s="37" t="s">
        <v>506</v>
      </c>
      <c r="W1796" s="37" t="s">
        <v>519</v>
      </c>
      <c r="X1796" s="37">
        <v>405</v>
      </c>
      <c r="AB1796" s="206" t="s">
        <v>348</v>
      </c>
      <c r="AC1796" s="173">
        <v>8450014</v>
      </c>
      <c r="AD1796" s="174" t="s">
        <v>3342</v>
      </c>
      <c r="AE1796" s="149">
        <v>55771969.909999996</v>
      </c>
      <c r="AF1796" s="17">
        <v>-149641941.69999999</v>
      </c>
      <c r="AG1796" s="17">
        <v>55712253.620000005</v>
      </c>
      <c r="AH1796" s="151">
        <v>9328059.9088889025</v>
      </c>
      <c r="AI1796" s="150">
        <v>31506736.09</v>
      </c>
      <c r="AJ1796" s="266">
        <v>94520208.269999996</v>
      </c>
      <c r="AK1796" s="138">
        <v>62338575.829999983</v>
      </c>
      <c r="AL1796" s="266">
        <v>74806290.995999992</v>
      </c>
      <c r="AM1796" s="175">
        <v>7773383.2574074194</v>
      </c>
      <c r="AN1796" s="150">
        <v>63893252.481481463</v>
      </c>
      <c r="AO1796" s="151">
        <v>26818888.009999998</v>
      </c>
      <c r="AP1796" s="151">
        <v>10606568.109999999</v>
      </c>
      <c r="AQ1796" s="151">
        <v>10606568.110000007</v>
      </c>
      <c r="AR1796" s="266">
        <v>-83913640.159999996</v>
      </c>
      <c r="AS1796" s="267">
        <v>-0.88778518050127442</v>
      </c>
      <c r="AT1796" s="266">
        <v>1278508.2011111043</v>
      </c>
      <c r="AU1796" s="267">
        <v>0.13706046204664565</v>
      </c>
      <c r="AV1796" s="266">
        <v>-45105685.509999998</v>
      </c>
      <c r="AW1796" s="267">
        <v>-0.80961875672190753</v>
      </c>
      <c r="AX1796" s="266">
        <v>-83913640.159999996</v>
      </c>
      <c r="AY1796" s="267">
        <v>-0.88778518050127442</v>
      </c>
      <c r="AZ1796" s="266">
        <v>1278508.2011110969</v>
      </c>
      <c r="BA1796" s="267">
        <v>0.13706046204664485</v>
      </c>
      <c r="BB1796" s="266">
        <v>7.4505805969238281E-9</v>
      </c>
      <c r="BC1796" s="267">
        <v>7.0244970094514654E-16</v>
      </c>
      <c r="BE1796" s="149">
        <v>883880.67583333398</v>
      </c>
      <c r="BF1796" s="149">
        <v>883880.67583333398</v>
      </c>
      <c r="BG1796" s="149">
        <v>883880.67583333398</v>
      </c>
      <c r="BH1796" s="149">
        <v>883880.67583333398</v>
      </c>
      <c r="BI1796" s="149">
        <v>883880.67583333398</v>
      </c>
      <c r="BJ1796" s="149">
        <v>883880.67583333398</v>
      </c>
      <c r="BK1796" s="149">
        <v>883880.67583333398</v>
      </c>
      <c r="BL1796" s="149">
        <v>883880.67583333398</v>
      </c>
      <c r="BM1796" s="149">
        <v>883880.67583333398</v>
      </c>
      <c r="BN1796" s="149">
        <v>883880.67583333398</v>
      </c>
      <c r="BO1796" s="149">
        <v>883880.67583333398</v>
      </c>
      <c r="BP1796" s="149">
        <v>883880.67583333398</v>
      </c>
      <c r="BQ1796" s="268">
        <v>10606568.110000007</v>
      </c>
    </row>
    <row r="1797" spans="2:96" x14ac:dyDescent="0.25">
      <c r="K1797" s="145" t="s">
        <v>316</v>
      </c>
      <c r="N1797" s="37" t="s">
        <v>3343</v>
      </c>
      <c r="V1797" s="37" t="s">
        <v>506</v>
      </c>
      <c r="W1797" s="37" t="s">
        <v>519</v>
      </c>
      <c r="X1797" s="37">
        <v>405</v>
      </c>
      <c r="AB1797" s="206" t="s">
        <v>348</v>
      </c>
      <c r="AC1797" s="173">
        <v>8450015</v>
      </c>
      <c r="AD1797" s="174" t="s">
        <v>3344</v>
      </c>
      <c r="AE1797" s="149">
        <v>9319819.2999999989</v>
      </c>
      <c r="AF1797" s="17">
        <v>12219040.27</v>
      </c>
      <c r="AG1797" s="17">
        <v>12193566.780000001</v>
      </c>
      <c r="AH1797" s="151">
        <v>0</v>
      </c>
      <c r="AI1797" s="150">
        <v>4310573.5999999996</v>
      </c>
      <c r="AJ1797" s="266">
        <v>12931720.799999999</v>
      </c>
      <c r="AK1797" s="138">
        <v>8089929.1799999997</v>
      </c>
      <c r="AL1797" s="266">
        <v>9707915.0159999989</v>
      </c>
      <c r="AM1797" s="175">
        <v>0</v>
      </c>
      <c r="AN1797" s="150">
        <v>8089929.1799999997</v>
      </c>
      <c r="AO1797" s="151">
        <v>10149847.9885714</v>
      </c>
      <c r="AP1797" s="151">
        <v>0.179999999701977</v>
      </c>
      <c r="AQ1797" s="151">
        <v>0.179999999701976</v>
      </c>
      <c r="AR1797" s="266">
        <v>-12931720.619999999</v>
      </c>
      <c r="AS1797" s="267">
        <v>-0.99999998608073881</v>
      </c>
      <c r="AT1797" s="266">
        <v>0.179999999701976</v>
      </c>
      <c r="AU1797" s="267">
        <v>0</v>
      </c>
      <c r="AV1797" s="266">
        <v>-12193566.600000001</v>
      </c>
      <c r="AW1797" s="267">
        <v>-0.99999998523811751</v>
      </c>
      <c r="AX1797" s="266">
        <v>-12931720.619999999</v>
      </c>
      <c r="AY1797" s="267">
        <v>-0.99999998608073881</v>
      </c>
      <c r="AZ1797" s="266">
        <v>0.179999999701977</v>
      </c>
      <c r="BA1797" s="267">
        <v>0</v>
      </c>
      <c r="BB1797" s="266">
        <v>-9.9920072216264089E-16</v>
      </c>
      <c r="BC1797" s="267">
        <v>-5.5511151323166717E-15</v>
      </c>
      <c r="BE1797" s="149">
        <v>1.4999999975165001E-2</v>
      </c>
      <c r="BF1797" s="149">
        <v>1.4999999975165001E-2</v>
      </c>
      <c r="BG1797" s="149">
        <v>1.4999999975165001E-2</v>
      </c>
      <c r="BH1797" s="149">
        <v>1.4999999975165001E-2</v>
      </c>
      <c r="BI1797" s="149">
        <v>1.4999999975165001E-2</v>
      </c>
      <c r="BJ1797" s="149">
        <v>1.4999999975165001E-2</v>
      </c>
      <c r="BK1797" s="149">
        <v>1.4999999975165001E-2</v>
      </c>
      <c r="BL1797" s="149">
        <v>1.4999999975165001E-2</v>
      </c>
      <c r="BM1797" s="149">
        <v>1.4999999975165001E-2</v>
      </c>
      <c r="BN1797" s="149">
        <v>1.4999999975165001E-2</v>
      </c>
      <c r="BO1797" s="149">
        <v>1.4999999975165001E-2</v>
      </c>
      <c r="BP1797" s="149">
        <v>1.4999999975165001E-2</v>
      </c>
      <c r="BQ1797" s="268">
        <v>0.17999999970198</v>
      </c>
    </row>
    <row r="1798" spans="2:96" x14ac:dyDescent="0.25">
      <c r="K1798" s="145" t="s">
        <v>316</v>
      </c>
      <c r="N1798" s="37" t="s">
        <v>3345</v>
      </c>
      <c r="V1798" s="37" t="s">
        <v>506</v>
      </c>
      <c r="W1798" s="37" t="s">
        <v>519</v>
      </c>
      <c r="X1798" s="37">
        <v>405</v>
      </c>
      <c r="AB1798" s="206" t="s">
        <v>348</v>
      </c>
      <c r="AC1798" s="173">
        <v>8450016</v>
      </c>
      <c r="AD1798" s="174" t="s">
        <v>3346</v>
      </c>
      <c r="AE1798" s="149">
        <v>-219985.3</v>
      </c>
      <c r="AF1798" s="17">
        <v>-400085.17000000004</v>
      </c>
      <c r="AG1798" s="17">
        <v>-254658.75999999998</v>
      </c>
      <c r="AH1798" s="151">
        <v>0</v>
      </c>
      <c r="AI1798" s="150">
        <v>-114291.54000000002</v>
      </c>
      <c r="AJ1798" s="266">
        <v>-342874.62000000005</v>
      </c>
      <c r="AK1798" s="138">
        <v>-243352.64</v>
      </c>
      <c r="AL1798" s="266">
        <v>-292023.16800000006</v>
      </c>
      <c r="AM1798" s="175">
        <v>0</v>
      </c>
      <c r="AN1798" s="150">
        <v>-243352.64</v>
      </c>
      <c r="AO1798" s="151">
        <v>-307039.01142857102</v>
      </c>
      <c r="AP1798" s="151">
        <v>2.9999999969731999E-2</v>
      </c>
      <c r="AQ1798" s="151">
        <v>2.9999999969731999E-2</v>
      </c>
      <c r="AR1798" s="266">
        <v>342874.65</v>
      </c>
      <c r="AS1798" s="267">
        <v>1.0000000874955399</v>
      </c>
      <c r="AT1798" s="266">
        <v>2.9999999969731999E-2</v>
      </c>
      <c r="AU1798" s="267">
        <v>0</v>
      </c>
      <c r="AV1798" s="266">
        <v>254658.78999999995</v>
      </c>
      <c r="AW1798" s="267">
        <v>1.0000001178047044</v>
      </c>
      <c r="AX1798" s="266">
        <v>342874.65</v>
      </c>
      <c r="AY1798" s="267">
        <v>1.0000000874955399</v>
      </c>
      <c r="AZ1798" s="266">
        <v>2.9999999969731999E-2</v>
      </c>
      <c r="BA1798" s="267">
        <v>0</v>
      </c>
      <c r="BB1798" s="266">
        <v>0</v>
      </c>
      <c r="BC1798" s="267">
        <v>0</v>
      </c>
      <c r="BE1798" s="149">
        <v>2.4999999974780001E-3</v>
      </c>
      <c r="BF1798" s="149">
        <v>2.4999999974780001E-3</v>
      </c>
      <c r="BG1798" s="149">
        <v>2.4999999974780001E-3</v>
      </c>
      <c r="BH1798" s="149">
        <v>2.4999999974780001E-3</v>
      </c>
      <c r="BI1798" s="149">
        <v>2.4999999974780001E-3</v>
      </c>
      <c r="BJ1798" s="149">
        <v>2.4999999974780001E-3</v>
      </c>
      <c r="BK1798" s="149">
        <v>2.4999999974780001E-3</v>
      </c>
      <c r="BL1798" s="149">
        <v>2.4999999974780001E-3</v>
      </c>
      <c r="BM1798" s="149">
        <v>2.4999999974780001E-3</v>
      </c>
      <c r="BN1798" s="149">
        <v>2.4999999974780001E-3</v>
      </c>
      <c r="BO1798" s="149">
        <v>2.4999999974780001E-3</v>
      </c>
      <c r="BP1798" s="149">
        <v>2.4999999974780001E-3</v>
      </c>
      <c r="BQ1798" s="268">
        <v>2.9999999969735996E-2</v>
      </c>
    </row>
    <row r="1799" spans="2:96" x14ac:dyDescent="0.25">
      <c r="K1799" s="145" t="s">
        <v>316</v>
      </c>
      <c r="N1799" s="37" t="s">
        <v>3347</v>
      </c>
      <c r="V1799" s="37" t="s">
        <v>506</v>
      </c>
      <c r="W1799" s="37" t="s">
        <v>519</v>
      </c>
      <c r="X1799" s="37">
        <v>405</v>
      </c>
      <c r="AB1799" s="206" t="s">
        <v>348</v>
      </c>
      <c r="AC1799" s="173">
        <v>8450017</v>
      </c>
      <c r="AD1799" s="174" t="s">
        <v>3348</v>
      </c>
      <c r="AE1799" s="149">
        <v>18668345.800000001</v>
      </c>
      <c r="AF1799" s="17">
        <v>18278501.339999996</v>
      </c>
      <c r="AG1799" s="17">
        <v>-18247268.91</v>
      </c>
      <c r="AH1799" s="151">
        <v>9328060.4800000079</v>
      </c>
      <c r="AI1799" s="150">
        <v>2985890.9</v>
      </c>
      <c r="AJ1799" s="266">
        <v>8957672.6999999993</v>
      </c>
      <c r="AK1799" s="138">
        <v>5356017.87</v>
      </c>
      <c r="AL1799" s="266">
        <v>6427221.4440000001</v>
      </c>
      <c r="AM1799" s="175">
        <v>7773383.733333339</v>
      </c>
      <c r="AN1799" s="150">
        <v>6910694.616666669</v>
      </c>
      <c r="AO1799" s="151">
        <v>7359412.3028571401</v>
      </c>
      <c r="AP1799" s="151">
        <v>10606567.550000001</v>
      </c>
      <c r="AQ1799" s="151">
        <v>10606567.550000004</v>
      </c>
      <c r="AR1799" s="266">
        <v>1648894.8500000052</v>
      </c>
      <c r="AS1799" s="267">
        <v>0.18407625565511065</v>
      </c>
      <c r="AT1799" s="266">
        <v>1278507.0699999966</v>
      </c>
      <c r="AU1799" s="267">
        <v>0.13706033239612908</v>
      </c>
      <c r="AV1799" s="266">
        <v>28853836.460000005</v>
      </c>
      <c r="AW1799" s="267">
        <v>1.5812687697163994</v>
      </c>
      <c r="AX1799" s="266">
        <v>1648894.8500000015</v>
      </c>
      <c r="AY1799" s="267">
        <v>0.18407625565511024</v>
      </c>
      <c r="AZ1799" s="266">
        <v>1278507.0699999928</v>
      </c>
      <c r="BA1799" s="267">
        <v>0.13706033239612869</v>
      </c>
      <c r="BB1799" s="266">
        <v>3.7252902984619141E-9</v>
      </c>
      <c r="BC1799" s="267">
        <v>3.5122486901635901E-16</v>
      </c>
      <c r="BE1799" s="149">
        <v>883880.62916666688</v>
      </c>
      <c r="BF1799" s="149">
        <v>883880.62916666688</v>
      </c>
      <c r="BG1799" s="149">
        <v>883880.62916666688</v>
      </c>
      <c r="BH1799" s="149">
        <v>883880.62916666688</v>
      </c>
      <c r="BI1799" s="149">
        <v>883880.62916666688</v>
      </c>
      <c r="BJ1799" s="149">
        <v>883880.62916666688</v>
      </c>
      <c r="BK1799" s="149">
        <v>883880.62916666688</v>
      </c>
      <c r="BL1799" s="149">
        <v>883880.62916666688</v>
      </c>
      <c r="BM1799" s="149">
        <v>883880.62916666688</v>
      </c>
      <c r="BN1799" s="149">
        <v>883880.62916666688</v>
      </c>
      <c r="BO1799" s="149">
        <v>883880.62916666688</v>
      </c>
      <c r="BP1799" s="149">
        <v>883880.62916666688</v>
      </c>
      <c r="BQ1799" s="268">
        <v>10606567.549999999</v>
      </c>
    </row>
    <row r="1800" spans="2:96" x14ac:dyDescent="0.25">
      <c r="K1800" s="145" t="s">
        <v>316</v>
      </c>
      <c r="N1800" s="37" t="s">
        <v>3349</v>
      </c>
      <c r="V1800" s="37" t="s">
        <v>506</v>
      </c>
      <c r="W1800" s="37" t="s">
        <v>519</v>
      </c>
      <c r="X1800" s="37">
        <v>405</v>
      </c>
      <c r="AB1800" s="206" t="s">
        <v>348</v>
      </c>
      <c r="AC1800" s="173">
        <v>8450018</v>
      </c>
      <c r="AD1800" s="174" t="s">
        <v>3350</v>
      </c>
      <c r="AE1800" s="149">
        <v>0</v>
      </c>
      <c r="AF1800" s="17">
        <v>0</v>
      </c>
      <c r="AG1800" s="17">
        <v>0</v>
      </c>
      <c r="AH1800" s="151">
        <v>0</v>
      </c>
      <c r="AI1800" s="150">
        <v>212387.62</v>
      </c>
      <c r="AJ1800" s="266">
        <v>637162.86</v>
      </c>
      <c r="AK1800" s="138">
        <v>682425.31</v>
      </c>
      <c r="AL1800" s="266">
        <v>818910.37199999997</v>
      </c>
      <c r="AM1800" s="175">
        <v>0</v>
      </c>
      <c r="AN1800" s="150">
        <v>682425.31</v>
      </c>
      <c r="AO1800" s="151">
        <v>461420.99999999994</v>
      </c>
      <c r="AP1800" s="151">
        <v>-0.380000000004657</v>
      </c>
      <c r="AQ1800" s="151">
        <v>-0.380000000004656</v>
      </c>
      <c r="AR1800" s="266">
        <v>-637163.24</v>
      </c>
      <c r="AS1800" s="267">
        <v>-1.0000005963938325</v>
      </c>
      <c r="AT1800" s="266">
        <v>-0.380000000004656</v>
      </c>
      <c r="AU1800" s="267">
        <v>0</v>
      </c>
      <c r="AV1800" s="266">
        <v>-0.380000000004656</v>
      </c>
      <c r="AW1800" s="267">
        <v>0</v>
      </c>
      <c r="AX1800" s="266">
        <v>-637163.24</v>
      </c>
      <c r="AY1800" s="267">
        <v>-1.0000005963938325</v>
      </c>
      <c r="AZ1800" s="266">
        <v>-0.380000000004657</v>
      </c>
      <c r="BA1800" s="267">
        <v>0</v>
      </c>
      <c r="BB1800" s="266">
        <v>9.9920072216264089E-16</v>
      </c>
      <c r="BC1800" s="267">
        <v>2.6294755846063039E-15</v>
      </c>
      <c r="BE1800" s="149">
        <v>-3.1666666667054998E-2</v>
      </c>
      <c r="BF1800" s="149">
        <v>-3.1666666667054998E-2</v>
      </c>
      <c r="BG1800" s="149">
        <v>-3.1666666667054998E-2</v>
      </c>
      <c r="BH1800" s="149">
        <v>-3.1666666667054998E-2</v>
      </c>
      <c r="BI1800" s="149">
        <v>-3.1666666667054998E-2</v>
      </c>
      <c r="BJ1800" s="149">
        <v>-3.1666666667054998E-2</v>
      </c>
      <c r="BK1800" s="149">
        <v>-3.1666666667054998E-2</v>
      </c>
      <c r="BL1800" s="149">
        <v>-3.1666666667054998E-2</v>
      </c>
      <c r="BM1800" s="149">
        <v>-3.1666666667054998E-2</v>
      </c>
      <c r="BN1800" s="149">
        <v>-3.1666666667054998E-2</v>
      </c>
      <c r="BO1800" s="149">
        <v>-3.1666666667054998E-2</v>
      </c>
      <c r="BP1800" s="149">
        <v>-3.1666666667054998E-2</v>
      </c>
      <c r="BQ1800" s="268">
        <v>-0.38000000000465989</v>
      </c>
    </row>
    <row r="1801" spans="2:96" x14ac:dyDescent="0.25">
      <c r="K1801" s="145" t="s">
        <v>316</v>
      </c>
      <c r="N1801" s="37" t="s">
        <v>3351</v>
      </c>
      <c r="V1801" s="37" t="s">
        <v>506</v>
      </c>
      <c r="W1801" s="37" t="s">
        <v>519</v>
      </c>
      <c r="X1801" s="37">
        <v>405</v>
      </c>
      <c r="AB1801" s="206" t="s">
        <v>348</v>
      </c>
      <c r="AC1801" s="173">
        <v>8450019</v>
      </c>
      <c r="AD1801" s="174" t="s">
        <v>3352</v>
      </c>
      <c r="AE1801" s="149">
        <v>0</v>
      </c>
      <c r="AF1801" s="17">
        <v>0</v>
      </c>
      <c r="AG1801" s="17">
        <v>1073567.81</v>
      </c>
      <c r="AH1801" s="151">
        <v>0</v>
      </c>
      <c r="AI1801" s="150">
        <v>1586656.1199999999</v>
      </c>
      <c r="AJ1801" s="266">
        <v>4759968.3599999994</v>
      </c>
      <c r="AK1801" s="138">
        <v>3259348.91</v>
      </c>
      <c r="AL1801" s="266">
        <v>3911218.6919999998</v>
      </c>
      <c r="AM1801" s="175">
        <v>0</v>
      </c>
      <c r="AN1801" s="150">
        <v>3259348.91</v>
      </c>
      <c r="AO1801" s="151">
        <v>4045047.24</v>
      </c>
      <c r="AP1801" s="151">
        <v>-7.0000000298023002E-2</v>
      </c>
      <c r="AQ1801" s="151">
        <v>-7.0000000298023002E-2</v>
      </c>
      <c r="AR1801" s="266">
        <v>-4759968.43</v>
      </c>
      <c r="AS1801" s="267">
        <v>-1.0000000147059802</v>
      </c>
      <c r="AT1801" s="266">
        <v>-7.0000000298023002E-2</v>
      </c>
      <c r="AU1801" s="267">
        <v>0</v>
      </c>
      <c r="AV1801" s="266">
        <v>-1073567.8800000004</v>
      </c>
      <c r="AW1801" s="267">
        <v>-1.0000000652031475</v>
      </c>
      <c r="AX1801" s="266">
        <v>-4759968.43</v>
      </c>
      <c r="AY1801" s="267">
        <v>-1.0000000147059802</v>
      </c>
      <c r="AZ1801" s="266">
        <v>-7.0000000298023002E-2</v>
      </c>
      <c r="BA1801" s="267">
        <v>0</v>
      </c>
      <c r="BB1801" s="266">
        <v>0</v>
      </c>
      <c r="BC1801" s="267">
        <v>0</v>
      </c>
      <c r="BE1801" s="149">
        <v>-5.8333333581690001E-3</v>
      </c>
      <c r="BF1801" s="149">
        <v>-5.8333333581690001E-3</v>
      </c>
      <c r="BG1801" s="149">
        <v>-5.8333333581690001E-3</v>
      </c>
      <c r="BH1801" s="149">
        <v>-5.8333333581690001E-3</v>
      </c>
      <c r="BI1801" s="149">
        <v>-5.8333333581690001E-3</v>
      </c>
      <c r="BJ1801" s="149">
        <v>-5.8333333581690001E-3</v>
      </c>
      <c r="BK1801" s="149">
        <v>-5.8333333581690001E-3</v>
      </c>
      <c r="BL1801" s="149">
        <v>-5.8333333581690001E-3</v>
      </c>
      <c r="BM1801" s="149">
        <v>-5.8333333581690001E-3</v>
      </c>
      <c r="BN1801" s="149">
        <v>-5.8333333581690001E-3</v>
      </c>
      <c r="BO1801" s="149">
        <v>-5.8333333581690001E-3</v>
      </c>
      <c r="BP1801" s="149">
        <v>-5.8333333581690001E-3</v>
      </c>
      <c r="BQ1801" s="268">
        <v>-7.0000000298027998E-2</v>
      </c>
    </row>
    <row r="1802" spans="2:96" x14ac:dyDescent="0.25">
      <c r="K1802" s="145" t="s">
        <v>316</v>
      </c>
      <c r="N1802" s="37" t="s">
        <v>3353</v>
      </c>
      <c r="V1802" s="37" t="s">
        <v>506</v>
      </c>
      <c r="W1802" s="37" t="s">
        <v>519</v>
      </c>
      <c r="X1802" s="37">
        <v>405</v>
      </c>
      <c r="AB1802" s="206" t="s">
        <v>348</v>
      </c>
      <c r="AC1802" s="173">
        <v>8450020</v>
      </c>
      <c r="AD1802" s="174" t="s">
        <v>3354</v>
      </c>
      <c r="AE1802" s="149">
        <v>0</v>
      </c>
      <c r="AF1802" s="17">
        <v>0</v>
      </c>
      <c r="AG1802" s="17">
        <v>0</v>
      </c>
      <c r="AH1802" s="151">
        <v>0</v>
      </c>
      <c r="AI1802" s="150">
        <v>-135.81</v>
      </c>
      <c r="AJ1802" s="266">
        <v>-407.43</v>
      </c>
      <c r="AK1802" s="138">
        <v>-391.95</v>
      </c>
      <c r="AL1802" s="266">
        <v>-470.34000000000003</v>
      </c>
      <c r="AM1802" s="175">
        <v>0</v>
      </c>
      <c r="AN1802" s="150">
        <v>-391.95</v>
      </c>
      <c r="AO1802" s="151">
        <v>-459.90857142857101</v>
      </c>
      <c r="AP1802" s="151">
        <v>0.189999999999998</v>
      </c>
      <c r="AQ1802" s="151">
        <v>0.189999999999997</v>
      </c>
      <c r="AR1802" s="266">
        <v>407.62</v>
      </c>
      <c r="AS1802" s="267">
        <v>1.0004663377758143</v>
      </c>
      <c r="AT1802" s="266">
        <v>0.189999999999997</v>
      </c>
      <c r="AU1802" s="267">
        <v>0</v>
      </c>
      <c r="AV1802" s="266">
        <v>0.189999999999997</v>
      </c>
      <c r="AW1802" s="267">
        <v>0</v>
      </c>
      <c r="AX1802" s="266">
        <v>407.62</v>
      </c>
      <c r="AY1802" s="267">
        <v>1.0004663377758143</v>
      </c>
      <c r="AZ1802" s="266">
        <v>0.189999999999998</v>
      </c>
      <c r="BA1802" s="267">
        <v>0</v>
      </c>
      <c r="BB1802" s="266">
        <v>-9.9920072216264089E-16</v>
      </c>
      <c r="BC1802" s="267">
        <v>-5.2589511692771129E-15</v>
      </c>
      <c r="BE1802" s="149">
        <v>1.5833333333333002E-2</v>
      </c>
      <c r="BF1802" s="149">
        <v>1.5833333333333002E-2</v>
      </c>
      <c r="BG1802" s="149">
        <v>1.5833333333333002E-2</v>
      </c>
      <c r="BH1802" s="149">
        <v>1.5833333333333002E-2</v>
      </c>
      <c r="BI1802" s="149">
        <v>1.5833333333333002E-2</v>
      </c>
      <c r="BJ1802" s="149">
        <v>1.5833333333333002E-2</v>
      </c>
      <c r="BK1802" s="149">
        <v>1.5833333333333002E-2</v>
      </c>
      <c r="BL1802" s="149">
        <v>1.5833333333333002E-2</v>
      </c>
      <c r="BM1802" s="149">
        <v>1.5833333333333002E-2</v>
      </c>
      <c r="BN1802" s="149">
        <v>1.5833333333333002E-2</v>
      </c>
      <c r="BO1802" s="149">
        <v>1.5833333333333002E-2</v>
      </c>
      <c r="BP1802" s="149">
        <v>1.5833333333333002E-2</v>
      </c>
      <c r="BQ1802" s="268">
        <v>0.18999999999999603</v>
      </c>
    </row>
    <row r="1803" spans="2:96" x14ac:dyDescent="0.25">
      <c r="K1803" s="145" t="s">
        <v>316</v>
      </c>
      <c r="N1803" s="37" t="s">
        <v>3355</v>
      </c>
      <c r="V1803" s="37" t="s">
        <v>506</v>
      </c>
      <c r="W1803" s="37" t="s">
        <v>519</v>
      </c>
      <c r="X1803" s="37">
        <v>405</v>
      </c>
      <c r="AB1803" s="206" t="s">
        <v>348</v>
      </c>
      <c r="AC1803" s="173">
        <v>8450021</v>
      </c>
      <c r="AD1803" s="174" t="s">
        <v>3356</v>
      </c>
      <c r="AE1803" s="149">
        <v>0</v>
      </c>
      <c r="AF1803" s="17">
        <v>0</v>
      </c>
      <c r="AG1803" s="17">
        <v>0</v>
      </c>
      <c r="AH1803" s="151">
        <v>0</v>
      </c>
      <c r="AI1803" s="150">
        <v>305.91000000000003</v>
      </c>
      <c r="AJ1803" s="266">
        <v>917.73</v>
      </c>
      <c r="AK1803" s="138">
        <v>346508.24</v>
      </c>
      <c r="AL1803" s="266">
        <v>415809.88800000004</v>
      </c>
      <c r="AM1803" s="175">
        <v>0</v>
      </c>
      <c r="AN1803" s="150">
        <v>346508.24</v>
      </c>
      <c r="AO1803" s="151">
        <v>200426.46857142902</v>
      </c>
      <c r="AP1803" s="151">
        <v>-8.9999999999975003E-2</v>
      </c>
      <c r="AQ1803" s="151">
        <v>-8.9999999999975003E-2</v>
      </c>
      <c r="AR1803" s="266">
        <v>-917.82</v>
      </c>
      <c r="AS1803" s="267">
        <v>-1.0000980680592331</v>
      </c>
      <c r="AT1803" s="266">
        <v>-8.9999999999975003E-2</v>
      </c>
      <c r="AU1803" s="267">
        <v>0</v>
      </c>
      <c r="AV1803" s="266">
        <v>-8.9999999999975003E-2</v>
      </c>
      <c r="AW1803" s="267">
        <v>0</v>
      </c>
      <c r="AX1803" s="266">
        <v>-917.82</v>
      </c>
      <c r="AY1803" s="267">
        <v>-1.0000980680592331</v>
      </c>
      <c r="AZ1803" s="266">
        <v>-8.9999999999975003E-2</v>
      </c>
      <c r="BA1803" s="267">
        <v>0</v>
      </c>
      <c r="BB1803" s="266">
        <v>0</v>
      </c>
      <c r="BC1803" s="267">
        <v>0</v>
      </c>
      <c r="BE1803" s="149">
        <v>-7.4999999999979996E-3</v>
      </c>
      <c r="BF1803" s="149">
        <v>-7.4999999999979996E-3</v>
      </c>
      <c r="BG1803" s="149">
        <v>-7.4999999999979996E-3</v>
      </c>
      <c r="BH1803" s="149">
        <v>-7.4999999999979996E-3</v>
      </c>
      <c r="BI1803" s="149">
        <v>-7.4999999999979996E-3</v>
      </c>
      <c r="BJ1803" s="149">
        <v>-7.4999999999979996E-3</v>
      </c>
      <c r="BK1803" s="149">
        <v>-7.4999999999979996E-3</v>
      </c>
      <c r="BL1803" s="149">
        <v>-7.4999999999979996E-3</v>
      </c>
      <c r="BM1803" s="149">
        <v>-7.4999999999979996E-3</v>
      </c>
      <c r="BN1803" s="149">
        <v>-7.4999999999979996E-3</v>
      </c>
      <c r="BO1803" s="149">
        <v>-7.4999999999979996E-3</v>
      </c>
      <c r="BP1803" s="149">
        <v>-7.4999999999979996E-3</v>
      </c>
      <c r="BQ1803" s="268">
        <v>-8.9999999999975988E-2</v>
      </c>
    </row>
    <row r="1804" spans="2:96" ht="18.75" hidden="1" x14ac:dyDescent="0.3">
      <c r="B1804" s="137" t="s">
        <v>306</v>
      </c>
      <c r="C1804" s="137" t="s">
        <v>306</v>
      </c>
      <c r="J1804" s="137" t="s">
        <v>306</v>
      </c>
      <c r="K1804" s="145" t="s">
        <v>309</v>
      </c>
      <c r="N1804" s="37" t="s">
        <v>311</v>
      </c>
      <c r="AC1804" s="152"/>
      <c r="AD1804" s="163"/>
      <c r="AE1804" s="17"/>
      <c r="AI1804" s="180"/>
      <c r="AS1804" s="37"/>
      <c r="AU1804" s="37"/>
      <c r="AW1804" s="37"/>
      <c r="AY1804" s="37"/>
      <c r="BA1804" s="37"/>
      <c r="BB1804" s="37"/>
      <c r="BC1804" s="37"/>
      <c r="BE1804" s="17"/>
      <c r="BF1804" s="17"/>
      <c r="BG1804" s="17"/>
      <c r="BH1804" s="17"/>
      <c r="BI1804" s="17"/>
      <c r="BJ1804" s="17"/>
      <c r="BK1804" s="17"/>
      <c r="BL1804" s="17"/>
      <c r="BM1804" s="17"/>
      <c r="BN1804" s="17"/>
      <c r="BO1804" s="17"/>
      <c r="BP1804" s="17"/>
      <c r="BQ1804" s="278"/>
    </row>
    <row r="1805" spans="2:96" ht="17.25" x14ac:dyDescent="0.3">
      <c r="K1805" s="145" t="s">
        <v>313</v>
      </c>
      <c r="V1805" s="37" t="s">
        <v>506</v>
      </c>
      <c r="W1805" s="37" t="s">
        <v>519</v>
      </c>
      <c r="AB1805" s="206" t="s">
        <v>348</v>
      </c>
      <c r="AC1805" s="164" t="s">
        <v>3357</v>
      </c>
      <c r="AD1805" s="148"/>
      <c r="AE1805" s="165">
        <v>83540149.709999993</v>
      </c>
      <c r="AF1805" s="165">
        <v>-119544485.25999996</v>
      </c>
      <c r="AG1805" s="165">
        <v>50477460.540000007</v>
      </c>
      <c r="AH1805" s="167">
        <v>18656120.38888891</v>
      </c>
      <c r="AI1805" s="166">
        <v>40488122.889999986</v>
      </c>
      <c r="AJ1805" s="167">
        <v>121464368.66999996</v>
      </c>
      <c r="AK1805" s="166">
        <v>79829060.749999985</v>
      </c>
      <c r="AL1805" s="167">
        <v>95794872.899999976</v>
      </c>
      <c r="AM1805" s="166">
        <v>15546766.990740757</v>
      </c>
      <c r="AN1805" s="166">
        <v>82938414.148148134</v>
      </c>
      <c r="AO1805" s="167">
        <v>48727544.089999966</v>
      </c>
      <c r="AP1805" s="167">
        <v>21213135.52</v>
      </c>
      <c r="AQ1805" s="167">
        <v>21213135.520000014</v>
      </c>
      <c r="AR1805" s="167">
        <v>-100251233.14999995</v>
      </c>
      <c r="AS1805" s="279">
        <v>-0.82535507530086583</v>
      </c>
      <c r="AT1805" s="167">
        <v>2557015.131111104</v>
      </c>
      <c r="AU1805" s="279">
        <v>0.13706038971714582</v>
      </c>
      <c r="AV1805" s="167">
        <v>-29264325.019999992</v>
      </c>
      <c r="AW1805" s="279">
        <v>-0.57975034217123456</v>
      </c>
      <c r="AX1805" s="167">
        <v>-100251233.14999996</v>
      </c>
      <c r="AY1805" s="279">
        <v>-0.82535507530086594</v>
      </c>
      <c r="AZ1805" s="167">
        <v>2557015.1311110891</v>
      </c>
      <c r="BA1805" s="279">
        <v>0.13706038971714501</v>
      </c>
      <c r="BB1805" s="167">
        <v>1.4901161193847656E-8</v>
      </c>
      <c r="BC1805" s="279">
        <v>7.0244972412487829E-16</v>
      </c>
      <c r="BE1805" s="165">
        <v>1767761.2933333339</v>
      </c>
      <c r="BF1805" s="165">
        <v>1767761.2933333339</v>
      </c>
      <c r="BG1805" s="165">
        <v>1767761.2933333339</v>
      </c>
      <c r="BH1805" s="165">
        <v>1767761.2933333339</v>
      </c>
      <c r="BI1805" s="165">
        <v>1767761.2933333339</v>
      </c>
      <c r="BJ1805" s="165">
        <v>1767761.2933333339</v>
      </c>
      <c r="BK1805" s="165">
        <v>1767761.2933333339</v>
      </c>
      <c r="BL1805" s="165">
        <v>1767761.2933333339</v>
      </c>
      <c r="BM1805" s="165">
        <v>1767761.2933333339</v>
      </c>
      <c r="BN1805" s="165">
        <v>1767761.2933333339</v>
      </c>
      <c r="BO1805" s="165">
        <v>1767761.2933333339</v>
      </c>
      <c r="BP1805" s="165">
        <v>1767761.2933333339</v>
      </c>
      <c r="BQ1805" s="280">
        <v>21213135.520000007</v>
      </c>
    </row>
    <row r="1806" spans="2:96" ht="18.75" x14ac:dyDescent="0.3">
      <c r="K1806" s="145" t="s">
        <v>313</v>
      </c>
      <c r="AC1806" s="152"/>
      <c r="AD1806" s="168"/>
      <c r="AE1806" s="169"/>
      <c r="AI1806" s="281"/>
      <c r="AS1806" s="37"/>
      <c r="AU1806" s="37"/>
      <c r="AW1806" s="37"/>
      <c r="AY1806" s="37"/>
      <c r="BA1806" s="37"/>
      <c r="BB1806" s="37"/>
      <c r="BC1806" s="37"/>
      <c r="BE1806" s="169"/>
      <c r="BF1806" s="169"/>
      <c r="BG1806" s="169"/>
      <c r="BH1806" s="169"/>
      <c r="BI1806" s="169"/>
      <c r="BJ1806" s="169"/>
      <c r="BK1806" s="169"/>
      <c r="BL1806" s="169"/>
      <c r="BM1806" s="169"/>
      <c r="BN1806" s="169"/>
      <c r="BO1806" s="169"/>
      <c r="BP1806" s="169"/>
      <c r="BQ1806" s="282"/>
    </row>
    <row r="1807" spans="2:96" ht="18.75" x14ac:dyDescent="0.3">
      <c r="K1807" s="145" t="s">
        <v>313</v>
      </c>
      <c r="M1807" s="37" t="s">
        <v>521</v>
      </c>
      <c r="N1807" s="37" t="s">
        <v>3358</v>
      </c>
      <c r="V1807" s="37" t="s">
        <v>506</v>
      </c>
      <c r="W1807" s="37" t="s">
        <v>522</v>
      </c>
      <c r="X1807" s="37">
        <v>406</v>
      </c>
      <c r="AB1807" s="206" t="s">
        <v>348</v>
      </c>
      <c r="AC1807" s="276" t="s">
        <v>523</v>
      </c>
      <c r="AD1807" s="148"/>
      <c r="AE1807" s="38"/>
      <c r="AI1807" s="180"/>
      <c r="AS1807" s="37"/>
      <c r="AU1807" s="37"/>
      <c r="AW1807" s="37"/>
      <c r="AY1807" s="37"/>
      <c r="BA1807" s="37"/>
      <c r="BB1807" s="37"/>
      <c r="BC1807" s="37"/>
      <c r="BE1807" s="38"/>
      <c r="BF1807" s="38"/>
      <c r="BG1807" s="38"/>
      <c r="BH1807" s="38"/>
      <c r="BI1807" s="38"/>
      <c r="BJ1807" s="38"/>
      <c r="BK1807" s="38"/>
      <c r="BL1807" s="38"/>
      <c r="BM1807" s="38"/>
      <c r="BN1807" s="38"/>
      <c r="BO1807" s="38"/>
      <c r="BP1807" s="38"/>
      <c r="BQ1807" s="277"/>
      <c r="BS1807" s="37">
        <v>0</v>
      </c>
      <c r="BT1807" s="37">
        <v>-7685048.7599999998</v>
      </c>
      <c r="BU1807" s="37">
        <v>0</v>
      </c>
      <c r="BV1807" s="37">
        <v>0</v>
      </c>
      <c r="BW1807" s="37">
        <v>0</v>
      </c>
      <c r="BX1807" s="37">
        <v>0</v>
      </c>
      <c r="BY1807" s="37">
        <v>0</v>
      </c>
      <c r="BZ1807" s="37">
        <v>0</v>
      </c>
      <c r="CA1807" s="37">
        <v>0</v>
      </c>
      <c r="CB1807" s="37">
        <v>0</v>
      </c>
      <c r="CC1807" s="37">
        <v>0</v>
      </c>
      <c r="CD1807" s="37">
        <v>0</v>
      </c>
      <c r="CE1807" s="37">
        <v>0</v>
      </c>
      <c r="CG1807" s="37">
        <v>0</v>
      </c>
      <c r="CH1807" s="37">
        <v>0</v>
      </c>
      <c r="CI1807" s="37">
        <v>0</v>
      </c>
      <c r="CJ1807" s="37">
        <v>0</v>
      </c>
      <c r="CK1807" s="37">
        <v>0</v>
      </c>
      <c r="CL1807" s="37">
        <v>0</v>
      </c>
      <c r="CM1807" s="37">
        <v>0</v>
      </c>
      <c r="CN1807" s="37">
        <v>0</v>
      </c>
      <c r="CO1807" s="37">
        <v>0</v>
      </c>
      <c r="CP1807" s="37">
        <v>0</v>
      </c>
      <c r="CQ1807" s="37">
        <v>0</v>
      </c>
      <c r="CR1807" s="37">
        <v>0</v>
      </c>
    </row>
    <row r="1808" spans="2:96" x14ac:dyDescent="0.25">
      <c r="K1808" s="145" t="s">
        <v>316</v>
      </c>
      <c r="N1808" s="37" t="s">
        <v>3359</v>
      </c>
      <c r="V1808" s="37" t="s">
        <v>506</v>
      </c>
      <c r="W1808" s="37" t="s">
        <v>522</v>
      </c>
      <c r="X1808" s="37">
        <v>406</v>
      </c>
      <c r="AB1808" s="206" t="s">
        <v>348</v>
      </c>
      <c r="AC1808" s="173">
        <v>8475100</v>
      </c>
      <c r="AD1808" s="174" t="s">
        <v>3360</v>
      </c>
      <c r="AE1808" s="149">
        <v>0</v>
      </c>
      <c r="AF1808" s="17">
        <v>-7685048.7599999998</v>
      </c>
      <c r="AG1808" s="17">
        <v>0</v>
      </c>
      <c r="AH1808" s="151">
        <v>0</v>
      </c>
      <c r="AI1808" s="150">
        <v>0</v>
      </c>
      <c r="AJ1808" s="266">
        <v>0</v>
      </c>
      <c r="AK1808" s="138">
        <v>0</v>
      </c>
      <c r="AL1808" s="266">
        <v>0</v>
      </c>
      <c r="AM1808" s="175">
        <v>0</v>
      </c>
      <c r="AN1808" s="150">
        <v>0</v>
      </c>
      <c r="AO1808" s="151">
        <v>0</v>
      </c>
      <c r="AP1808" s="151">
        <v>0</v>
      </c>
      <c r="AQ1808" s="151">
        <v>0</v>
      </c>
      <c r="AR1808" s="266">
        <v>0</v>
      </c>
      <c r="AS1808" s="267">
        <v>0</v>
      </c>
      <c r="AT1808" s="266">
        <v>0</v>
      </c>
      <c r="AU1808" s="267">
        <v>0</v>
      </c>
      <c r="AV1808" s="266">
        <v>0</v>
      </c>
      <c r="AW1808" s="267">
        <v>0</v>
      </c>
      <c r="AX1808" s="266">
        <v>0</v>
      </c>
      <c r="AY1808" s="267">
        <v>0</v>
      </c>
      <c r="AZ1808" s="266">
        <v>0</v>
      </c>
      <c r="BA1808" s="267">
        <v>0</v>
      </c>
      <c r="BB1808" s="266">
        <v>0</v>
      </c>
      <c r="BC1808" s="267">
        <v>0</v>
      </c>
      <c r="BE1808" s="149">
        <v>0</v>
      </c>
      <c r="BF1808" s="149">
        <v>0</v>
      </c>
      <c r="BG1808" s="149">
        <v>0</v>
      </c>
      <c r="BH1808" s="149">
        <v>0</v>
      </c>
      <c r="BI1808" s="149">
        <v>0</v>
      </c>
      <c r="BJ1808" s="149">
        <v>0</v>
      </c>
      <c r="BK1808" s="149">
        <v>0</v>
      </c>
      <c r="BL1808" s="149">
        <v>0</v>
      </c>
      <c r="BM1808" s="149">
        <v>0</v>
      </c>
      <c r="BN1808" s="149">
        <v>0</v>
      </c>
      <c r="BO1808" s="149">
        <v>0</v>
      </c>
      <c r="BP1808" s="149">
        <v>0</v>
      </c>
      <c r="BQ1808" s="268">
        <v>0</v>
      </c>
    </row>
    <row r="1809" spans="2:96" ht="18.75" hidden="1" x14ac:dyDescent="0.3">
      <c r="B1809" s="137" t="s">
        <v>306</v>
      </c>
      <c r="C1809" s="137" t="s">
        <v>306</v>
      </c>
      <c r="J1809" s="137" t="s">
        <v>306</v>
      </c>
      <c r="K1809" s="145" t="s">
        <v>309</v>
      </c>
      <c r="N1809" s="37" t="s">
        <v>311</v>
      </c>
      <c r="AC1809" s="152"/>
      <c r="AD1809" s="163"/>
      <c r="AE1809" s="17"/>
      <c r="AI1809" s="180"/>
      <c r="AS1809" s="37"/>
      <c r="AU1809" s="37"/>
      <c r="AW1809" s="37"/>
      <c r="AY1809" s="37"/>
      <c r="BA1809" s="37"/>
      <c r="BB1809" s="37"/>
      <c r="BC1809" s="37"/>
      <c r="BE1809" s="17"/>
      <c r="BF1809" s="17"/>
      <c r="BG1809" s="17"/>
      <c r="BH1809" s="17"/>
      <c r="BI1809" s="17"/>
      <c r="BJ1809" s="17"/>
      <c r="BK1809" s="17"/>
      <c r="BL1809" s="17"/>
      <c r="BM1809" s="17"/>
      <c r="BN1809" s="17"/>
      <c r="BO1809" s="17"/>
      <c r="BP1809" s="17"/>
      <c r="BQ1809" s="278"/>
    </row>
    <row r="1810" spans="2:96" ht="17.25" x14ac:dyDescent="0.3">
      <c r="K1810" s="145" t="s">
        <v>313</v>
      </c>
      <c r="V1810" s="37" t="s">
        <v>506</v>
      </c>
      <c r="W1810" s="37" t="s">
        <v>522</v>
      </c>
      <c r="AB1810" s="206" t="s">
        <v>348</v>
      </c>
      <c r="AC1810" s="164" t="s">
        <v>3361</v>
      </c>
      <c r="AD1810" s="148"/>
      <c r="AE1810" s="165">
        <v>0</v>
      </c>
      <c r="AF1810" s="165">
        <v>-7685048.7599999998</v>
      </c>
      <c r="AG1810" s="165">
        <v>0</v>
      </c>
      <c r="AH1810" s="167">
        <v>0</v>
      </c>
      <c r="AI1810" s="166">
        <v>0</v>
      </c>
      <c r="AJ1810" s="167">
        <v>0</v>
      </c>
      <c r="AK1810" s="166">
        <v>0</v>
      </c>
      <c r="AL1810" s="167">
        <v>0</v>
      </c>
      <c r="AM1810" s="166">
        <v>0</v>
      </c>
      <c r="AN1810" s="166">
        <v>0</v>
      </c>
      <c r="AO1810" s="167">
        <v>0</v>
      </c>
      <c r="AP1810" s="167">
        <v>0</v>
      </c>
      <c r="AQ1810" s="167">
        <v>0</v>
      </c>
      <c r="AR1810" s="167">
        <v>0</v>
      </c>
      <c r="AS1810" s="279">
        <v>0</v>
      </c>
      <c r="AT1810" s="167">
        <v>0</v>
      </c>
      <c r="AU1810" s="279">
        <v>0</v>
      </c>
      <c r="AV1810" s="167">
        <v>0</v>
      </c>
      <c r="AW1810" s="279">
        <v>0</v>
      </c>
      <c r="AX1810" s="167">
        <v>0</v>
      </c>
      <c r="AY1810" s="279">
        <v>0</v>
      </c>
      <c r="AZ1810" s="167">
        <v>0</v>
      </c>
      <c r="BA1810" s="279">
        <v>0</v>
      </c>
      <c r="BB1810" s="167">
        <v>0</v>
      </c>
      <c r="BC1810" s="279">
        <v>0</v>
      </c>
      <c r="BE1810" s="165">
        <v>0</v>
      </c>
      <c r="BF1810" s="165">
        <v>0</v>
      </c>
      <c r="BG1810" s="165">
        <v>0</v>
      </c>
      <c r="BH1810" s="165">
        <v>0</v>
      </c>
      <c r="BI1810" s="165">
        <v>0</v>
      </c>
      <c r="BJ1810" s="165">
        <v>0</v>
      </c>
      <c r="BK1810" s="165">
        <v>0</v>
      </c>
      <c r="BL1810" s="165">
        <v>0</v>
      </c>
      <c r="BM1810" s="165">
        <v>0</v>
      </c>
      <c r="BN1810" s="165">
        <v>0</v>
      </c>
      <c r="BO1810" s="165">
        <v>0</v>
      </c>
      <c r="BP1810" s="165">
        <v>0</v>
      </c>
      <c r="BQ1810" s="280">
        <v>0</v>
      </c>
    </row>
    <row r="1811" spans="2:96" ht="18.75" x14ac:dyDescent="0.3">
      <c r="K1811" s="145" t="s">
        <v>313</v>
      </c>
      <c r="AC1811" s="152"/>
      <c r="AD1811" s="168"/>
      <c r="AE1811" s="169"/>
      <c r="AI1811" s="281"/>
      <c r="AS1811" s="37"/>
      <c r="AU1811" s="37"/>
      <c r="AW1811" s="37"/>
      <c r="AY1811" s="37"/>
      <c r="BA1811" s="37"/>
      <c r="BB1811" s="37"/>
      <c r="BC1811" s="37"/>
      <c r="BE1811" s="169"/>
      <c r="BF1811" s="169"/>
      <c r="BG1811" s="169"/>
      <c r="BH1811" s="169"/>
      <c r="BI1811" s="169"/>
      <c r="BJ1811" s="169"/>
      <c r="BK1811" s="169"/>
      <c r="BL1811" s="169"/>
      <c r="BM1811" s="169"/>
      <c r="BN1811" s="169"/>
      <c r="BO1811" s="169"/>
      <c r="BP1811" s="169"/>
      <c r="BQ1811" s="282"/>
    </row>
    <row r="1812" spans="2:96" ht="18.75" x14ac:dyDescent="0.3">
      <c r="K1812" s="145" t="s">
        <v>313</v>
      </c>
      <c r="M1812" s="37" t="s">
        <v>524</v>
      </c>
      <c r="N1812" s="37" t="s">
        <v>3362</v>
      </c>
      <c r="V1812" s="37" t="s">
        <v>506</v>
      </c>
      <c r="W1812" s="37" t="s">
        <v>506</v>
      </c>
      <c r="X1812" s="37">
        <v>407</v>
      </c>
      <c r="AB1812" s="206" t="s">
        <v>348</v>
      </c>
      <c r="AC1812" s="276" t="s">
        <v>525</v>
      </c>
      <c r="AD1812" s="148"/>
      <c r="AE1812" s="38"/>
      <c r="AI1812" s="180"/>
      <c r="AS1812" s="37"/>
      <c r="AU1812" s="37"/>
      <c r="AW1812" s="37"/>
      <c r="AY1812" s="37"/>
      <c r="BA1812" s="37"/>
      <c r="BB1812" s="37"/>
      <c r="BC1812" s="37"/>
      <c r="BE1812" s="38"/>
      <c r="BF1812" s="38"/>
      <c r="BG1812" s="38"/>
      <c r="BH1812" s="38"/>
      <c r="BI1812" s="38"/>
      <c r="BJ1812" s="38"/>
      <c r="BK1812" s="38"/>
      <c r="BL1812" s="38"/>
      <c r="BM1812" s="38"/>
      <c r="BN1812" s="38"/>
      <c r="BO1812" s="38"/>
      <c r="BP1812" s="38"/>
      <c r="BQ1812" s="277"/>
      <c r="BS1812" s="37">
        <v>-6066539.629999999</v>
      </c>
      <c r="BT1812" s="37">
        <v>-2984609.29</v>
      </c>
      <c r="BU1812" s="37">
        <v>403077.23</v>
      </c>
      <c r="BV1812" s="37">
        <v>-1500000</v>
      </c>
      <c r="BW1812" s="37">
        <v>154490.01999999999</v>
      </c>
      <c r="BX1812" s="37">
        <v>463470.05999999994</v>
      </c>
      <c r="BY1812" s="37">
        <v>293369.56</v>
      </c>
      <c r="BZ1812" s="37">
        <v>352043.47199999995</v>
      </c>
      <c r="CA1812" s="37">
        <v>-1250000</v>
      </c>
      <c r="CB1812" s="37">
        <v>43369.56</v>
      </c>
      <c r="CC1812" s="37">
        <v>245835.02</v>
      </c>
      <c r="CD1812" s="37">
        <v>0</v>
      </c>
      <c r="CE1812" s="37">
        <v>0</v>
      </c>
      <c r="CG1812" s="37">
        <v>0</v>
      </c>
      <c r="CH1812" s="37">
        <v>0</v>
      </c>
      <c r="CI1812" s="37">
        <v>0</v>
      </c>
      <c r="CJ1812" s="37">
        <v>0</v>
      </c>
      <c r="CK1812" s="37">
        <v>0</v>
      </c>
      <c r="CL1812" s="37">
        <v>0</v>
      </c>
      <c r="CM1812" s="37">
        <v>0</v>
      </c>
      <c r="CN1812" s="37">
        <v>0</v>
      </c>
      <c r="CO1812" s="37">
        <v>0</v>
      </c>
      <c r="CP1812" s="37">
        <v>0</v>
      </c>
      <c r="CQ1812" s="37">
        <v>0</v>
      </c>
      <c r="CR1812" s="37">
        <v>0</v>
      </c>
    </row>
    <row r="1813" spans="2:96" x14ac:dyDescent="0.25">
      <c r="K1813" s="145" t="s">
        <v>316</v>
      </c>
      <c r="N1813" s="37" t="s">
        <v>3363</v>
      </c>
      <c r="V1813" s="37" t="s">
        <v>506</v>
      </c>
      <c r="W1813" s="37" t="s">
        <v>506</v>
      </c>
      <c r="X1813" s="37">
        <v>407</v>
      </c>
      <c r="AB1813" s="206" t="s">
        <v>348</v>
      </c>
      <c r="AC1813" s="173">
        <v>8100003</v>
      </c>
      <c r="AD1813" s="174" t="s">
        <v>3364</v>
      </c>
      <c r="AE1813" s="149">
        <v>171532.03</v>
      </c>
      <c r="AF1813" s="17">
        <v>184920.34</v>
      </c>
      <c r="AG1813" s="17">
        <v>163063.12</v>
      </c>
      <c r="AH1813" s="151">
        <v>0</v>
      </c>
      <c r="AI1813" s="150">
        <v>184754.03</v>
      </c>
      <c r="AJ1813" s="266">
        <v>554262.09</v>
      </c>
      <c r="AK1813" s="138">
        <v>196656.08</v>
      </c>
      <c r="AL1813" s="266">
        <v>235987.296</v>
      </c>
      <c r="AM1813" s="175">
        <v>0</v>
      </c>
      <c r="AN1813" s="150">
        <v>196656.08</v>
      </c>
      <c r="AO1813" s="151">
        <v>158948.18</v>
      </c>
      <c r="AP1813" s="151">
        <v>0</v>
      </c>
      <c r="AQ1813" s="151">
        <v>0</v>
      </c>
      <c r="AR1813" s="266">
        <v>-554262.09</v>
      </c>
      <c r="AS1813" s="267">
        <v>-1</v>
      </c>
      <c r="AT1813" s="266">
        <v>0</v>
      </c>
      <c r="AU1813" s="267">
        <v>0</v>
      </c>
      <c r="AV1813" s="266">
        <v>-163063.12</v>
      </c>
      <c r="AW1813" s="267">
        <v>-1</v>
      </c>
      <c r="AX1813" s="266">
        <v>-554262.09</v>
      </c>
      <c r="AY1813" s="267">
        <v>-1</v>
      </c>
      <c r="AZ1813" s="266">
        <v>0</v>
      </c>
      <c r="BA1813" s="267">
        <v>0</v>
      </c>
      <c r="BB1813" s="266">
        <v>0</v>
      </c>
      <c r="BC1813" s="267">
        <v>0</v>
      </c>
      <c r="BE1813" s="149">
        <v>0</v>
      </c>
      <c r="BF1813" s="149">
        <v>0</v>
      </c>
      <c r="BG1813" s="149">
        <v>0</v>
      </c>
      <c r="BH1813" s="149">
        <v>0</v>
      </c>
      <c r="BI1813" s="149">
        <v>0</v>
      </c>
      <c r="BJ1813" s="149">
        <v>0</v>
      </c>
      <c r="BK1813" s="149">
        <v>0</v>
      </c>
      <c r="BL1813" s="149">
        <v>0</v>
      </c>
      <c r="BM1813" s="149">
        <v>0</v>
      </c>
      <c r="BN1813" s="149">
        <v>0</v>
      </c>
      <c r="BO1813" s="149">
        <v>0</v>
      </c>
      <c r="BP1813" s="149">
        <v>0</v>
      </c>
      <c r="BQ1813" s="268">
        <v>0</v>
      </c>
    </row>
    <row r="1814" spans="2:96" x14ac:dyDescent="0.25">
      <c r="K1814" s="145" t="s">
        <v>316</v>
      </c>
      <c r="N1814" s="37" t="s">
        <v>3365</v>
      </c>
      <c r="V1814" s="37" t="s">
        <v>506</v>
      </c>
      <c r="W1814" s="37" t="s">
        <v>506</v>
      </c>
      <c r="X1814" s="37">
        <v>407</v>
      </c>
      <c r="AB1814" s="206" t="s">
        <v>348</v>
      </c>
      <c r="AC1814" s="173">
        <v>8100004</v>
      </c>
      <c r="AD1814" s="174" t="s">
        <v>3366</v>
      </c>
      <c r="AE1814" s="149">
        <v>-23828.93</v>
      </c>
      <c r="AF1814" s="17">
        <v>-24089.17</v>
      </c>
      <c r="AG1814" s="17">
        <v>-24350.61</v>
      </c>
      <c r="AH1814" s="151">
        <v>0</v>
      </c>
      <c r="AI1814" s="150">
        <v>-6264.01</v>
      </c>
      <c r="AJ1814" s="266">
        <v>-18792.03</v>
      </c>
      <c r="AK1814" s="138">
        <v>39765.480000000003</v>
      </c>
      <c r="AL1814" s="266">
        <v>47718.576000000001</v>
      </c>
      <c r="AM1814" s="175">
        <v>0</v>
      </c>
      <c r="AN1814" s="150">
        <v>39765.480000000003</v>
      </c>
      <c r="AO1814" s="151">
        <v>-10738.3028571429</v>
      </c>
      <c r="AP1814" s="151">
        <v>0</v>
      </c>
      <c r="AQ1814" s="151">
        <v>0</v>
      </c>
      <c r="AR1814" s="266">
        <v>18792.03</v>
      </c>
      <c r="AS1814" s="267">
        <v>1</v>
      </c>
      <c r="AT1814" s="266">
        <v>0</v>
      </c>
      <c r="AU1814" s="267">
        <v>0</v>
      </c>
      <c r="AV1814" s="266">
        <v>24350.61</v>
      </c>
      <c r="AW1814" s="267">
        <v>1</v>
      </c>
      <c r="AX1814" s="266">
        <v>18792.03</v>
      </c>
      <c r="AY1814" s="267">
        <v>1</v>
      </c>
      <c r="AZ1814" s="266">
        <v>0</v>
      </c>
      <c r="BA1814" s="267">
        <v>0</v>
      </c>
      <c r="BB1814" s="266">
        <v>0</v>
      </c>
      <c r="BC1814" s="267">
        <v>0</v>
      </c>
      <c r="BE1814" s="149">
        <v>0</v>
      </c>
      <c r="BF1814" s="149">
        <v>0</v>
      </c>
      <c r="BG1814" s="149">
        <v>0</v>
      </c>
      <c r="BH1814" s="149">
        <v>0</v>
      </c>
      <c r="BI1814" s="149">
        <v>0</v>
      </c>
      <c r="BJ1814" s="149">
        <v>0</v>
      </c>
      <c r="BK1814" s="149">
        <v>0</v>
      </c>
      <c r="BL1814" s="149">
        <v>0</v>
      </c>
      <c r="BM1814" s="149">
        <v>0</v>
      </c>
      <c r="BN1814" s="149">
        <v>0</v>
      </c>
      <c r="BO1814" s="149">
        <v>0</v>
      </c>
      <c r="BP1814" s="149">
        <v>0</v>
      </c>
      <c r="BQ1814" s="268">
        <v>0</v>
      </c>
    </row>
    <row r="1815" spans="2:96" x14ac:dyDescent="0.25">
      <c r="K1815" s="145" t="s">
        <v>316</v>
      </c>
      <c r="N1815" s="37" t="s">
        <v>3367</v>
      </c>
      <c r="V1815" s="37" t="s">
        <v>506</v>
      </c>
      <c r="W1815" s="37" t="s">
        <v>506</v>
      </c>
      <c r="X1815" s="37">
        <v>407</v>
      </c>
      <c r="AB1815" s="206" t="s">
        <v>348</v>
      </c>
      <c r="AC1815" s="173">
        <v>8400030</v>
      </c>
      <c r="AD1815" s="174" t="s">
        <v>3368</v>
      </c>
      <c r="AE1815" s="149">
        <v>-4776902.9799999995</v>
      </c>
      <c r="AF1815" s="17">
        <v>-3196049.46</v>
      </c>
      <c r="AG1815" s="17">
        <v>41314.22</v>
      </c>
      <c r="AH1815" s="151">
        <v>0</v>
      </c>
      <c r="AI1815" s="150">
        <v>0</v>
      </c>
      <c r="AJ1815" s="266">
        <v>0</v>
      </c>
      <c r="AK1815" s="138">
        <v>0</v>
      </c>
      <c r="AL1815" s="266">
        <v>0</v>
      </c>
      <c r="AM1815" s="175">
        <v>0</v>
      </c>
      <c r="AN1815" s="150">
        <v>0</v>
      </c>
      <c r="AO1815" s="151">
        <v>0</v>
      </c>
      <c r="AP1815" s="151">
        <v>0</v>
      </c>
      <c r="AQ1815" s="151">
        <v>0</v>
      </c>
      <c r="AR1815" s="266">
        <v>0</v>
      </c>
      <c r="AS1815" s="267">
        <v>0</v>
      </c>
      <c r="AT1815" s="266">
        <v>0</v>
      </c>
      <c r="AU1815" s="267">
        <v>0</v>
      </c>
      <c r="AV1815" s="266">
        <v>-41314.22</v>
      </c>
      <c r="AW1815" s="267">
        <v>-1</v>
      </c>
      <c r="AX1815" s="266">
        <v>0</v>
      </c>
      <c r="AY1815" s="267">
        <v>0</v>
      </c>
      <c r="AZ1815" s="266">
        <v>0</v>
      </c>
      <c r="BA1815" s="267">
        <v>0</v>
      </c>
      <c r="BB1815" s="266">
        <v>0</v>
      </c>
      <c r="BC1815" s="267">
        <v>0</v>
      </c>
      <c r="BE1815" s="149">
        <v>0</v>
      </c>
      <c r="BF1815" s="149">
        <v>0</v>
      </c>
      <c r="BG1815" s="149">
        <v>0</v>
      </c>
      <c r="BH1815" s="149">
        <v>0</v>
      </c>
      <c r="BI1815" s="149">
        <v>0</v>
      </c>
      <c r="BJ1815" s="149">
        <v>0</v>
      </c>
      <c r="BK1815" s="149">
        <v>0</v>
      </c>
      <c r="BL1815" s="149">
        <v>0</v>
      </c>
      <c r="BM1815" s="149">
        <v>0</v>
      </c>
      <c r="BN1815" s="149">
        <v>0</v>
      </c>
      <c r="BO1815" s="149">
        <v>0</v>
      </c>
      <c r="BP1815" s="149">
        <v>0</v>
      </c>
      <c r="BQ1815" s="268">
        <v>0</v>
      </c>
    </row>
    <row r="1816" spans="2:96" x14ac:dyDescent="0.25">
      <c r="K1816" s="145" t="s">
        <v>316</v>
      </c>
      <c r="N1816" s="37" t="s">
        <v>3369</v>
      </c>
      <c r="V1816" s="37" t="s">
        <v>506</v>
      </c>
      <c r="W1816" s="37" t="s">
        <v>506</v>
      </c>
      <c r="X1816" s="37">
        <v>407</v>
      </c>
      <c r="AB1816" s="206" t="s">
        <v>348</v>
      </c>
      <c r="AC1816" s="173">
        <v>8400031</v>
      </c>
      <c r="AD1816" s="174" t="s">
        <v>3370</v>
      </c>
      <c r="AE1816" s="149">
        <v>9490.85</v>
      </c>
      <c r="AF1816" s="17">
        <v>0</v>
      </c>
      <c r="AG1816" s="17">
        <v>0</v>
      </c>
      <c r="AH1816" s="151">
        <v>0</v>
      </c>
      <c r="AI1816" s="150">
        <v>0</v>
      </c>
      <c r="AJ1816" s="266">
        <v>0</v>
      </c>
      <c r="AK1816" s="138">
        <v>0</v>
      </c>
      <c r="AL1816" s="266">
        <v>0</v>
      </c>
      <c r="AM1816" s="175">
        <v>0</v>
      </c>
      <c r="AN1816" s="150">
        <v>0</v>
      </c>
      <c r="AO1816" s="151">
        <v>0</v>
      </c>
      <c r="AP1816" s="151">
        <v>0</v>
      </c>
      <c r="AQ1816" s="151">
        <v>0</v>
      </c>
      <c r="AR1816" s="266">
        <v>0</v>
      </c>
      <c r="AS1816" s="267">
        <v>0</v>
      </c>
      <c r="AT1816" s="266">
        <v>0</v>
      </c>
      <c r="AU1816" s="267">
        <v>0</v>
      </c>
      <c r="AV1816" s="266">
        <v>0</v>
      </c>
      <c r="AW1816" s="267">
        <v>0</v>
      </c>
      <c r="AX1816" s="266">
        <v>0</v>
      </c>
      <c r="AY1816" s="267">
        <v>0</v>
      </c>
      <c r="AZ1816" s="266">
        <v>0</v>
      </c>
      <c r="BA1816" s="267">
        <v>0</v>
      </c>
      <c r="BB1816" s="266">
        <v>0</v>
      </c>
      <c r="BC1816" s="267">
        <v>0</v>
      </c>
      <c r="BE1816" s="149">
        <v>0</v>
      </c>
      <c r="BF1816" s="149">
        <v>0</v>
      </c>
      <c r="BG1816" s="149">
        <v>0</v>
      </c>
      <c r="BH1816" s="149">
        <v>0</v>
      </c>
      <c r="BI1816" s="149">
        <v>0</v>
      </c>
      <c r="BJ1816" s="149">
        <v>0</v>
      </c>
      <c r="BK1816" s="149">
        <v>0</v>
      </c>
      <c r="BL1816" s="149">
        <v>0</v>
      </c>
      <c r="BM1816" s="149">
        <v>0</v>
      </c>
      <c r="BN1816" s="149">
        <v>0</v>
      </c>
      <c r="BO1816" s="149">
        <v>0</v>
      </c>
      <c r="BP1816" s="149">
        <v>0</v>
      </c>
      <c r="BQ1816" s="268">
        <v>0</v>
      </c>
    </row>
    <row r="1817" spans="2:96" x14ac:dyDescent="0.25">
      <c r="K1817" s="145" t="s">
        <v>316</v>
      </c>
      <c r="N1817" s="37" t="s">
        <v>3371</v>
      </c>
      <c r="V1817" s="37" t="s">
        <v>506</v>
      </c>
      <c r="W1817" s="37" t="s">
        <v>506</v>
      </c>
      <c r="X1817" s="37">
        <v>407</v>
      </c>
      <c r="AB1817" s="206" t="s">
        <v>348</v>
      </c>
      <c r="AC1817" s="173">
        <v>8600055</v>
      </c>
      <c r="AD1817" s="174" t="s">
        <v>3372</v>
      </c>
      <c r="AE1817" s="149">
        <v>25920</v>
      </c>
      <c r="AF1817" s="17">
        <v>50609</v>
      </c>
      <c r="AG1817" s="17">
        <v>223050.49999999997</v>
      </c>
      <c r="AH1817" s="151">
        <v>0</v>
      </c>
      <c r="AI1817" s="150">
        <v>-24000</v>
      </c>
      <c r="AJ1817" s="266">
        <v>-72000</v>
      </c>
      <c r="AK1817" s="138">
        <v>56948</v>
      </c>
      <c r="AL1817" s="266">
        <v>68337.600000000006</v>
      </c>
      <c r="AM1817" s="175">
        <v>0</v>
      </c>
      <c r="AN1817" s="150">
        <v>56948</v>
      </c>
      <c r="AO1817" s="151">
        <v>97625.142857142899</v>
      </c>
      <c r="AP1817" s="151">
        <v>0</v>
      </c>
      <c r="AQ1817" s="151">
        <v>0</v>
      </c>
      <c r="AR1817" s="266">
        <v>72000</v>
      </c>
      <c r="AS1817" s="267">
        <v>1</v>
      </c>
      <c r="AT1817" s="266">
        <v>0</v>
      </c>
      <c r="AU1817" s="267">
        <v>0</v>
      </c>
      <c r="AV1817" s="266">
        <v>-223050.49999999997</v>
      </c>
      <c r="AW1817" s="267">
        <v>-1</v>
      </c>
      <c r="AX1817" s="266">
        <v>72000</v>
      </c>
      <c r="AY1817" s="267">
        <v>1</v>
      </c>
      <c r="AZ1817" s="266">
        <v>0</v>
      </c>
      <c r="BA1817" s="267">
        <v>0</v>
      </c>
      <c r="BB1817" s="266">
        <v>0</v>
      </c>
      <c r="BC1817" s="267">
        <v>0</v>
      </c>
      <c r="BE1817" s="149">
        <v>0</v>
      </c>
      <c r="BF1817" s="149">
        <v>0</v>
      </c>
      <c r="BG1817" s="149">
        <v>0</v>
      </c>
      <c r="BH1817" s="149">
        <v>0</v>
      </c>
      <c r="BI1817" s="149">
        <v>0</v>
      </c>
      <c r="BJ1817" s="149">
        <v>0</v>
      </c>
      <c r="BK1817" s="149">
        <v>0</v>
      </c>
      <c r="BL1817" s="149">
        <v>0</v>
      </c>
      <c r="BM1817" s="149">
        <v>0</v>
      </c>
      <c r="BN1817" s="149">
        <v>0</v>
      </c>
      <c r="BO1817" s="149">
        <v>0</v>
      </c>
      <c r="BP1817" s="149">
        <v>0</v>
      </c>
      <c r="BQ1817" s="268">
        <v>0</v>
      </c>
    </row>
    <row r="1818" spans="2:96" x14ac:dyDescent="0.25">
      <c r="K1818" s="145" t="s">
        <v>316</v>
      </c>
      <c r="N1818" s="37" t="s">
        <v>3373</v>
      </c>
      <c r="V1818" s="37" t="s">
        <v>506</v>
      </c>
      <c r="W1818" s="37" t="s">
        <v>506</v>
      </c>
      <c r="X1818" s="37">
        <v>407</v>
      </c>
      <c r="AB1818" s="206" t="s">
        <v>348</v>
      </c>
      <c r="AC1818" s="173">
        <v>8700090</v>
      </c>
      <c r="AD1818" s="174" t="s">
        <v>3374</v>
      </c>
      <c r="AE1818" s="149">
        <v>-1554885.06</v>
      </c>
      <c r="AF1818" s="17">
        <v>0</v>
      </c>
      <c r="AG1818" s="17">
        <v>0</v>
      </c>
      <c r="AH1818" s="151">
        <v>0</v>
      </c>
      <c r="AI1818" s="150">
        <v>0</v>
      </c>
      <c r="AJ1818" s="266">
        <v>0</v>
      </c>
      <c r="AK1818" s="138">
        <v>0</v>
      </c>
      <c r="AL1818" s="266">
        <v>0</v>
      </c>
      <c r="AM1818" s="175">
        <v>0</v>
      </c>
      <c r="AN1818" s="150">
        <v>0</v>
      </c>
      <c r="AO1818" s="151">
        <v>0</v>
      </c>
      <c r="AP1818" s="151">
        <v>0</v>
      </c>
      <c r="AQ1818" s="151">
        <v>0</v>
      </c>
      <c r="AR1818" s="266">
        <v>0</v>
      </c>
      <c r="AS1818" s="267">
        <v>0</v>
      </c>
      <c r="AT1818" s="266">
        <v>0</v>
      </c>
      <c r="AU1818" s="267">
        <v>0</v>
      </c>
      <c r="AV1818" s="266">
        <v>0</v>
      </c>
      <c r="AW1818" s="267">
        <v>0</v>
      </c>
      <c r="AX1818" s="266">
        <v>0</v>
      </c>
      <c r="AY1818" s="267">
        <v>0</v>
      </c>
      <c r="AZ1818" s="266">
        <v>0</v>
      </c>
      <c r="BA1818" s="267">
        <v>0</v>
      </c>
      <c r="BB1818" s="266">
        <v>0</v>
      </c>
      <c r="BC1818" s="267">
        <v>0</v>
      </c>
      <c r="BE1818" s="149">
        <v>0</v>
      </c>
      <c r="BF1818" s="149">
        <v>0</v>
      </c>
      <c r="BG1818" s="149">
        <v>0</v>
      </c>
      <c r="BH1818" s="149">
        <v>0</v>
      </c>
      <c r="BI1818" s="149">
        <v>0</v>
      </c>
      <c r="BJ1818" s="149">
        <v>0</v>
      </c>
      <c r="BK1818" s="149">
        <v>0</v>
      </c>
      <c r="BL1818" s="149">
        <v>0</v>
      </c>
      <c r="BM1818" s="149">
        <v>0</v>
      </c>
      <c r="BN1818" s="149">
        <v>0</v>
      </c>
      <c r="BO1818" s="149">
        <v>0</v>
      </c>
      <c r="BP1818" s="149">
        <v>0</v>
      </c>
      <c r="BQ1818" s="268">
        <v>0</v>
      </c>
    </row>
    <row r="1819" spans="2:96" x14ac:dyDescent="0.25">
      <c r="K1819" s="145" t="s">
        <v>316</v>
      </c>
      <c r="N1819" s="37" t="s">
        <v>3375</v>
      </c>
      <c r="V1819" s="37" t="s">
        <v>506</v>
      </c>
      <c r="W1819" s="37" t="s">
        <v>506</v>
      </c>
      <c r="X1819" s="37">
        <v>407</v>
      </c>
      <c r="AB1819" s="206" t="s">
        <v>348</v>
      </c>
      <c r="AC1819" s="173">
        <v>8700155</v>
      </c>
      <c r="AD1819" s="174" t="s">
        <v>3376</v>
      </c>
      <c r="AE1819" s="149">
        <v>82134.460000000006</v>
      </c>
      <c r="AF1819" s="17">
        <v>0</v>
      </c>
      <c r="AG1819" s="17">
        <v>0</v>
      </c>
      <c r="AH1819" s="151">
        <v>-1500000</v>
      </c>
      <c r="AI1819" s="150">
        <v>0</v>
      </c>
      <c r="AJ1819" s="266">
        <v>0</v>
      </c>
      <c r="AK1819" s="138">
        <v>0</v>
      </c>
      <c r="AL1819" s="266">
        <v>0</v>
      </c>
      <c r="AM1819" s="175">
        <v>-1250000</v>
      </c>
      <c r="AN1819" s="150">
        <v>-250000</v>
      </c>
      <c r="AO1819" s="151">
        <v>0</v>
      </c>
      <c r="AP1819" s="151">
        <v>0</v>
      </c>
      <c r="AQ1819" s="151">
        <v>0</v>
      </c>
      <c r="AR1819" s="266">
        <v>0</v>
      </c>
      <c r="AS1819" s="267">
        <v>0</v>
      </c>
      <c r="AT1819" s="266">
        <v>1500000</v>
      </c>
      <c r="AU1819" s="267">
        <v>1</v>
      </c>
      <c r="AV1819" s="266">
        <v>0</v>
      </c>
      <c r="AW1819" s="267">
        <v>0</v>
      </c>
      <c r="AX1819" s="266">
        <v>0</v>
      </c>
      <c r="AY1819" s="267">
        <v>0</v>
      </c>
      <c r="AZ1819" s="266">
        <v>1500000</v>
      </c>
      <c r="BA1819" s="267">
        <v>1</v>
      </c>
      <c r="BB1819" s="266">
        <v>0</v>
      </c>
      <c r="BC1819" s="267">
        <v>0</v>
      </c>
      <c r="BE1819" s="149">
        <v>0</v>
      </c>
      <c r="BF1819" s="149">
        <v>0</v>
      </c>
      <c r="BG1819" s="149">
        <v>0</v>
      </c>
      <c r="BH1819" s="149">
        <v>0</v>
      </c>
      <c r="BI1819" s="149">
        <v>0</v>
      </c>
      <c r="BJ1819" s="149">
        <v>0</v>
      </c>
      <c r="BK1819" s="149">
        <v>0</v>
      </c>
      <c r="BL1819" s="149">
        <v>0</v>
      </c>
      <c r="BM1819" s="149">
        <v>0</v>
      </c>
      <c r="BN1819" s="149">
        <v>0</v>
      </c>
      <c r="BO1819" s="149">
        <v>0</v>
      </c>
      <c r="BP1819" s="149">
        <v>0</v>
      </c>
      <c r="BQ1819" s="268">
        <v>0</v>
      </c>
    </row>
    <row r="1820" spans="2:96" ht="18.75" hidden="1" x14ac:dyDescent="0.3">
      <c r="B1820" s="137" t="s">
        <v>306</v>
      </c>
      <c r="C1820" s="137" t="s">
        <v>306</v>
      </c>
      <c r="J1820" s="137" t="s">
        <v>306</v>
      </c>
      <c r="K1820" s="145" t="s">
        <v>309</v>
      </c>
      <c r="N1820" s="37" t="s">
        <v>311</v>
      </c>
      <c r="AC1820" s="152"/>
      <c r="AD1820" s="163"/>
      <c r="AE1820" s="17"/>
      <c r="AI1820" s="180"/>
      <c r="AS1820" s="37"/>
      <c r="AU1820" s="37"/>
      <c r="AW1820" s="37"/>
      <c r="AY1820" s="37"/>
      <c r="BA1820" s="37"/>
      <c r="BB1820" s="37"/>
      <c r="BC1820" s="37"/>
      <c r="BE1820" s="17"/>
      <c r="BF1820" s="17"/>
      <c r="BG1820" s="17"/>
      <c r="BH1820" s="17"/>
      <c r="BI1820" s="17"/>
      <c r="BJ1820" s="17"/>
      <c r="BK1820" s="17"/>
      <c r="BL1820" s="17"/>
      <c r="BM1820" s="17"/>
      <c r="BN1820" s="17"/>
      <c r="BO1820" s="17"/>
      <c r="BP1820" s="17"/>
      <c r="BQ1820" s="278"/>
    </row>
    <row r="1821" spans="2:96" ht="17.25" x14ac:dyDescent="0.3">
      <c r="K1821" s="145" t="s">
        <v>313</v>
      </c>
      <c r="V1821" s="37" t="s">
        <v>506</v>
      </c>
      <c r="W1821" s="37" t="s">
        <v>506</v>
      </c>
      <c r="AB1821" s="206" t="s">
        <v>348</v>
      </c>
      <c r="AC1821" s="164" t="s">
        <v>3377</v>
      </c>
      <c r="AD1821" s="148"/>
      <c r="AE1821" s="165">
        <v>-6066539.6299999999</v>
      </c>
      <c r="AF1821" s="165">
        <v>-2984609.29</v>
      </c>
      <c r="AG1821" s="165">
        <v>403077.23</v>
      </c>
      <c r="AH1821" s="167">
        <v>-1500000</v>
      </c>
      <c r="AI1821" s="166">
        <v>154490.01999999999</v>
      </c>
      <c r="AJ1821" s="167">
        <v>463470.05999999994</v>
      </c>
      <c r="AK1821" s="166">
        <v>293369.56</v>
      </c>
      <c r="AL1821" s="167">
        <v>352043.47199999995</v>
      </c>
      <c r="AM1821" s="166">
        <v>-1250000</v>
      </c>
      <c r="AN1821" s="166">
        <v>43369.56</v>
      </c>
      <c r="AO1821" s="167">
        <v>245835.02</v>
      </c>
      <c r="AP1821" s="167">
        <v>0</v>
      </c>
      <c r="AQ1821" s="167">
        <v>0</v>
      </c>
      <c r="AR1821" s="167">
        <v>-463470.05999999994</v>
      </c>
      <c r="AS1821" s="279">
        <v>-1</v>
      </c>
      <c r="AT1821" s="167">
        <v>1500000</v>
      </c>
      <c r="AU1821" s="279">
        <v>1</v>
      </c>
      <c r="AV1821" s="167">
        <v>-403077.23</v>
      </c>
      <c r="AW1821" s="279">
        <v>-1</v>
      </c>
      <c r="AX1821" s="167">
        <v>-463470.05999999994</v>
      </c>
      <c r="AY1821" s="279">
        <v>-1</v>
      </c>
      <c r="AZ1821" s="167">
        <v>1500000</v>
      </c>
      <c r="BA1821" s="279">
        <v>1</v>
      </c>
      <c r="BB1821" s="167">
        <v>0</v>
      </c>
      <c r="BC1821" s="279">
        <v>0</v>
      </c>
      <c r="BE1821" s="165">
        <v>0</v>
      </c>
      <c r="BF1821" s="165">
        <v>0</v>
      </c>
      <c r="BG1821" s="165">
        <v>0</v>
      </c>
      <c r="BH1821" s="165">
        <v>0</v>
      </c>
      <c r="BI1821" s="165">
        <v>0</v>
      </c>
      <c r="BJ1821" s="165">
        <v>0</v>
      </c>
      <c r="BK1821" s="165">
        <v>0</v>
      </c>
      <c r="BL1821" s="165">
        <v>0</v>
      </c>
      <c r="BM1821" s="165">
        <v>0</v>
      </c>
      <c r="BN1821" s="165">
        <v>0</v>
      </c>
      <c r="BO1821" s="165">
        <v>0</v>
      </c>
      <c r="BP1821" s="165">
        <v>0</v>
      </c>
      <c r="BQ1821" s="280">
        <v>0</v>
      </c>
    </row>
    <row r="1822" spans="2:96" ht="18.75" x14ac:dyDescent="0.3">
      <c r="K1822" s="145" t="s">
        <v>313</v>
      </c>
      <c r="AC1822" s="152"/>
      <c r="AD1822" s="168"/>
      <c r="AE1822" s="169"/>
      <c r="AI1822" s="281"/>
      <c r="AS1822" s="37"/>
      <c r="AU1822" s="37"/>
      <c r="AW1822" s="37"/>
      <c r="AY1822" s="37"/>
      <c r="BA1822" s="37"/>
      <c r="BB1822" s="37"/>
      <c r="BC1822" s="37"/>
      <c r="BE1822" s="169"/>
      <c r="BF1822" s="169"/>
      <c r="BG1822" s="169"/>
      <c r="BH1822" s="169"/>
      <c r="BI1822" s="169"/>
      <c r="BJ1822" s="169"/>
      <c r="BK1822" s="169"/>
      <c r="BL1822" s="169"/>
      <c r="BM1822" s="169"/>
      <c r="BN1822" s="169"/>
      <c r="BO1822" s="169"/>
      <c r="BP1822" s="169"/>
      <c r="BQ1822" s="282"/>
    </row>
    <row r="1823" spans="2:96" ht="18.75" x14ac:dyDescent="0.3">
      <c r="K1823" s="145" t="s">
        <v>313</v>
      </c>
      <c r="M1823" s="37" t="s">
        <v>526</v>
      </c>
      <c r="N1823" s="37" t="s">
        <v>3378</v>
      </c>
      <c r="V1823" s="37" t="s">
        <v>506</v>
      </c>
      <c r="W1823" s="37" t="s">
        <v>527</v>
      </c>
      <c r="X1823" s="37">
        <v>408</v>
      </c>
      <c r="AB1823" s="206" t="s">
        <v>348</v>
      </c>
      <c r="AC1823" s="276" t="s">
        <v>528</v>
      </c>
      <c r="AD1823" s="148"/>
      <c r="AE1823" s="38"/>
      <c r="AI1823" s="180"/>
      <c r="AS1823" s="37"/>
      <c r="AU1823" s="37"/>
      <c r="AW1823" s="37"/>
      <c r="AY1823" s="37"/>
      <c r="BA1823" s="37"/>
      <c r="BB1823" s="37"/>
      <c r="BC1823" s="37"/>
      <c r="BE1823" s="38"/>
      <c r="BF1823" s="38"/>
      <c r="BG1823" s="38"/>
      <c r="BH1823" s="38"/>
      <c r="BI1823" s="38"/>
      <c r="BJ1823" s="38"/>
      <c r="BK1823" s="38"/>
      <c r="BL1823" s="38"/>
      <c r="BM1823" s="38"/>
      <c r="BN1823" s="38"/>
      <c r="BO1823" s="38"/>
      <c r="BP1823" s="38"/>
      <c r="BQ1823" s="277"/>
      <c r="BS1823" s="37">
        <v>3229849.51</v>
      </c>
      <c r="BT1823" s="37">
        <v>-3448012.0799999996</v>
      </c>
      <c r="BU1823" s="37">
        <v>1802700.91</v>
      </c>
      <c r="BV1823" s="37">
        <v>0</v>
      </c>
      <c r="BW1823" s="37">
        <v>1361139.7699999998</v>
      </c>
      <c r="BX1823" s="37">
        <v>4083419.3099999996</v>
      </c>
      <c r="BY1823" s="37">
        <v>2386976.44</v>
      </c>
      <c r="BZ1823" s="37">
        <v>2864371.7280000001</v>
      </c>
      <c r="CA1823" s="37">
        <v>0</v>
      </c>
      <c r="CB1823" s="37">
        <v>2386976.44</v>
      </c>
      <c r="CC1823" s="37">
        <v>1477894.9100000018</v>
      </c>
      <c r="CD1823" s="37">
        <v>755776.85</v>
      </c>
      <c r="CE1823" s="37">
        <v>755776.85000000009</v>
      </c>
      <c r="CG1823" s="37">
        <v>62981.40416666666</v>
      </c>
      <c r="CH1823" s="37">
        <v>62981.40416666666</v>
      </c>
      <c r="CI1823" s="37">
        <v>62981.40416666666</v>
      </c>
      <c r="CJ1823" s="37">
        <v>62981.40416666666</v>
      </c>
      <c r="CK1823" s="37">
        <v>62981.40416666666</v>
      </c>
      <c r="CL1823" s="37">
        <v>62981.40416666666</v>
      </c>
      <c r="CM1823" s="37">
        <v>62981.40416666666</v>
      </c>
      <c r="CN1823" s="37">
        <v>62981.40416666666</v>
      </c>
      <c r="CO1823" s="37">
        <v>62981.40416666666</v>
      </c>
      <c r="CP1823" s="37">
        <v>62981.40416666666</v>
      </c>
      <c r="CQ1823" s="37">
        <v>62981.40416666666</v>
      </c>
      <c r="CR1823" s="37">
        <v>62981.40416666666</v>
      </c>
    </row>
    <row r="1824" spans="2:96" x14ac:dyDescent="0.25">
      <c r="K1824" s="145" t="s">
        <v>316</v>
      </c>
      <c r="N1824" s="37" t="s">
        <v>3379</v>
      </c>
      <c r="V1824" s="37" t="s">
        <v>506</v>
      </c>
      <c r="W1824" s="37" t="s">
        <v>527</v>
      </c>
      <c r="X1824" s="37">
        <v>408</v>
      </c>
      <c r="AB1824" s="206" t="s">
        <v>348</v>
      </c>
      <c r="AC1824" s="173">
        <v>8500003</v>
      </c>
      <c r="AD1824" s="174" t="s">
        <v>3380</v>
      </c>
      <c r="AE1824" s="149">
        <v>714350.45</v>
      </c>
      <c r="AF1824" s="17">
        <v>-1023602.99</v>
      </c>
      <c r="AG1824" s="17">
        <v>423390.16999999987</v>
      </c>
      <c r="AH1824" s="151">
        <v>0</v>
      </c>
      <c r="AI1824" s="150">
        <v>299744.23</v>
      </c>
      <c r="AJ1824" s="266">
        <v>899232.69</v>
      </c>
      <c r="AK1824" s="138">
        <v>609115.86999999988</v>
      </c>
      <c r="AL1824" s="266">
        <v>730939.04399999976</v>
      </c>
      <c r="AM1824" s="175">
        <v>0</v>
      </c>
      <c r="AN1824" s="150">
        <v>609115.86999999988</v>
      </c>
      <c r="AO1824" s="151">
        <v>602097.17142857099</v>
      </c>
      <c r="AP1824" s="151">
        <v>0.41999999992549403</v>
      </c>
      <c r="AQ1824" s="151">
        <v>0.41999999992549403</v>
      </c>
      <c r="AR1824" s="266">
        <v>-899232.27</v>
      </c>
      <c r="AS1824" s="267">
        <v>-0.99999953293512944</v>
      </c>
      <c r="AT1824" s="266">
        <v>0.41999999992549403</v>
      </c>
      <c r="AU1824" s="267">
        <v>0</v>
      </c>
      <c r="AV1824" s="266">
        <v>-423389.74999999994</v>
      </c>
      <c r="AW1824" s="267">
        <v>-0.99999900800720076</v>
      </c>
      <c r="AX1824" s="266">
        <v>-899232.27</v>
      </c>
      <c r="AY1824" s="267">
        <v>-0.99999953293512944</v>
      </c>
      <c r="AZ1824" s="266">
        <v>0.41999999992549403</v>
      </c>
      <c r="BA1824" s="267">
        <v>0</v>
      </c>
      <c r="BB1824" s="266">
        <v>0</v>
      </c>
      <c r="BC1824" s="267">
        <v>0</v>
      </c>
      <c r="BE1824" s="149">
        <v>3.4999999993790998E-2</v>
      </c>
      <c r="BF1824" s="149">
        <v>3.4999999993790998E-2</v>
      </c>
      <c r="BG1824" s="149">
        <v>3.4999999993790998E-2</v>
      </c>
      <c r="BH1824" s="149">
        <v>3.4999999993790998E-2</v>
      </c>
      <c r="BI1824" s="149">
        <v>3.4999999993790998E-2</v>
      </c>
      <c r="BJ1824" s="149">
        <v>3.4999999993790998E-2</v>
      </c>
      <c r="BK1824" s="149">
        <v>3.4999999993790998E-2</v>
      </c>
      <c r="BL1824" s="149">
        <v>3.4999999993790998E-2</v>
      </c>
      <c r="BM1824" s="149">
        <v>3.4999999993790998E-2</v>
      </c>
      <c r="BN1824" s="149">
        <v>3.4999999993790998E-2</v>
      </c>
      <c r="BO1824" s="149">
        <v>3.4999999993790998E-2</v>
      </c>
      <c r="BP1824" s="149">
        <v>3.4999999993790998E-2</v>
      </c>
      <c r="BQ1824" s="268">
        <v>0.41999999992549197</v>
      </c>
    </row>
    <row r="1825" spans="2:96" x14ac:dyDescent="0.25">
      <c r="K1825" s="145" t="s">
        <v>316</v>
      </c>
      <c r="N1825" s="37" t="s">
        <v>3381</v>
      </c>
      <c r="V1825" s="37" t="s">
        <v>506</v>
      </c>
      <c r="W1825" s="37" t="s">
        <v>527</v>
      </c>
      <c r="X1825" s="37">
        <v>408</v>
      </c>
      <c r="AB1825" s="206" t="s">
        <v>348</v>
      </c>
      <c r="AC1825" s="173">
        <v>8500004</v>
      </c>
      <c r="AD1825" s="174" t="s">
        <v>3382</v>
      </c>
      <c r="AE1825" s="149">
        <v>1242738.1900000002</v>
      </c>
      <c r="AF1825" s="17">
        <v>-1589326.2700000003</v>
      </c>
      <c r="AG1825" s="17">
        <v>1086290.8500000001</v>
      </c>
      <c r="AH1825" s="151">
        <v>0</v>
      </c>
      <c r="AI1825" s="150">
        <v>557119.45000000007</v>
      </c>
      <c r="AJ1825" s="266">
        <v>1671358.35</v>
      </c>
      <c r="AK1825" s="138">
        <v>1054053.3500000001</v>
      </c>
      <c r="AL1825" s="266">
        <v>1264864.02</v>
      </c>
      <c r="AM1825" s="175">
        <v>0</v>
      </c>
      <c r="AN1825" s="150">
        <v>1054053.3500000001</v>
      </c>
      <c r="AO1825" s="151">
        <v>36533.047142859781</v>
      </c>
      <c r="AP1825" s="151">
        <v>755776.86</v>
      </c>
      <c r="AQ1825" s="151">
        <v>755776.86000000034</v>
      </c>
      <c r="AR1825" s="266">
        <v>-915581.48999999976</v>
      </c>
      <c r="AS1825" s="267">
        <v>-0.54780681234518003</v>
      </c>
      <c r="AT1825" s="266">
        <v>755776.86000000034</v>
      </c>
      <c r="AU1825" s="267">
        <v>0</v>
      </c>
      <c r="AV1825" s="266">
        <v>-330513.98999999976</v>
      </c>
      <c r="AW1825" s="267">
        <v>-0.30425920461357081</v>
      </c>
      <c r="AX1825" s="266">
        <v>-915581.49000000011</v>
      </c>
      <c r="AY1825" s="267">
        <v>-0.54780681234518025</v>
      </c>
      <c r="AZ1825" s="266">
        <v>755776.86</v>
      </c>
      <c r="BA1825" s="267">
        <v>0</v>
      </c>
      <c r="BB1825" s="266">
        <v>3.4924596548080444E-10</v>
      </c>
      <c r="BC1825" s="267">
        <v>4.6210195623190215E-16</v>
      </c>
      <c r="BE1825" s="149">
        <v>62981.404999999999</v>
      </c>
      <c r="BF1825" s="149">
        <v>62981.404999999999</v>
      </c>
      <c r="BG1825" s="149">
        <v>62981.404999999999</v>
      </c>
      <c r="BH1825" s="149">
        <v>62981.404999999999</v>
      </c>
      <c r="BI1825" s="149">
        <v>62981.404999999999</v>
      </c>
      <c r="BJ1825" s="149">
        <v>62981.404999999999</v>
      </c>
      <c r="BK1825" s="149">
        <v>62981.404999999999</v>
      </c>
      <c r="BL1825" s="149">
        <v>62981.404999999999</v>
      </c>
      <c r="BM1825" s="149">
        <v>62981.404999999999</v>
      </c>
      <c r="BN1825" s="149">
        <v>62981.404999999999</v>
      </c>
      <c r="BO1825" s="149">
        <v>62981.404999999999</v>
      </c>
      <c r="BP1825" s="149">
        <v>62981.404999999999</v>
      </c>
      <c r="BQ1825" s="268">
        <v>755776.86000000022</v>
      </c>
    </row>
    <row r="1826" spans="2:96" x14ac:dyDescent="0.25">
      <c r="K1826" s="145" t="s">
        <v>316</v>
      </c>
      <c r="N1826" s="37" t="s">
        <v>3383</v>
      </c>
      <c r="V1826" s="37" t="s">
        <v>506</v>
      </c>
      <c r="W1826" s="37" t="s">
        <v>527</v>
      </c>
      <c r="X1826" s="37">
        <v>408</v>
      </c>
      <c r="AB1826" s="206" t="s">
        <v>348</v>
      </c>
      <c r="AC1826" s="173">
        <v>8500006</v>
      </c>
      <c r="AD1826" s="174" t="s">
        <v>3384</v>
      </c>
      <c r="AE1826" s="149">
        <v>176147.26</v>
      </c>
      <c r="AF1826" s="17">
        <v>-709505.79999999993</v>
      </c>
      <c r="AG1826" s="17">
        <v>85772.690000000031</v>
      </c>
      <c r="AH1826" s="151">
        <v>0</v>
      </c>
      <c r="AI1826" s="150">
        <v>457658.70999999996</v>
      </c>
      <c r="AJ1826" s="266">
        <v>1372976.13</v>
      </c>
      <c r="AK1826" s="138">
        <v>589225.65</v>
      </c>
      <c r="AL1826" s="266">
        <v>707070.78</v>
      </c>
      <c r="AM1826" s="175">
        <v>0</v>
      </c>
      <c r="AN1826" s="150">
        <v>589225.65</v>
      </c>
      <c r="AO1826" s="151">
        <v>724085.67428571417</v>
      </c>
      <c r="AP1826" s="151">
        <v>-4.0000000037253E-2</v>
      </c>
      <c r="AQ1826" s="151">
        <v>-4.0000000037253E-2</v>
      </c>
      <c r="AR1826" s="266">
        <v>-1372976.17</v>
      </c>
      <c r="AS1826" s="267">
        <v>-1.0000000291337914</v>
      </c>
      <c r="AT1826" s="266">
        <v>-4.0000000037253E-2</v>
      </c>
      <c r="AU1826" s="267">
        <v>0</v>
      </c>
      <c r="AV1826" s="266">
        <v>-85772.730000000069</v>
      </c>
      <c r="AW1826" s="267">
        <v>-1.0000004663489048</v>
      </c>
      <c r="AX1826" s="266">
        <v>-1372976.17</v>
      </c>
      <c r="AY1826" s="267">
        <v>-1.0000000291337914</v>
      </c>
      <c r="AZ1826" s="266">
        <v>-4.0000000037253E-2</v>
      </c>
      <c r="BA1826" s="267">
        <v>0</v>
      </c>
      <c r="BB1826" s="266">
        <v>0</v>
      </c>
      <c r="BC1826" s="267">
        <v>0</v>
      </c>
      <c r="BE1826" s="149">
        <v>-3.3333333364379998E-3</v>
      </c>
      <c r="BF1826" s="149">
        <v>-3.3333333364379998E-3</v>
      </c>
      <c r="BG1826" s="149">
        <v>-3.3333333364379998E-3</v>
      </c>
      <c r="BH1826" s="149">
        <v>-3.3333333364379998E-3</v>
      </c>
      <c r="BI1826" s="149">
        <v>-3.3333333364379998E-3</v>
      </c>
      <c r="BJ1826" s="149">
        <v>-3.3333333364379998E-3</v>
      </c>
      <c r="BK1826" s="149">
        <v>-3.3333333364379998E-3</v>
      </c>
      <c r="BL1826" s="149">
        <v>-3.3333333364379998E-3</v>
      </c>
      <c r="BM1826" s="149">
        <v>-3.3333333364379998E-3</v>
      </c>
      <c r="BN1826" s="149">
        <v>-3.3333333364379998E-3</v>
      </c>
      <c r="BO1826" s="149">
        <v>-3.3333333364379998E-3</v>
      </c>
      <c r="BP1826" s="149">
        <v>-3.3333333364379998E-3</v>
      </c>
      <c r="BQ1826" s="268">
        <v>-4.0000000037255998E-2</v>
      </c>
    </row>
    <row r="1827" spans="2:96" x14ac:dyDescent="0.25">
      <c r="K1827" s="145" t="s">
        <v>316</v>
      </c>
      <c r="N1827" s="37" t="s">
        <v>3385</v>
      </c>
      <c r="V1827" s="37" t="s">
        <v>506</v>
      </c>
      <c r="W1827" s="37" t="s">
        <v>527</v>
      </c>
      <c r="X1827" s="37">
        <v>408</v>
      </c>
      <c r="AB1827" s="206" t="s">
        <v>348</v>
      </c>
      <c r="AC1827" s="173">
        <v>8500008</v>
      </c>
      <c r="AD1827" s="174" t="s">
        <v>3386</v>
      </c>
      <c r="AE1827" s="149">
        <v>1053356.47</v>
      </c>
      <c r="AF1827" s="17">
        <v>0</v>
      </c>
      <c r="AG1827" s="17">
        <v>0</v>
      </c>
      <c r="AH1827" s="151">
        <v>0</v>
      </c>
      <c r="AI1827" s="150">
        <v>0</v>
      </c>
      <c r="AJ1827" s="266">
        <v>0</v>
      </c>
      <c r="AK1827" s="138">
        <v>0</v>
      </c>
      <c r="AL1827" s="266">
        <v>0</v>
      </c>
      <c r="AM1827" s="175">
        <v>0</v>
      </c>
      <c r="AN1827" s="150">
        <v>0</v>
      </c>
      <c r="AO1827" s="151">
        <v>0</v>
      </c>
      <c r="AP1827" s="151">
        <v>0</v>
      </c>
      <c r="AQ1827" s="151">
        <v>0</v>
      </c>
      <c r="AR1827" s="266">
        <v>0</v>
      </c>
      <c r="AS1827" s="267">
        <v>0</v>
      </c>
      <c r="AT1827" s="266">
        <v>0</v>
      </c>
      <c r="AU1827" s="267">
        <v>0</v>
      </c>
      <c r="AV1827" s="266">
        <v>0</v>
      </c>
      <c r="AW1827" s="267">
        <v>0</v>
      </c>
      <c r="AX1827" s="266">
        <v>0</v>
      </c>
      <c r="AY1827" s="267">
        <v>0</v>
      </c>
      <c r="AZ1827" s="266">
        <v>0</v>
      </c>
      <c r="BA1827" s="267">
        <v>0</v>
      </c>
      <c r="BB1827" s="266">
        <v>0</v>
      </c>
      <c r="BC1827" s="267">
        <v>0</v>
      </c>
      <c r="BE1827" s="149">
        <v>0</v>
      </c>
      <c r="BF1827" s="149">
        <v>0</v>
      </c>
      <c r="BG1827" s="149">
        <v>0</v>
      </c>
      <c r="BH1827" s="149">
        <v>0</v>
      </c>
      <c r="BI1827" s="149">
        <v>0</v>
      </c>
      <c r="BJ1827" s="149">
        <v>0</v>
      </c>
      <c r="BK1827" s="149">
        <v>0</v>
      </c>
      <c r="BL1827" s="149">
        <v>0</v>
      </c>
      <c r="BM1827" s="149">
        <v>0</v>
      </c>
      <c r="BN1827" s="149">
        <v>0</v>
      </c>
      <c r="BO1827" s="149">
        <v>0</v>
      </c>
      <c r="BP1827" s="149">
        <v>0</v>
      </c>
      <c r="BQ1827" s="268">
        <v>0</v>
      </c>
    </row>
    <row r="1828" spans="2:96" x14ac:dyDescent="0.25">
      <c r="K1828" s="145" t="s">
        <v>316</v>
      </c>
      <c r="N1828" s="37" t="s">
        <v>3387</v>
      </c>
      <c r="V1828" s="37" t="s">
        <v>506</v>
      </c>
      <c r="W1828" s="37" t="s">
        <v>527</v>
      </c>
      <c r="X1828" s="37">
        <v>408</v>
      </c>
      <c r="AB1828" s="206" t="s">
        <v>348</v>
      </c>
      <c r="AC1828" s="173">
        <v>8500011</v>
      </c>
      <c r="AD1828" s="174" t="s">
        <v>3388</v>
      </c>
      <c r="AE1828" s="149">
        <v>-9.5500000000000003E-12</v>
      </c>
      <c r="AF1828" s="17">
        <v>-443.44000000003001</v>
      </c>
      <c r="AG1828" s="17">
        <v>0</v>
      </c>
      <c r="AH1828" s="151">
        <v>0</v>
      </c>
      <c r="AI1828" s="150">
        <v>0</v>
      </c>
      <c r="AJ1828" s="266">
        <v>0</v>
      </c>
      <c r="AK1828" s="138">
        <v>0</v>
      </c>
      <c r="AL1828" s="266">
        <v>0</v>
      </c>
      <c r="AM1828" s="175">
        <v>0</v>
      </c>
      <c r="AN1828" s="150">
        <v>0</v>
      </c>
      <c r="AO1828" s="151">
        <v>0</v>
      </c>
      <c r="AP1828" s="151">
        <v>0</v>
      </c>
      <c r="AQ1828" s="151">
        <v>0</v>
      </c>
      <c r="AR1828" s="266">
        <v>0</v>
      </c>
      <c r="AS1828" s="267">
        <v>0</v>
      </c>
      <c r="AT1828" s="266">
        <v>0</v>
      </c>
      <c r="AU1828" s="267">
        <v>0</v>
      </c>
      <c r="AV1828" s="266">
        <v>0</v>
      </c>
      <c r="AW1828" s="267">
        <v>0</v>
      </c>
      <c r="AX1828" s="266">
        <v>0</v>
      </c>
      <c r="AY1828" s="267">
        <v>0</v>
      </c>
      <c r="AZ1828" s="266">
        <v>0</v>
      </c>
      <c r="BA1828" s="267">
        <v>0</v>
      </c>
      <c r="BB1828" s="266">
        <v>0</v>
      </c>
      <c r="BC1828" s="267">
        <v>0</v>
      </c>
      <c r="BE1828" s="149">
        <v>0</v>
      </c>
      <c r="BF1828" s="149">
        <v>0</v>
      </c>
      <c r="BG1828" s="149">
        <v>0</v>
      </c>
      <c r="BH1828" s="149">
        <v>0</v>
      </c>
      <c r="BI1828" s="149">
        <v>0</v>
      </c>
      <c r="BJ1828" s="149">
        <v>0</v>
      </c>
      <c r="BK1828" s="149">
        <v>0</v>
      </c>
      <c r="BL1828" s="149">
        <v>0</v>
      </c>
      <c r="BM1828" s="149">
        <v>0</v>
      </c>
      <c r="BN1828" s="149">
        <v>0</v>
      </c>
      <c r="BO1828" s="149">
        <v>0</v>
      </c>
      <c r="BP1828" s="149">
        <v>0</v>
      </c>
      <c r="BQ1828" s="268">
        <v>0</v>
      </c>
    </row>
    <row r="1829" spans="2:96" x14ac:dyDescent="0.25">
      <c r="K1829" s="145" t="s">
        <v>316</v>
      </c>
      <c r="N1829" s="37" t="s">
        <v>3389</v>
      </c>
      <c r="V1829" s="37" t="s">
        <v>506</v>
      </c>
      <c r="W1829" s="37" t="s">
        <v>527</v>
      </c>
      <c r="X1829" s="37">
        <v>408</v>
      </c>
      <c r="AB1829" s="206" t="s">
        <v>348</v>
      </c>
      <c r="AC1829" s="173">
        <v>8500015</v>
      </c>
      <c r="AD1829" s="174" t="s">
        <v>3390</v>
      </c>
      <c r="AE1829" s="149">
        <v>43257.14</v>
      </c>
      <c r="AF1829" s="17">
        <v>-125133.58000000002</v>
      </c>
      <c r="AG1829" s="17">
        <v>93322.199999999983</v>
      </c>
      <c r="AH1829" s="151">
        <v>0</v>
      </c>
      <c r="AI1829" s="150">
        <v>46617.38</v>
      </c>
      <c r="AJ1829" s="266">
        <v>139852.13999999998</v>
      </c>
      <c r="AK1829" s="138">
        <v>134581.57</v>
      </c>
      <c r="AL1829" s="266">
        <v>161497.88400000002</v>
      </c>
      <c r="AM1829" s="175">
        <v>0</v>
      </c>
      <c r="AN1829" s="150">
        <v>134581.57</v>
      </c>
      <c r="AO1829" s="151">
        <v>115179.017142857</v>
      </c>
      <c r="AP1829" s="151">
        <v>-0.39000000000669399</v>
      </c>
      <c r="AQ1829" s="151">
        <v>-0.39000000000669399</v>
      </c>
      <c r="AR1829" s="266">
        <v>-139852.53</v>
      </c>
      <c r="AS1829" s="267">
        <v>-1.0000027886595086</v>
      </c>
      <c r="AT1829" s="266">
        <v>-0.39000000000669399</v>
      </c>
      <c r="AU1829" s="267">
        <v>0</v>
      </c>
      <c r="AV1829" s="266">
        <v>-93322.59</v>
      </c>
      <c r="AW1829" s="267">
        <v>-1.0000041790699321</v>
      </c>
      <c r="AX1829" s="266">
        <v>-139852.53</v>
      </c>
      <c r="AY1829" s="267">
        <v>-1.0000027886595086</v>
      </c>
      <c r="AZ1829" s="266">
        <v>-0.39000000000669399</v>
      </c>
      <c r="BA1829" s="267">
        <v>0</v>
      </c>
      <c r="BB1829" s="266">
        <v>0</v>
      </c>
      <c r="BC1829" s="267">
        <v>0</v>
      </c>
      <c r="BE1829" s="149">
        <v>-3.2500000000557999E-2</v>
      </c>
      <c r="BF1829" s="149">
        <v>-3.2500000000557999E-2</v>
      </c>
      <c r="BG1829" s="149">
        <v>-3.2500000000557999E-2</v>
      </c>
      <c r="BH1829" s="149">
        <v>-3.2500000000557999E-2</v>
      </c>
      <c r="BI1829" s="149">
        <v>-3.2500000000557999E-2</v>
      </c>
      <c r="BJ1829" s="149">
        <v>-3.2500000000557999E-2</v>
      </c>
      <c r="BK1829" s="149">
        <v>-3.2500000000557999E-2</v>
      </c>
      <c r="BL1829" s="149">
        <v>-3.2500000000557999E-2</v>
      </c>
      <c r="BM1829" s="149">
        <v>-3.2500000000557999E-2</v>
      </c>
      <c r="BN1829" s="149">
        <v>-3.2500000000557999E-2</v>
      </c>
      <c r="BO1829" s="149">
        <v>-3.2500000000557999E-2</v>
      </c>
      <c r="BP1829" s="149">
        <v>-3.2500000000557999E-2</v>
      </c>
      <c r="BQ1829" s="268">
        <v>-0.39000000000669588</v>
      </c>
    </row>
    <row r="1830" spans="2:96" x14ac:dyDescent="0.25">
      <c r="K1830" s="145" t="s">
        <v>316</v>
      </c>
      <c r="N1830" s="37" t="s">
        <v>3391</v>
      </c>
      <c r="V1830" s="37" t="s">
        <v>506</v>
      </c>
      <c r="W1830" s="37" t="s">
        <v>527</v>
      </c>
      <c r="X1830" s="37">
        <v>408</v>
      </c>
      <c r="AB1830" s="206" t="s">
        <v>348</v>
      </c>
      <c r="AC1830" s="173">
        <v>8500016</v>
      </c>
      <c r="AD1830" s="174" t="s">
        <v>3392</v>
      </c>
      <c r="AE1830" s="149">
        <v>0</v>
      </c>
      <c r="AF1830" s="17">
        <v>0</v>
      </c>
      <c r="AG1830" s="17">
        <v>113925</v>
      </c>
      <c r="AH1830" s="151">
        <v>0</v>
      </c>
      <c r="AI1830" s="150">
        <v>0</v>
      </c>
      <c r="AJ1830" s="266">
        <v>0</v>
      </c>
      <c r="AK1830" s="138">
        <v>0</v>
      </c>
      <c r="AL1830" s="266">
        <v>0</v>
      </c>
      <c r="AM1830" s="175">
        <v>0</v>
      </c>
      <c r="AN1830" s="150">
        <v>0</v>
      </c>
      <c r="AO1830" s="151">
        <v>0</v>
      </c>
      <c r="AP1830" s="151">
        <v>0</v>
      </c>
      <c r="AQ1830" s="151">
        <v>0</v>
      </c>
      <c r="AR1830" s="266">
        <v>0</v>
      </c>
      <c r="AS1830" s="267">
        <v>0</v>
      </c>
      <c r="AT1830" s="266">
        <v>0</v>
      </c>
      <c r="AU1830" s="267">
        <v>0</v>
      </c>
      <c r="AV1830" s="266">
        <v>-113925</v>
      </c>
      <c r="AW1830" s="267">
        <v>-1</v>
      </c>
      <c r="AX1830" s="266">
        <v>0</v>
      </c>
      <c r="AY1830" s="267">
        <v>0</v>
      </c>
      <c r="AZ1830" s="266">
        <v>0</v>
      </c>
      <c r="BA1830" s="267">
        <v>0</v>
      </c>
      <c r="BB1830" s="266">
        <v>0</v>
      </c>
      <c r="BC1830" s="267">
        <v>0</v>
      </c>
      <c r="BE1830" s="149">
        <v>0</v>
      </c>
      <c r="BF1830" s="149">
        <v>0</v>
      </c>
      <c r="BG1830" s="149">
        <v>0</v>
      </c>
      <c r="BH1830" s="149">
        <v>0</v>
      </c>
      <c r="BI1830" s="149">
        <v>0</v>
      </c>
      <c r="BJ1830" s="149">
        <v>0</v>
      </c>
      <c r="BK1830" s="149">
        <v>0</v>
      </c>
      <c r="BL1830" s="149">
        <v>0</v>
      </c>
      <c r="BM1830" s="149">
        <v>0</v>
      </c>
      <c r="BN1830" s="149">
        <v>0</v>
      </c>
      <c r="BO1830" s="149">
        <v>0</v>
      </c>
      <c r="BP1830" s="149">
        <v>0</v>
      </c>
      <c r="BQ1830" s="268">
        <v>0</v>
      </c>
    </row>
    <row r="1831" spans="2:96" ht="18.75" hidden="1" x14ac:dyDescent="0.3">
      <c r="B1831" s="137" t="s">
        <v>306</v>
      </c>
      <c r="C1831" s="137" t="s">
        <v>306</v>
      </c>
      <c r="J1831" s="137" t="s">
        <v>306</v>
      </c>
      <c r="K1831" s="145" t="s">
        <v>309</v>
      </c>
      <c r="N1831" s="37" t="s">
        <v>311</v>
      </c>
      <c r="AC1831" s="152"/>
      <c r="AD1831" s="163"/>
      <c r="AE1831" s="17"/>
      <c r="AI1831" s="180"/>
      <c r="AS1831" s="37"/>
      <c r="AU1831" s="37"/>
      <c r="AW1831" s="37"/>
      <c r="AY1831" s="37"/>
      <c r="BA1831" s="37"/>
      <c r="BB1831" s="37"/>
      <c r="BC1831" s="37"/>
      <c r="BE1831" s="17"/>
      <c r="BF1831" s="17"/>
      <c r="BG1831" s="17"/>
      <c r="BH1831" s="17"/>
      <c r="BI1831" s="17"/>
      <c r="BJ1831" s="17"/>
      <c r="BK1831" s="17"/>
      <c r="BL1831" s="17"/>
      <c r="BM1831" s="17"/>
      <c r="BN1831" s="17"/>
      <c r="BO1831" s="17"/>
      <c r="BP1831" s="17"/>
      <c r="BQ1831" s="278"/>
    </row>
    <row r="1832" spans="2:96" ht="17.25" x14ac:dyDescent="0.3">
      <c r="K1832" s="145" t="s">
        <v>313</v>
      </c>
      <c r="V1832" s="37" t="s">
        <v>506</v>
      </c>
      <c r="W1832" s="37" t="s">
        <v>527</v>
      </c>
      <c r="AB1832" s="206" t="s">
        <v>348</v>
      </c>
      <c r="AC1832" s="164" t="s">
        <v>3393</v>
      </c>
      <c r="AD1832" s="148"/>
      <c r="AE1832" s="165">
        <v>3229849.5100000002</v>
      </c>
      <c r="AF1832" s="165">
        <v>-3448012.08</v>
      </c>
      <c r="AG1832" s="165">
        <v>1802700.91</v>
      </c>
      <c r="AH1832" s="167">
        <v>0</v>
      </c>
      <c r="AI1832" s="166">
        <v>1361139.77</v>
      </c>
      <c r="AJ1832" s="167">
        <v>4083419.31</v>
      </c>
      <c r="AK1832" s="166">
        <v>2386976.44</v>
      </c>
      <c r="AL1832" s="167">
        <v>2864371.7280000001</v>
      </c>
      <c r="AM1832" s="166">
        <v>0</v>
      </c>
      <c r="AN1832" s="166">
        <v>2386976.44</v>
      </c>
      <c r="AO1832" s="167">
        <v>1477894.910000002</v>
      </c>
      <c r="AP1832" s="167">
        <v>755776.84999999986</v>
      </c>
      <c r="AQ1832" s="167">
        <v>755776.85000000021</v>
      </c>
      <c r="AR1832" s="167">
        <v>-3327642.46</v>
      </c>
      <c r="AS1832" s="279">
        <v>-0.81491568888133603</v>
      </c>
      <c r="AT1832" s="167">
        <v>755776.85000000021</v>
      </c>
      <c r="AU1832" s="279">
        <v>0</v>
      </c>
      <c r="AV1832" s="167">
        <v>-1046924.0599999997</v>
      </c>
      <c r="AW1832" s="279">
        <v>-0.58075305459295501</v>
      </c>
      <c r="AX1832" s="167">
        <v>-3327642.46</v>
      </c>
      <c r="AY1832" s="279">
        <v>-0.81491568888133603</v>
      </c>
      <c r="AZ1832" s="167">
        <v>755776.84999999986</v>
      </c>
      <c r="BA1832" s="279">
        <v>0</v>
      </c>
      <c r="BB1832" s="167">
        <v>3.4924596548080444E-10</v>
      </c>
      <c r="BC1832" s="279">
        <v>4.621019623461667E-16</v>
      </c>
      <c r="BE1832" s="165">
        <v>62981.40416666666</v>
      </c>
      <c r="BF1832" s="165">
        <v>62981.40416666666</v>
      </c>
      <c r="BG1832" s="165">
        <v>62981.40416666666</v>
      </c>
      <c r="BH1832" s="165">
        <v>62981.40416666666</v>
      </c>
      <c r="BI1832" s="165">
        <v>62981.40416666666</v>
      </c>
      <c r="BJ1832" s="165">
        <v>62981.40416666666</v>
      </c>
      <c r="BK1832" s="165">
        <v>62981.40416666666</v>
      </c>
      <c r="BL1832" s="165">
        <v>62981.40416666666</v>
      </c>
      <c r="BM1832" s="165">
        <v>62981.40416666666</v>
      </c>
      <c r="BN1832" s="165">
        <v>62981.40416666666</v>
      </c>
      <c r="BO1832" s="165">
        <v>62981.40416666666</v>
      </c>
      <c r="BP1832" s="165">
        <v>62981.40416666666</v>
      </c>
      <c r="BQ1832" s="280">
        <v>755776.85000000009</v>
      </c>
    </row>
    <row r="1833" spans="2:96" ht="18.75" x14ac:dyDescent="0.3">
      <c r="K1833" s="145" t="s">
        <v>313</v>
      </c>
      <c r="AC1833" s="152"/>
      <c r="AD1833" s="168"/>
      <c r="AE1833" s="169"/>
      <c r="AI1833" s="281"/>
      <c r="AS1833" s="37"/>
      <c r="AU1833" s="37"/>
      <c r="AW1833" s="37"/>
      <c r="AY1833" s="37"/>
      <c r="BA1833" s="37"/>
      <c r="BB1833" s="37"/>
      <c r="BC1833" s="37"/>
      <c r="BE1833" s="169"/>
      <c r="BF1833" s="169"/>
      <c r="BG1833" s="169"/>
      <c r="BH1833" s="169"/>
      <c r="BI1833" s="169"/>
      <c r="BJ1833" s="169"/>
      <c r="BK1833" s="169"/>
      <c r="BL1833" s="169"/>
      <c r="BM1833" s="169"/>
      <c r="BN1833" s="169"/>
      <c r="BO1833" s="169"/>
      <c r="BP1833" s="169"/>
      <c r="BQ1833" s="282"/>
    </row>
    <row r="1834" spans="2:96" ht="18.75" x14ac:dyDescent="0.3">
      <c r="K1834" s="145" t="s">
        <v>313</v>
      </c>
      <c r="M1834" s="37" t="s">
        <v>529</v>
      </c>
      <c r="N1834" s="37" t="s">
        <v>3394</v>
      </c>
      <c r="V1834" s="37" t="s">
        <v>506</v>
      </c>
      <c r="W1834" s="37" t="s">
        <v>530</v>
      </c>
      <c r="X1834" s="37">
        <v>409</v>
      </c>
      <c r="AB1834" s="206" t="s">
        <v>348</v>
      </c>
      <c r="AC1834" s="276" t="s">
        <v>531</v>
      </c>
      <c r="AD1834" s="148"/>
      <c r="AE1834" s="38"/>
      <c r="AI1834" s="180"/>
      <c r="AS1834" s="37"/>
      <c r="AU1834" s="37"/>
      <c r="AW1834" s="37"/>
      <c r="AY1834" s="37"/>
      <c r="BA1834" s="37"/>
      <c r="BB1834" s="37"/>
      <c r="BC1834" s="37"/>
      <c r="BE1834" s="38"/>
      <c r="BF1834" s="38"/>
      <c r="BG1834" s="38"/>
      <c r="BH1834" s="38"/>
      <c r="BI1834" s="38"/>
      <c r="BJ1834" s="38"/>
      <c r="BK1834" s="38"/>
      <c r="BL1834" s="38"/>
      <c r="BM1834" s="38"/>
      <c r="BN1834" s="38"/>
      <c r="BO1834" s="38"/>
      <c r="BP1834" s="38"/>
      <c r="BQ1834" s="277"/>
      <c r="BS1834" s="37">
        <v>-49623706</v>
      </c>
      <c r="BT1834" s="37">
        <v>165712.01999999999</v>
      </c>
      <c r="BU1834" s="37">
        <v>52895</v>
      </c>
      <c r="BV1834" s="37">
        <v>0</v>
      </c>
      <c r="BW1834" s="37">
        <v>0</v>
      </c>
      <c r="BX1834" s="37">
        <v>0</v>
      </c>
      <c r="BY1834" s="37">
        <v>0</v>
      </c>
      <c r="BZ1834" s="37">
        <v>0</v>
      </c>
      <c r="CA1834" s="37">
        <v>0</v>
      </c>
      <c r="CB1834" s="37">
        <v>0</v>
      </c>
      <c r="CC1834" s="37">
        <v>0</v>
      </c>
      <c r="CD1834" s="37">
        <v>0</v>
      </c>
      <c r="CE1834" s="37">
        <v>0</v>
      </c>
      <c r="CG1834" s="37">
        <v>0</v>
      </c>
      <c r="CH1834" s="37">
        <v>0</v>
      </c>
      <c r="CI1834" s="37">
        <v>0</v>
      </c>
      <c r="CJ1834" s="37">
        <v>0</v>
      </c>
      <c r="CK1834" s="37">
        <v>0</v>
      </c>
      <c r="CL1834" s="37">
        <v>0</v>
      </c>
      <c r="CM1834" s="37">
        <v>0</v>
      </c>
      <c r="CN1834" s="37">
        <v>0</v>
      </c>
      <c r="CO1834" s="37">
        <v>0</v>
      </c>
      <c r="CP1834" s="37">
        <v>0</v>
      </c>
      <c r="CQ1834" s="37">
        <v>0</v>
      </c>
      <c r="CR1834" s="37">
        <v>0</v>
      </c>
    </row>
    <row r="1835" spans="2:96" x14ac:dyDescent="0.25">
      <c r="K1835" s="145" t="s">
        <v>316</v>
      </c>
      <c r="N1835" s="37" t="s">
        <v>3395</v>
      </c>
      <c r="V1835" s="37" t="s">
        <v>506</v>
      </c>
      <c r="W1835" s="37" t="s">
        <v>530</v>
      </c>
      <c r="X1835" s="37">
        <v>409</v>
      </c>
      <c r="AB1835" s="206" t="s">
        <v>348</v>
      </c>
      <c r="AC1835" s="173">
        <v>8500020</v>
      </c>
      <c r="AD1835" s="174" t="s">
        <v>531</v>
      </c>
      <c r="AE1835" s="149">
        <v>-49623706</v>
      </c>
      <c r="AF1835" s="17">
        <v>165712.01999999999</v>
      </c>
      <c r="AG1835" s="17">
        <v>52895</v>
      </c>
      <c r="AH1835" s="151">
        <v>0</v>
      </c>
      <c r="AI1835" s="150">
        <v>0</v>
      </c>
      <c r="AJ1835" s="266">
        <v>0</v>
      </c>
      <c r="AK1835" s="138">
        <v>0</v>
      </c>
      <c r="AL1835" s="266">
        <v>0</v>
      </c>
      <c r="AM1835" s="175">
        <v>0</v>
      </c>
      <c r="AN1835" s="150">
        <v>0</v>
      </c>
      <c r="AO1835" s="151">
        <v>0</v>
      </c>
      <c r="AP1835" s="151">
        <v>0</v>
      </c>
      <c r="AQ1835" s="151">
        <v>0</v>
      </c>
      <c r="AR1835" s="266">
        <v>0</v>
      </c>
      <c r="AS1835" s="267">
        <v>0</v>
      </c>
      <c r="AT1835" s="266">
        <v>0</v>
      </c>
      <c r="AU1835" s="267">
        <v>0</v>
      </c>
      <c r="AV1835" s="266">
        <v>-52895</v>
      </c>
      <c r="AW1835" s="267">
        <v>-1</v>
      </c>
      <c r="AX1835" s="266">
        <v>0</v>
      </c>
      <c r="AY1835" s="267">
        <v>0</v>
      </c>
      <c r="AZ1835" s="266">
        <v>0</v>
      </c>
      <c r="BA1835" s="267">
        <v>0</v>
      </c>
      <c r="BB1835" s="266">
        <v>0</v>
      </c>
      <c r="BC1835" s="267">
        <v>0</v>
      </c>
      <c r="BE1835" s="149">
        <v>0</v>
      </c>
      <c r="BF1835" s="149">
        <v>0</v>
      </c>
      <c r="BG1835" s="149">
        <v>0</v>
      </c>
      <c r="BH1835" s="149">
        <v>0</v>
      </c>
      <c r="BI1835" s="149">
        <v>0</v>
      </c>
      <c r="BJ1835" s="149">
        <v>0</v>
      </c>
      <c r="BK1835" s="149">
        <v>0</v>
      </c>
      <c r="BL1835" s="149">
        <v>0</v>
      </c>
      <c r="BM1835" s="149">
        <v>0</v>
      </c>
      <c r="BN1835" s="149">
        <v>0</v>
      </c>
      <c r="BO1835" s="149">
        <v>0</v>
      </c>
      <c r="BP1835" s="149">
        <v>0</v>
      </c>
      <c r="BQ1835" s="268">
        <v>0</v>
      </c>
    </row>
    <row r="1836" spans="2:96" ht="18.75" hidden="1" x14ac:dyDescent="0.3">
      <c r="B1836" s="137" t="s">
        <v>306</v>
      </c>
      <c r="C1836" s="137" t="s">
        <v>306</v>
      </c>
      <c r="J1836" s="137" t="s">
        <v>306</v>
      </c>
      <c r="K1836" s="145" t="s">
        <v>309</v>
      </c>
      <c r="N1836" s="37" t="s">
        <v>311</v>
      </c>
      <c r="AC1836" s="152"/>
      <c r="AD1836" s="163"/>
      <c r="AE1836" s="17"/>
      <c r="AI1836" s="180"/>
      <c r="AS1836" s="37"/>
      <c r="AU1836" s="37"/>
      <c r="AW1836" s="37"/>
      <c r="AY1836" s="37"/>
      <c r="BA1836" s="37"/>
      <c r="BB1836" s="37"/>
      <c r="BC1836" s="37"/>
      <c r="BE1836" s="17"/>
      <c r="BF1836" s="17"/>
      <c r="BG1836" s="17"/>
      <c r="BH1836" s="17"/>
      <c r="BI1836" s="17"/>
      <c r="BJ1836" s="17"/>
      <c r="BK1836" s="17"/>
      <c r="BL1836" s="17"/>
      <c r="BM1836" s="17"/>
      <c r="BN1836" s="17"/>
      <c r="BO1836" s="17"/>
      <c r="BP1836" s="17"/>
      <c r="BQ1836" s="278"/>
    </row>
    <row r="1837" spans="2:96" ht="17.25" x14ac:dyDescent="0.3">
      <c r="K1837" s="145" t="s">
        <v>313</v>
      </c>
      <c r="V1837" s="37" t="s">
        <v>506</v>
      </c>
      <c r="W1837" s="37" t="s">
        <v>530</v>
      </c>
      <c r="AB1837" s="206" t="s">
        <v>348</v>
      </c>
      <c r="AC1837" s="164" t="s">
        <v>3396</v>
      </c>
      <c r="AD1837" s="148"/>
      <c r="AE1837" s="165">
        <v>-49623706</v>
      </c>
      <c r="AF1837" s="165">
        <v>165712.01999999999</v>
      </c>
      <c r="AG1837" s="165">
        <v>52895</v>
      </c>
      <c r="AH1837" s="167">
        <v>0</v>
      </c>
      <c r="AI1837" s="166">
        <v>0</v>
      </c>
      <c r="AJ1837" s="167">
        <v>0</v>
      </c>
      <c r="AK1837" s="166">
        <v>0</v>
      </c>
      <c r="AL1837" s="167">
        <v>0</v>
      </c>
      <c r="AM1837" s="166">
        <v>0</v>
      </c>
      <c r="AN1837" s="166">
        <v>0</v>
      </c>
      <c r="AO1837" s="167">
        <v>0</v>
      </c>
      <c r="AP1837" s="167">
        <v>0</v>
      </c>
      <c r="AQ1837" s="167">
        <v>0</v>
      </c>
      <c r="AR1837" s="167">
        <v>0</v>
      </c>
      <c r="AS1837" s="279">
        <v>0</v>
      </c>
      <c r="AT1837" s="167">
        <v>0</v>
      </c>
      <c r="AU1837" s="279">
        <v>0</v>
      </c>
      <c r="AV1837" s="167">
        <v>-52895</v>
      </c>
      <c r="AW1837" s="279">
        <v>-1</v>
      </c>
      <c r="AX1837" s="167">
        <v>0</v>
      </c>
      <c r="AY1837" s="279">
        <v>0</v>
      </c>
      <c r="AZ1837" s="167">
        <v>0</v>
      </c>
      <c r="BA1837" s="279">
        <v>0</v>
      </c>
      <c r="BB1837" s="167">
        <v>0</v>
      </c>
      <c r="BC1837" s="279">
        <v>0</v>
      </c>
      <c r="BE1837" s="165">
        <v>0</v>
      </c>
      <c r="BF1837" s="165">
        <v>0</v>
      </c>
      <c r="BG1837" s="165">
        <v>0</v>
      </c>
      <c r="BH1837" s="165">
        <v>0</v>
      </c>
      <c r="BI1837" s="165">
        <v>0</v>
      </c>
      <c r="BJ1837" s="165">
        <v>0</v>
      </c>
      <c r="BK1837" s="165">
        <v>0</v>
      </c>
      <c r="BL1837" s="165">
        <v>0</v>
      </c>
      <c r="BM1837" s="165">
        <v>0</v>
      </c>
      <c r="BN1837" s="165">
        <v>0</v>
      </c>
      <c r="BO1837" s="165">
        <v>0</v>
      </c>
      <c r="BP1837" s="165">
        <v>0</v>
      </c>
      <c r="BQ1837" s="280">
        <v>0</v>
      </c>
    </row>
    <row r="1838" spans="2:96" ht="18.75" x14ac:dyDescent="0.3">
      <c r="K1838" s="145" t="s">
        <v>313</v>
      </c>
      <c r="AC1838" s="152"/>
      <c r="AD1838" s="168"/>
      <c r="AE1838" s="169"/>
      <c r="AI1838" s="281"/>
      <c r="AS1838" s="37"/>
      <c r="AU1838" s="37"/>
      <c r="AW1838" s="37"/>
      <c r="AY1838" s="37"/>
      <c r="BA1838" s="37"/>
      <c r="BB1838" s="37"/>
      <c r="BC1838" s="37"/>
      <c r="BE1838" s="169"/>
      <c r="BF1838" s="169"/>
      <c r="BG1838" s="169"/>
      <c r="BH1838" s="169"/>
      <c r="BI1838" s="169"/>
      <c r="BJ1838" s="169"/>
      <c r="BK1838" s="169"/>
      <c r="BL1838" s="169"/>
      <c r="BM1838" s="169"/>
      <c r="BN1838" s="169"/>
      <c r="BO1838" s="169"/>
      <c r="BP1838" s="169"/>
      <c r="BQ1838" s="282"/>
    </row>
    <row r="1839" spans="2:96" hidden="1" x14ac:dyDescent="0.25">
      <c r="B1839" s="137" t="s">
        <v>306</v>
      </c>
      <c r="C1839" s="137" t="s">
        <v>306</v>
      </c>
      <c r="J1839" s="137" t="s">
        <v>306</v>
      </c>
      <c r="K1839" s="145" t="s">
        <v>307</v>
      </c>
      <c r="M1839" s="37" t="s">
        <v>311</v>
      </c>
      <c r="AE1839" s="17"/>
      <c r="AI1839" s="272"/>
      <c r="AS1839" s="37"/>
      <c r="AU1839" s="37"/>
      <c r="AW1839" s="37"/>
      <c r="AY1839" s="37"/>
      <c r="BA1839" s="37"/>
      <c r="BB1839" s="37"/>
      <c r="BC1839" s="37"/>
      <c r="BE1839" s="17"/>
      <c r="BF1839" s="17"/>
      <c r="BG1839" s="17"/>
      <c r="BH1839" s="17"/>
      <c r="BI1839" s="17"/>
      <c r="BJ1839" s="17"/>
      <c r="BK1839" s="17"/>
      <c r="BL1839" s="17"/>
      <c r="BM1839" s="17"/>
      <c r="BN1839" s="17"/>
      <c r="BO1839" s="17"/>
      <c r="BP1839" s="17"/>
      <c r="BQ1839" s="273"/>
    </row>
    <row r="1840" spans="2:96" ht="18.75" x14ac:dyDescent="0.3">
      <c r="K1840" s="145" t="s">
        <v>309</v>
      </c>
      <c r="V1840" s="37" t="s">
        <v>506</v>
      </c>
      <c r="AB1840" s="206" t="s">
        <v>348</v>
      </c>
      <c r="AC1840" s="157" t="s">
        <v>3397</v>
      </c>
      <c r="AD1840" s="158"/>
      <c r="AE1840" s="159">
        <v>35889993.929999977</v>
      </c>
      <c r="AF1840" s="159">
        <v>-124466552.33999997</v>
      </c>
      <c r="AG1840" s="159">
        <v>58745270.219999999</v>
      </c>
      <c r="AH1840" s="159">
        <v>17156120.38888891</v>
      </c>
      <c r="AI1840" s="160">
        <v>43154812.29999999</v>
      </c>
      <c r="AJ1840" s="159">
        <v>129464436.89999998</v>
      </c>
      <c r="AK1840" s="160">
        <v>88568489.989999965</v>
      </c>
      <c r="AL1840" s="159">
        <v>106282187.98799995</v>
      </c>
      <c r="AM1840" s="160">
        <v>14296766.990740757</v>
      </c>
      <c r="AN1840" s="160">
        <v>91427843.388148114</v>
      </c>
      <c r="AO1840" s="159">
        <v>56177240.289999969</v>
      </c>
      <c r="AP1840" s="159">
        <v>21934523.359999999</v>
      </c>
      <c r="AQ1840" s="159">
        <v>21934523.360000011</v>
      </c>
      <c r="AR1840" s="159">
        <v>-107529913.53999996</v>
      </c>
      <c r="AS1840" s="274">
        <v>-0.83057491396697203</v>
      </c>
      <c r="AT1840" s="159">
        <v>4778402.9711111002</v>
      </c>
      <c r="AU1840" s="274">
        <v>0.27852468173432804</v>
      </c>
      <c r="AV1840" s="159">
        <v>-36810746.859999985</v>
      </c>
      <c r="AW1840" s="274">
        <v>-0.62661635093590318</v>
      </c>
      <c r="AX1840" s="159">
        <v>-107529913.53999998</v>
      </c>
      <c r="AY1840" s="274">
        <v>-0.83057491396697214</v>
      </c>
      <c r="AZ1840" s="159">
        <v>4778402.971111089</v>
      </c>
      <c r="BA1840" s="274">
        <v>0.27852468173432737</v>
      </c>
      <c r="BB1840" s="159">
        <v>1.1175870895385742E-8</v>
      </c>
      <c r="BC1840" s="274">
        <v>5.0951054244315899E-16</v>
      </c>
      <c r="BE1840" s="159">
        <v>1827876.9466666672</v>
      </c>
      <c r="BF1840" s="159">
        <v>1827876.9466666672</v>
      </c>
      <c r="BG1840" s="159">
        <v>1827876.9466666672</v>
      </c>
      <c r="BH1840" s="159">
        <v>1827876.9466666672</v>
      </c>
      <c r="BI1840" s="159">
        <v>1827876.9466666672</v>
      </c>
      <c r="BJ1840" s="159">
        <v>1827876.9466666672</v>
      </c>
      <c r="BK1840" s="159">
        <v>1827876.9466666672</v>
      </c>
      <c r="BL1840" s="159">
        <v>1827876.9466666672</v>
      </c>
      <c r="BM1840" s="159">
        <v>1827876.9466666672</v>
      </c>
      <c r="BN1840" s="159">
        <v>1827876.9466666672</v>
      </c>
      <c r="BO1840" s="159">
        <v>1827876.9466666672</v>
      </c>
      <c r="BP1840" s="159">
        <v>1827876.9466666672</v>
      </c>
      <c r="BQ1840" s="275">
        <v>21934523.360000007</v>
      </c>
    </row>
    <row r="1841" spans="2:96" hidden="1" x14ac:dyDescent="0.25">
      <c r="B1841" s="137" t="s">
        <v>306</v>
      </c>
      <c r="C1841" s="137" t="s">
        <v>306</v>
      </c>
      <c r="D1841" s="137" t="s">
        <v>306</v>
      </c>
      <c r="E1841" s="137" t="s">
        <v>306</v>
      </c>
      <c r="F1841" s="137" t="s">
        <v>306</v>
      </c>
      <c r="G1841" s="137" t="s">
        <v>306</v>
      </c>
      <c r="H1841" s="137" t="s">
        <v>306</v>
      </c>
      <c r="I1841" s="137" t="s">
        <v>306</v>
      </c>
      <c r="J1841" s="137" t="s">
        <v>306</v>
      </c>
      <c r="L1841" s="37" t="s">
        <v>311</v>
      </c>
      <c r="AC1841" s="152"/>
      <c r="AD1841" s="148"/>
      <c r="AS1841" s="318"/>
      <c r="AU1841" s="318"/>
      <c r="AW1841" s="318"/>
      <c r="AY1841" s="318"/>
      <c r="BA1841" s="318"/>
      <c r="BB1841" s="37"/>
      <c r="BC1841" s="318"/>
    </row>
    <row r="1842" spans="2:96" ht="18.75" x14ac:dyDescent="0.3">
      <c r="B1842" s="137" t="s">
        <v>308</v>
      </c>
      <c r="C1842" s="137" t="s">
        <v>308</v>
      </c>
      <c r="D1842" s="137" t="s">
        <v>308</v>
      </c>
      <c r="E1842" s="137" t="s">
        <v>308</v>
      </c>
      <c r="F1842" s="137" t="s">
        <v>308</v>
      </c>
      <c r="G1842" s="137" t="s">
        <v>308</v>
      </c>
      <c r="H1842" s="137" t="s">
        <v>308</v>
      </c>
      <c r="I1842" s="137" t="s">
        <v>308</v>
      </c>
      <c r="J1842" s="137" t="s">
        <v>308</v>
      </c>
      <c r="K1842" s="212" t="s">
        <v>532</v>
      </c>
      <c r="AB1842" s="206" t="s">
        <v>348</v>
      </c>
      <c r="AC1842" s="240" t="s">
        <v>532</v>
      </c>
      <c r="AD1842" s="241"/>
      <c r="AE1842" s="244">
        <v>72412551.071981102</v>
      </c>
      <c r="AF1842" s="244">
        <v>-147192726.67869979</v>
      </c>
      <c r="AG1842" s="244">
        <v>123295491.0399985</v>
      </c>
      <c r="AH1842" s="244">
        <v>81698337.093233183</v>
      </c>
      <c r="AI1842" s="210">
        <v>70013888.980000645</v>
      </c>
      <c r="AJ1842" s="244">
        <v>210041666.94000193</v>
      </c>
      <c r="AK1842" s="244">
        <v>133744453.39999719</v>
      </c>
      <c r="AL1842" s="244">
        <v>160493344.07999662</v>
      </c>
      <c r="AM1842" s="243">
        <v>54226443.390739426</v>
      </c>
      <c r="AN1842" s="243">
        <v>4885749304.5277166</v>
      </c>
      <c r="AO1842" s="244">
        <v>124363382.09926224</v>
      </c>
      <c r="AP1842" s="244">
        <v>91250554.354178295</v>
      </c>
      <c r="AQ1842" s="244">
        <v>91250554.521331191</v>
      </c>
      <c r="AR1842" s="211">
        <v>-118791112.41867074</v>
      </c>
      <c r="AS1842" s="383">
        <v>-0.56555974892640337</v>
      </c>
      <c r="AT1842" s="211">
        <v>9552217.428098008</v>
      </c>
      <c r="AU1842" s="383">
        <v>0.11692058575436033</v>
      </c>
      <c r="AV1842" s="211">
        <v>-32044936.51866731</v>
      </c>
      <c r="AW1842" s="383">
        <v>-0.25990355566426643</v>
      </c>
      <c r="AX1842" s="211">
        <v>-118791112.41867074</v>
      </c>
      <c r="AY1842" s="383">
        <v>-0.56555974892640337</v>
      </c>
      <c r="AZ1842" s="211">
        <v>9552217.428098008</v>
      </c>
      <c r="BA1842" s="383">
        <v>0.11692058575436033</v>
      </c>
      <c r="BB1842" s="384">
        <v>0.16715289652347565</v>
      </c>
      <c r="BC1842" s="383">
        <v>1.8318014362377607E-9</v>
      </c>
      <c r="BE1842" s="242">
        <v>2385691.1378040407</v>
      </c>
      <c r="BF1842" s="244">
        <v>1936197.2435774896</v>
      </c>
      <c r="BG1842" s="244">
        <v>2496009.9130227063</v>
      </c>
      <c r="BH1842" s="244">
        <v>4313598.491505811</v>
      </c>
      <c r="BI1842" s="244">
        <v>3636823.6385210846</v>
      </c>
      <c r="BJ1842" s="244">
        <v>6376784.6519460473</v>
      </c>
      <c r="BK1842" s="244">
        <v>7281717.0261322949</v>
      </c>
      <c r="BL1842" s="244">
        <v>7234708.7707383428</v>
      </c>
      <c r="BM1842" s="244">
        <v>7122208.0004816744</v>
      </c>
      <c r="BN1842" s="244">
        <v>16596223.326885829</v>
      </c>
      <c r="BO1842" s="244">
        <v>16689957.382318744</v>
      </c>
      <c r="BP1842" s="244">
        <v>15180634.938402483</v>
      </c>
      <c r="BQ1842" s="340">
        <v>91250554.521331668</v>
      </c>
    </row>
    <row r="1843" spans="2:96" x14ac:dyDescent="0.25">
      <c r="B1843" s="137" t="s">
        <v>308</v>
      </c>
      <c r="C1843" s="137" t="s">
        <v>308</v>
      </c>
      <c r="D1843" s="137" t="s">
        <v>308</v>
      </c>
      <c r="E1843" s="137" t="s">
        <v>308</v>
      </c>
      <c r="F1843" s="137" t="s">
        <v>308</v>
      </c>
      <c r="G1843" s="137" t="s">
        <v>308</v>
      </c>
      <c r="H1843" s="137" t="s">
        <v>308</v>
      </c>
      <c r="I1843" s="137" t="s">
        <v>308</v>
      </c>
      <c r="J1843" s="137" t="s">
        <v>308</v>
      </c>
      <c r="AC1843" s="152"/>
      <c r="AD1843" s="148"/>
      <c r="AS1843" s="318"/>
      <c r="AU1843" s="318"/>
      <c r="AW1843" s="318"/>
      <c r="AY1843" s="318"/>
      <c r="BA1843" s="318"/>
      <c r="BB1843" s="37"/>
      <c r="BC1843" s="318"/>
    </row>
    <row r="1844" spans="2:96" x14ac:dyDescent="0.25">
      <c r="B1844" s="137" t="s">
        <v>308</v>
      </c>
      <c r="C1844" s="137" t="s">
        <v>308</v>
      </c>
      <c r="D1844" s="137" t="s">
        <v>308</v>
      </c>
      <c r="E1844" s="137" t="s">
        <v>308</v>
      </c>
      <c r="F1844" s="137" t="s">
        <v>308</v>
      </c>
      <c r="G1844" s="137" t="s">
        <v>308</v>
      </c>
      <c r="H1844" s="137" t="s">
        <v>308</v>
      </c>
      <c r="I1844" s="137" t="s">
        <v>308</v>
      </c>
      <c r="J1844" s="137" t="s">
        <v>308</v>
      </c>
      <c r="L1844" s="37" t="s">
        <v>3398</v>
      </c>
      <c r="AC1844" s="194"/>
      <c r="AD1844" s="220"/>
      <c r="AE1844" s="195"/>
      <c r="AF1844" s="195"/>
      <c r="AG1844" s="195"/>
      <c r="AS1844" s="318"/>
      <c r="AU1844" s="318"/>
      <c r="AW1844" s="318"/>
      <c r="AY1844" s="318"/>
      <c r="BA1844" s="318"/>
      <c r="BB1844" s="37"/>
      <c r="BC1844" s="318"/>
    </row>
    <row r="1845" spans="2:96" ht="21" x14ac:dyDescent="0.35">
      <c r="K1845" s="145" t="s">
        <v>309</v>
      </c>
      <c r="L1845" s="37" t="s">
        <v>533</v>
      </c>
      <c r="M1845" s="37" t="s">
        <v>3399</v>
      </c>
      <c r="V1845" s="37" t="s">
        <v>533</v>
      </c>
      <c r="AC1845" s="269" t="s">
        <v>3400</v>
      </c>
      <c r="AD1845" s="154"/>
      <c r="AE1845" s="155"/>
      <c r="AF1845" s="154"/>
      <c r="AG1845" s="154"/>
      <c r="AH1845" s="154"/>
      <c r="AI1845" s="270"/>
      <c r="AJ1845" s="154"/>
      <c r="AK1845" s="156"/>
      <c r="AL1845" s="154"/>
      <c r="AM1845" s="156"/>
      <c r="AN1845" s="156"/>
      <c r="AO1845" s="154"/>
      <c r="AP1845" s="154"/>
      <c r="AQ1845" s="154"/>
      <c r="AR1845" s="154"/>
      <c r="AS1845" s="154"/>
      <c r="AT1845" s="154"/>
      <c r="AU1845" s="154"/>
      <c r="AV1845" s="154"/>
      <c r="AW1845" s="154"/>
      <c r="AX1845" s="154"/>
      <c r="AY1845" s="154"/>
      <c r="AZ1845" s="154"/>
      <c r="BA1845" s="154"/>
      <c r="BB1845" s="154"/>
      <c r="BC1845" s="154"/>
      <c r="BD1845" s="271"/>
      <c r="BE1845" s="155"/>
      <c r="BF1845" s="155"/>
      <c r="BG1845" s="155"/>
      <c r="BH1845" s="155"/>
      <c r="BI1845" s="155"/>
      <c r="BJ1845" s="155"/>
      <c r="BK1845" s="155"/>
      <c r="BL1845" s="155"/>
      <c r="BM1845" s="155"/>
      <c r="BN1845" s="155"/>
      <c r="BO1845" s="155"/>
      <c r="BP1845" s="155"/>
      <c r="BQ1845" s="155"/>
      <c r="BR1845" s="271"/>
      <c r="BS1845" s="37">
        <v>47350198.190000005</v>
      </c>
      <c r="BT1845" s="37">
        <v>-29702007.77</v>
      </c>
      <c r="BU1845" s="37">
        <v>-3410837.6199999996</v>
      </c>
      <c r="BV1845" s="37">
        <v>311772.2018623281</v>
      </c>
      <c r="BW1845" s="37">
        <v>-4536.2100000000064</v>
      </c>
      <c r="BY1845" s="37">
        <v>-8692987.1099999994</v>
      </c>
      <c r="CA1845" s="37">
        <v>259810.16821860676</v>
      </c>
      <c r="CC1845" s="37">
        <v>-3118512.0400000019</v>
      </c>
      <c r="CD1845" s="37">
        <v>-1261017.83</v>
      </c>
      <c r="CE1845" s="37">
        <v>-1261017.8300000005</v>
      </c>
      <c r="CG1845" s="37">
        <v>-105084.8191666667</v>
      </c>
      <c r="CH1845" s="37">
        <v>-105084.8191666667</v>
      </c>
      <c r="CI1845" s="37">
        <v>-105084.8191666667</v>
      </c>
      <c r="CJ1845" s="37">
        <v>-105084.8191666667</v>
      </c>
      <c r="CK1845" s="37">
        <v>-105084.8191666667</v>
      </c>
      <c r="CL1845" s="37">
        <v>-105084.8191666667</v>
      </c>
      <c r="CM1845" s="37">
        <v>-105084.8191666667</v>
      </c>
      <c r="CN1845" s="37">
        <v>-105084.8191666667</v>
      </c>
      <c r="CO1845" s="37">
        <v>-105084.8191666667</v>
      </c>
      <c r="CP1845" s="37">
        <v>-105084.8191666667</v>
      </c>
      <c r="CQ1845" s="37">
        <v>-105084.8191666667</v>
      </c>
      <c r="CR1845" s="37">
        <v>-105084.8191666667</v>
      </c>
    </row>
    <row r="1846" spans="2:96" ht="18.75" x14ac:dyDescent="0.3">
      <c r="K1846" s="145" t="s">
        <v>313</v>
      </c>
      <c r="M1846" s="37" t="s">
        <v>535</v>
      </c>
      <c r="N1846" s="37" t="s">
        <v>3401</v>
      </c>
      <c r="V1846" s="37" t="s">
        <v>533</v>
      </c>
      <c r="W1846" s="37" t="s">
        <v>533</v>
      </c>
      <c r="X1846" s="37">
        <v>412</v>
      </c>
      <c r="AB1846" s="206" t="s">
        <v>348</v>
      </c>
      <c r="AC1846" s="276" t="s">
        <v>536</v>
      </c>
      <c r="AD1846" s="148"/>
      <c r="AE1846" s="38"/>
      <c r="AI1846" s="180"/>
      <c r="AS1846" s="37"/>
      <c r="AU1846" s="37"/>
      <c r="AW1846" s="37"/>
      <c r="AY1846" s="37"/>
      <c r="BA1846" s="37"/>
      <c r="BB1846" s="37"/>
      <c r="BC1846" s="37"/>
      <c r="BE1846" s="38"/>
      <c r="BF1846" s="38"/>
      <c r="BG1846" s="38"/>
      <c r="BH1846" s="38"/>
      <c r="BI1846" s="38"/>
      <c r="BJ1846" s="38"/>
      <c r="BK1846" s="38"/>
      <c r="BL1846" s="38"/>
      <c r="BM1846" s="38"/>
      <c r="BN1846" s="38"/>
      <c r="BO1846" s="38"/>
      <c r="BP1846" s="38"/>
      <c r="BQ1846" s="277"/>
      <c r="BS1846" s="37">
        <v>47350198.190000005</v>
      </c>
      <c r="BT1846" s="37">
        <v>-29702007.77</v>
      </c>
      <c r="BU1846" s="37">
        <v>-3410837.6199999996</v>
      </c>
      <c r="BV1846" s="37">
        <v>311772.2018623281</v>
      </c>
      <c r="BW1846" s="37">
        <v>-4536.2100000000064</v>
      </c>
      <c r="BX1846" s="37">
        <v>-13608.630000000019</v>
      </c>
      <c r="BY1846" s="37">
        <v>-8692987.1099999994</v>
      </c>
      <c r="BZ1846" s="37">
        <v>-10431584.531999998</v>
      </c>
      <c r="CA1846" s="37">
        <v>259810.16821860676</v>
      </c>
      <c r="CB1846" s="37">
        <v>-8641025.0763562787</v>
      </c>
      <c r="CC1846" s="37">
        <v>-3118512.0400000019</v>
      </c>
      <c r="CD1846" s="37">
        <v>-1261017.83</v>
      </c>
      <c r="CE1846" s="37">
        <v>-1261017.8300000005</v>
      </c>
      <c r="CG1846" s="37">
        <v>-105084.8191666667</v>
      </c>
      <c r="CH1846" s="37">
        <v>-105084.8191666667</v>
      </c>
      <c r="CI1846" s="37">
        <v>-105084.8191666667</v>
      </c>
      <c r="CJ1846" s="37">
        <v>-105084.8191666667</v>
      </c>
      <c r="CK1846" s="37">
        <v>-105084.8191666667</v>
      </c>
      <c r="CL1846" s="37">
        <v>-105084.8191666667</v>
      </c>
      <c r="CM1846" s="37">
        <v>-105084.8191666667</v>
      </c>
      <c r="CN1846" s="37">
        <v>-105084.8191666667</v>
      </c>
      <c r="CO1846" s="37">
        <v>-105084.8191666667</v>
      </c>
      <c r="CP1846" s="37">
        <v>-105084.8191666667</v>
      </c>
      <c r="CQ1846" s="37">
        <v>-105084.8191666667</v>
      </c>
      <c r="CR1846" s="37">
        <v>-105084.8191666667</v>
      </c>
    </row>
    <row r="1847" spans="2:96" x14ac:dyDescent="0.25">
      <c r="K1847" s="145" t="s">
        <v>316</v>
      </c>
      <c r="N1847" s="37" t="s">
        <v>3402</v>
      </c>
      <c r="V1847" s="37" t="s">
        <v>533</v>
      </c>
      <c r="W1847" s="37" t="s">
        <v>533</v>
      </c>
      <c r="X1847" s="37">
        <v>412</v>
      </c>
      <c r="AB1847" s="206" t="s">
        <v>348</v>
      </c>
      <c r="AC1847" s="173">
        <v>8500002</v>
      </c>
      <c r="AD1847" s="174" t="s">
        <v>3403</v>
      </c>
      <c r="AE1847" s="149">
        <v>46948230.839999996</v>
      </c>
      <c r="AF1847" s="17">
        <v>670248.1</v>
      </c>
      <c r="AG1847" s="17">
        <v>-1380412.0000000002</v>
      </c>
      <c r="AH1847" s="151">
        <v>0</v>
      </c>
      <c r="AI1847" s="150">
        <v>0</v>
      </c>
      <c r="AJ1847" s="266">
        <v>0</v>
      </c>
      <c r="AK1847" s="138">
        <v>0</v>
      </c>
      <c r="AL1847" s="266">
        <v>0</v>
      </c>
      <c r="AM1847" s="175">
        <v>0</v>
      </c>
      <c r="AN1847" s="150">
        <v>0</v>
      </c>
      <c r="AO1847" s="151">
        <v>0</v>
      </c>
      <c r="AP1847" s="151">
        <v>-1500000</v>
      </c>
      <c r="AQ1847" s="151">
        <v>-1500000</v>
      </c>
      <c r="AR1847" s="266">
        <v>-1500000</v>
      </c>
      <c r="AS1847" s="267">
        <v>0</v>
      </c>
      <c r="AT1847" s="266">
        <v>-1500000</v>
      </c>
      <c r="AU1847" s="267">
        <v>0</v>
      </c>
      <c r="AV1847" s="266">
        <v>-119587.99999999977</v>
      </c>
      <c r="AW1847" s="267">
        <v>-8.6632106936189876E-2</v>
      </c>
      <c r="AX1847" s="266">
        <v>-1500000</v>
      </c>
      <c r="AY1847" s="267">
        <v>0</v>
      </c>
      <c r="AZ1847" s="266">
        <v>-1500000</v>
      </c>
      <c r="BA1847" s="267">
        <v>0</v>
      </c>
      <c r="BB1847" s="266">
        <v>0</v>
      </c>
      <c r="BC1847" s="267">
        <v>0</v>
      </c>
      <c r="BE1847" s="149">
        <v>-125000</v>
      </c>
      <c r="BF1847" s="149">
        <v>-125000</v>
      </c>
      <c r="BG1847" s="149">
        <v>-125000</v>
      </c>
      <c r="BH1847" s="149">
        <v>-125000</v>
      </c>
      <c r="BI1847" s="149">
        <v>-125000</v>
      </c>
      <c r="BJ1847" s="149">
        <v>-125000</v>
      </c>
      <c r="BK1847" s="149">
        <v>-125000</v>
      </c>
      <c r="BL1847" s="149">
        <v>-125000</v>
      </c>
      <c r="BM1847" s="149">
        <v>-125000</v>
      </c>
      <c r="BN1847" s="149">
        <v>-125000</v>
      </c>
      <c r="BO1847" s="149">
        <v>-125000</v>
      </c>
      <c r="BP1847" s="149">
        <v>-125000</v>
      </c>
      <c r="BQ1847" s="268">
        <v>-1500000</v>
      </c>
    </row>
    <row r="1848" spans="2:96" x14ac:dyDescent="0.25">
      <c r="K1848" s="145" t="s">
        <v>316</v>
      </c>
      <c r="N1848" s="37" t="s">
        <v>3404</v>
      </c>
      <c r="V1848" s="37" t="s">
        <v>533</v>
      </c>
      <c r="W1848" s="37" t="s">
        <v>533</v>
      </c>
      <c r="X1848" s="37">
        <v>412</v>
      </c>
      <c r="AB1848" s="206" t="s">
        <v>348</v>
      </c>
      <c r="AC1848" s="173">
        <v>8500005</v>
      </c>
      <c r="AD1848" s="174" t="s">
        <v>3405</v>
      </c>
      <c r="AE1848" s="149">
        <v>-82744.5</v>
      </c>
      <c r="AF1848" s="17">
        <v>0</v>
      </c>
      <c r="AG1848" s="17">
        <v>0</v>
      </c>
      <c r="AH1848" s="151">
        <v>0</v>
      </c>
      <c r="AI1848" s="150">
        <v>0</v>
      </c>
      <c r="AJ1848" s="266">
        <v>0</v>
      </c>
      <c r="AK1848" s="138">
        <v>0</v>
      </c>
      <c r="AL1848" s="266">
        <v>0</v>
      </c>
      <c r="AM1848" s="175">
        <v>0</v>
      </c>
      <c r="AN1848" s="150">
        <v>0</v>
      </c>
      <c r="AO1848" s="151">
        <v>0</v>
      </c>
      <c r="AP1848" s="151">
        <v>0</v>
      </c>
      <c r="AQ1848" s="151">
        <v>0</v>
      </c>
      <c r="AR1848" s="266">
        <v>0</v>
      </c>
      <c r="AS1848" s="267">
        <v>0</v>
      </c>
      <c r="AT1848" s="266">
        <v>0</v>
      </c>
      <c r="AU1848" s="267">
        <v>0</v>
      </c>
      <c r="AV1848" s="266">
        <v>0</v>
      </c>
      <c r="AW1848" s="267">
        <v>0</v>
      </c>
      <c r="AX1848" s="266">
        <v>0</v>
      </c>
      <c r="AY1848" s="267">
        <v>0</v>
      </c>
      <c r="AZ1848" s="266">
        <v>0</v>
      </c>
      <c r="BA1848" s="267">
        <v>0</v>
      </c>
      <c r="BB1848" s="266">
        <v>0</v>
      </c>
      <c r="BC1848" s="267">
        <v>0</v>
      </c>
      <c r="BE1848" s="149">
        <v>0</v>
      </c>
      <c r="BF1848" s="149">
        <v>0</v>
      </c>
      <c r="BG1848" s="149">
        <v>0</v>
      </c>
      <c r="BH1848" s="149">
        <v>0</v>
      </c>
      <c r="BI1848" s="149">
        <v>0</v>
      </c>
      <c r="BJ1848" s="149">
        <v>0</v>
      </c>
      <c r="BK1848" s="149">
        <v>0</v>
      </c>
      <c r="BL1848" s="149">
        <v>0</v>
      </c>
      <c r="BM1848" s="149">
        <v>0</v>
      </c>
      <c r="BN1848" s="149">
        <v>0</v>
      </c>
      <c r="BO1848" s="149">
        <v>0</v>
      </c>
      <c r="BP1848" s="149">
        <v>0</v>
      </c>
      <c r="BQ1848" s="268">
        <v>0</v>
      </c>
    </row>
    <row r="1849" spans="2:96" x14ac:dyDescent="0.25">
      <c r="K1849" s="145" t="s">
        <v>316</v>
      </c>
      <c r="N1849" s="37" t="s">
        <v>3406</v>
      </c>
      <c r="V1849" s="37" t="s">
        <v>533</v>
      </c>
      <c r="W1849" s="37" t="s">
        <v>533</v>
      </c>
      <c r="X1849" s="37">
        <v>412</v>
      </c>
      <c r="AB1849" s="206" t="s">
        <v>348</v>
      </c>
      <c r="AC1849" s="173">
        <v>8600060</v>
      </c>
      <c r="AD1849" s="174" t="s">
        <v>3407</v>
      </c>
      <c r="AE1849" s="149">
        <v>1012220.75</v>
      </c>
      <c r="AF1849" s="17">
        <v>293317.06</v>
      </c>
      <c r="AG1849" s="17">
        <v>254320.50999999998</v>
      </c>
      <c r="AH1849" s="151">
        <v>324555.42408455035</v>
      </c>
      <c r="AI1849" s="150">
        <v>120463.79</v>
      </c>
      <c r="AJ1849" s="266">
        <v>361391.37</v>
      </c>
      <c r="AK1849" s="138">
        <v>3261586.3899999997</v>
      </c>
      <c r="AL1849" s="266">
        <v>3913903.6679999996</v>
      </c>
      <c r="AM1849" s="175">
        <v>270462.85340379196</v>
      </c>
      <c r="AN1849" s="150">
        <v>3315678.9606807581</v>
      </c>
      <c r="AO1849" s="151">
        <v>1105350.788571428</v>
      </c>
      <c r="AP1849" s="151">
        <v>238982.16999999998</v>
      </c>
      <c r="AQ1849" s="151">
        <v>238982.16999999963</v>
      </c>
      <c r="AR1849" s="266">
        <v>-122409.20000000036</v>
      </c>
      <c r="AS1849" s="267">
        <v>-0.33871644472307227</v>
      </c>
      <c r="AT1849" s="266">
        <v>-85573.254084550717</v>
      </c>
      <c r="AU1849" s="267">
        <v>-0.26366299169370194</v>
      </c>
      <c r="AV1849" s="266">
        <v>-15338.340000000346</v>
      </c>
      <c r="AW1849" s="267">
        <v>-6.0311061817233488E-2</v>
      </c>
      <c r="AX1849" s="266">
        <v>-122409.20000000001</v>
      </c>
      <c r="AY1849" s="267">
        <v>-0.33871644472307133</v>
      </c>
      <c r="AZ1849" s="266">
        <v>-85573.254084550368</v>
      </c>
      <c r="BA1849" s="267">
        <v>-0.26366299169370089</v>
      </c>
      <c r="BB1849" s="266">
        <v>-3.4924596548080444E-10</v>
      </c>
      <c r="BC1849" s="267">
        <v>-1.4613892136003472E-15</v>
      </c>
      <c r="BE1849" s="149">
        <v>19915.180833333303</v>
      </c>
      <c r="BF1849" s="149">
        <v>19915.180833333303</v>
      </c>
      <c r="BG1849" s="149">
        <v>19915.180833333303</v>
      </c>
      <c r="BH1849" s="149">
        <v>19915.180833333303</v>
      </c>
      <c r="BI1849" s="149">
        <v>19915.180833333303</v>
      </c>
      <c r="BJ1849" s="149">
        <v>19915.180833333303</v>
      </c>
      <c r="BK1849" s="149">
        <v>19915.180833333303</v>
      </c>
      <c r="BL1849" s="149">
        <v>19915.180833333303</v>
      </c>
      <c r="BM1849" s="149">
        <v>19915.180833333303</v>
      </c>
      <c r="BN1849" s="149">
        <v>19915.180833333303</v>
      </c>
      <c r="BO1849" s="149">
        <v>19915.180833333303</v>
      </c>
      <c r="BP1849" s="149">
        <v>19915.180833333303</v>
      </c>
      <c r="BQ1849" s="268">
        <v>238982.16999999958</v>
      </c>
    </row>
    <row r="1850" spans="2:96" x14ac:dyDescent="0.25">
      <c r="K1850" s="145" t="s">
        <v>316</v>
      </c>
      <c r="N1850" s="37" t="s">
        <v>3408</v>
      </c>
      <c r="V1850" s="37" t="s">
        <v>533</v>
      </c>
      <c r="W1850" s="37" t="s">
        <v>533</v>
      </c>
      <c r="X1850" s="37">
        <v>412</v>
      </c>
      <c r="AB1850" s="206" t="s">
        <v>348</v>
      </c>
      <c r="AC1850" s="173">
        <v>8600075</v>
      </c>
      <c r="AD1850" s="174" t="s">
        <v>3409</v>
      </c>
      <c r="AE1850" s="149">
        <v>-527508.9</v>
      </c>
      <c r="AF1850" s="17">
        <v>-30665572.93</v>
      </c>
      <c r="AG1850" s="17">
        <v>-2284746.13</v>
      </c>
      <c r="AH1850" s="151">
        <v>-12783.222222222243</v>
      </c>
      <c r="AI1850" s="150">
        <v>-125000</v>
      </c>
      <c r="AJ1850" s="266">
        <v>-375000</v>
      </c>
      <c r="AK1850" s="138">
        <v>-11954573.5</v>
      </c>
      <c r="AL1850" s="266">
        <v>-14345488.200000001</v>
      </c>
      <c r="AM1850" s="175">
        <v>-10652.685185185202</v>
      </c>
      <c r="AN1850" s="150">
        <v>-11956704.037037037</v>
      </c>
      <c r="AO1850" s="151">
        <v>-4223862.8285714304</v>
      </c>
      <c r="AP1850" s="151">
        <v>0</v>
      </c>
      <c r="AQ1850" s="151">
        <v>0</v>
      </c>
      <c r="AR1850" s="266">
        <v>375000</v>
      </c>
      <c r="AS1850" s="267">
        <v>1</v>
      </c>
      <c r="AT1850" s="266">
        <v>12783.222222222243</v>
      </c>
      <c r="AU1850" s="267">
        <v>1</v>
      </c>
      <c r="AV1850" s="266">
        <v>2284746.13</v>
      </c>
      <c r="AW1850" s="267">
        <v>1</v>
      </c>
      <c r="AX1850" s="266">
        <v>375000</v>
      </c>
      <c r="AY1850" s="267">
        <v>1</v>
      </c>
      <c r="AZ1850" s="266">
        <v>12783.222222222243</v>
      </c>
      <c r="BA1850" s="267">
        <v>1</v>
      </c>
      <c r="BB1850" s="266">
        <v>0</v>
      </c>
      <c r="BC1850" s="267">
        <v>0</v>
      </c>
      <c r="BE1850" s="149">
        <v>0</v>
      </c>
      <c r="BF1850" s="149">
        <v>0</v>
      </c>
      <c r="BG1850" s="149">
        <v>0</v>
      </c>
      <c r="BH1850" s="149">
        <v>0</v>
      </c>
      <c r="BI1850" s="149">
        <v>0</v>
      </c>
      <c r="BJ1850" s="149">
        <v>0</v>
      </c>
      <c r="BK1850" s="149">
        <v>0</v>
      </c>
      <c r="BL1850" s="149">
        <v>0</v>
      </c>
      <c r="BM1850" s="149">
        <v>0</v>
      </c>
      <c r="BN1850" s="149">
        <v>0</v>
      </c>
      <c r="BO1850" s="149">
        <v>0</v>
      </c>
      <c r="BP1850" s="149">
        <v>0</v>
      </c>
      <c r="BQ1850" s="268">
        <v>0</v>
      </c>
    </row>
    <row r="1851" spans="2:96" ht="18.75" hidden="1" x14ac:dyDescent="0.3">
      <c r="B1851" s="137" t="s">
        <v>306</v>
      </c>
      <c r="C1851" s="137" t="s">
        <v>306</v>
      </c>
      <c r="J1851" s="137" t="s">
        <v>306</v>
      </c>
      <c r="K1851" s="145" t="s">
        <v>309</v>
      </c>
      <c r="N1851" s="37" t="s">
        <v>311</v>
      </c>
      <c r="AC1851" s="152"/>
      <c r="AD1851" s="163"/>
      <c r="AE1851" s="17"/>
      <c r="AI1851" s="180"/>
      <c r="AS1851" s="37"/>
      <c r="AU1851" s="37"/>
      <c r="AW1851" s="37"/>
      <c r="AY1851" s="37"/>
      <c r="BA1851" s="37"/>
      <c r="BB1851" s="37"/>
      <c r="BC1851" s="37"/>
      <c r="BE1851" s="17"/>
      <c r="BF1851" s="17"/>
      <c r="BG1851" s="17"/>
      <c r="BH1851" s="17"/>
      <c r="BI1851" s="17"/>
      <c r="BJ1851" s="17"/>
      <c r="BK1851" s="17"/>
      <c r="BL1851" s="17"/>
      <c r="BM1851" s="17"/>
      <c r="BN1851" s="17"/>
      <c r="BO1851" s="17"/>
      <c r="BP1851" s="17"/>
      <c r="BQ1851" s="278"/>
    </row>
    <row r="1852" spans="2:96" ht="17.25" x14ac:dyDescent="0.3">
      <c r="K1852" s="145" t="s">
        <v>313</v>
      </c>
      <c r="V1852" s="37" t="s">
        <v>533</v>
      </c>
      <c r="W1852" s="37" t="s">
        <v>533</v>
      </c>
      <c r="AB1852" s="206" t="s">
        <v>348</v>
      </c>
      <c r="AC1852" s="164" t="s">
        <v>3410</v>
      </c>
      <c r="AD1852" s="148"/>
      <c r="AE1852" s="165">
        <v>47350198.189999998</v>
      </c>
      <c r="AF1852" s="165">
        <v>-29702007.77</v>
      </c>
      <c r="AG1852" s="165">
        <v>-3410837.62</v>
      </c>
      <c r="AH1852" s="167">
        <v>311772.2018623281</v>
      </c>
      <c r="AI1852" s="166">
        <v>-4536.2100000000064</v>
      </c>
      <c r="AJ1852" s="167">
        <v>-13608.630000000019</v>
      </c>
      <c r="AK1852" s="166">
        <v>-8692987.1099999994</v>
      </c>
      <c r="AL1852" s="167">
        <v>-10431584.531999998</v>
      </c>
      <c r="AM1852" s="166">
        <v>259810.16821860676</v>
      </c>
      <c r="AN1852" s="166">
        <v>-8641025.0763562787</v>
      </c>
      <c r="AO1852" s="167">
        <v>-3118512.0400000024</v>
      </c>
      <c r="AP1852" s="167">
        <v>-1261017.83</v>
      </c>
      <c r="AQ1852" s="167">
        <v>-1261017.8300000003</v>
      </c>
      <c r="AR1852" s="167">
        <v>-1247409.2000000002</v>
      </c>
      <c r="AS1852" s="279">
        <v>-91.663099077570507</v>
      </c>
      <c r="AT1852" s="167">
        <v>-1572790.0318623283</v>
      </c>
      <c r="AU1852" s="279">
        <v>-5.0446769226617532</v>
      </c>
      <c r="AV1852" s="167">
        <v>2149819.79</v>
      </c>
      <c r="AW1852" s="279">
        <v>0.63029086386117672</v>
      </c>
      <c r="AX1852" s="167">
        <v>-1247409.2</v>
      </c>
      <c r="AY1852" s="279">
        <v>-91.663099077570493</v>
      </c>
      <c r="AZ1852" s="167">
        <v>-1572790.0318623283</v>
      </c>
      <c r="BA1852" s="279">
        <v>-5.0446769226617532</v>
      </c>
      <c r="BB1852" s="167">
        <v>-2.3283064365386963E-10</v>
      </c>
      <c r="BC1852" s="279">
        <v>-1.8463707499985913E-16</v>
      </c>
      <c r="BE1852" s="165">
        <v>-105084.8191666667</v>
      </c>
      <c r="BF1852" s="165">
        <v>-105084.8191666667</v>
      </c>
      <c r="BG1852" s="165">
        <v>-105084.8191666667</v>
      </c>
      <c r="BH1852" s="165">
        <v>-105084.8191666667</v>
      </c>
      <c r="BI1852" s="165">
        <v>-105084.8191666667</v>
      </c>
      <c r="BJ1852" s="165">
        <v>-105084.8191666667</v>
      </c>
      <c r="BK1852" s="165">
        <v>-105084.8191666667</v>
      </c>
      <c r="BL1852" s="165">
        <v>-105084.8191666667</v>
      </c>
      <c r="BM1852" s="165">
        <v>-105084.8191666667</v>
      </c>
      <c r="BN1852" s="165">
        <v>-105084.8191666667</v>
      </c>
      <c r="BO1852" s="165">
        <v>-105084.8191666667</v>
      </c>
      <c r="BP1852" s="165">
        <v>-105084.8191666667</v>
      </c>
      <c r="BQ1852" s="280">
        <v>-1261017.8300000005</v>
      </c>
    </row>
    <row r="1853" spans="2:96" ht="18.75" x14ac:dyDescent="0.3">
      <c r="K1853" s="145" t="s">
        <v>313</v>
      </c>
      <c r="AC1853" s="152"/>
      <c r="AD1853" s="168"/>
      <c r="AE1853" s="169"/>
      <c r="AI1853" s="281"/>
      <c r="AS1853" s="37"/>
      <c r="AU1853" s="37"/>
      <c r="AW1853" s="37"/>
      <c r="AY1853" s="37"/>
      <c r="BA1853" s="37"/>
      <c r="BB1853" s="37"/>
      <c r="BC1853" s="37"/>
      <c r="BE1853" s="169"/>
      <c r="BF1853" s="169"/>
      <c r="BG1853" s="169"/>
      <c r="BH1853" s="169"/>
      <c r="BI1853" s="169"/>
      <c r="BJ1853" s="169"/>
      <c r="BK1853" s="169"/>
      <c r="BL1853" s="169"/>
      <c r="BM1853" s="169"/>
      <c r="BN1853" s="169"/>
      <c r="BO1853" s="169"/>
      <c r="BP1853" s="169"/>
      <c r="BQ1853" s="282"/>
    </row>
    <row r="1854" spans="2:96" hidden="1" x14ac:dyDescent="0.25">
      <c r="B1854" s="137" t="s">
        <v>306</v>
      </c>
      <c r="C1854" s="137" t="s">
        <v>306</v>
      </c>
      <c r="J1854" s="137" t="s">
        <v>306</v>
      </c>
      <c r="K1854" s="145" t="s">
        <v>307</v>
      </c>
      <c r="M1854" s="37" t="s">
        <v>311</v>
      </c>
      <c r="AE1854" s="17"/>
      <c r="AI1854" s="272"/>
      <c r="AS1854" s="37"/>
      <c r="AU1854" s="37"/>
      <c r="AW1854" s="37"/>
      <c r="AY1854" s="37"/>
      <c r="BA1854" s="37"/>
      <c r="BB1854" s="37"/>
      <c r="BC1854" s="37"/>
      <c r="BE1854" s="17"/>
      <c r="BF1854" s="17"/>
      <c r="BG1854" s="17"/>
      <c r="BH1854" s="17"/>
      <c r="BI1854" s="17"/>
      <c r="BJ1854" s="17"/>
      <c r="BK1854" s="17"/>
      <c r="BL1854" s="17"/>
      <c r="BM1854" s="17"/>
      <c r="BN1854" s="17"/>
      <c r="BO1854" s="17"/>
      <c r="BP1854" s="17"/>
      <c r="BQ1854" s="273"/>
    </row>
    <row r="1855" spans="2:96" ht="18.75" x14ac:dyDescent="0.3">
      <c r="K1855" s="145" t="s">
        <v>309</v>
      </c>
      <c r="V1855" s="37" t="s">
        <v>533</v>
      </c>
      <c r="AB1855" s="206" t="s">
        <v>348</v>
      </c>
      <c r="AC1855" s="157" t="s">
        <v>3411</v>
      </c>
      <c r="AD1855" s="158"/>
      <c r="AE1855" s="159">
        <v>47350198.189999998</v>
      </c>
      <c r="AF1855" s="159">
        <v>-29702007.77</v>
      </c>
      <c r="AG1855" s="159">
        <v>-3410837.62</v>
      </c>
      <c r="AH1855" s="159">
        <v>311772.2018623281</v>
      </c>
      <c r="AI1855" s="160">
        <v>-4536.2100000000064</v>
      </c>
      <c r="AJ1855" s="159">
        <v>-13608.630000000019</v>
      </c>
      <c r="AK1855" s="160">
        <v>-8692987.1099999994</v>
      </c>
      <c r="AL1855" s="159">
        <v>-10431584.531999998</v>
      </c>
      <c r="AM1855" s="160">
        <v>259810.16821860676</v>
      </c>
      <c r="AN1855" s="160">
        <v>-8641025.0763562787</v>
      </c>
      <c r="AO1855" s="159">
        <v>-3118512.0400000024</v>
      </c>
      <c r="AP1855" s="159">
        <v>-1261017.83</v>
      </c>
      <c r="AQ1855" s="159">
        <v>-1261017.8300000003</v>
      </c>
      <c r="AR1855" s="159">
        <v>-1247409.2000000002</v>
      </c>
      <c r="AS1855" s="274">
        <v>-91.663099077570507</v>
      </c>
      <c r="AT1855" s="159">
        <v>-1572790.0318623283</v>
      </c>
      <c r="AU1855" s="274">
        <v>-5.0446769226617532</v>
      </c>
      <c r="AV1855" s="159">
        <v>2149819.79</v>
      </c>
      <c r="AW1855" s="274">
        <v>0.63029086386117672</v>
      </c>
      <c r="AX1855" s="159">
        <v>-1247409.2</v>
      </c>
      <c r="AY1855" s="274">
        <v>-91.663099077570493</v>
      </c>
      <c r="AZ1855" s="159">
        <v>-1572790.0318623283</v>
      </c>
      <c r="BA1855" s="274">
        <v>-5.0446769226617532</v>
      </c>
      <c r="BB1855" s="159">
        <v>-2.3283064365386963E-10</v>
      </c>
      <c r="BC1855" s="274">
        <v>-1.8463707499985913E-16</v>
      </c>
      <c r="BE1855" s="159">
        <v>-105084.8191666667</v>
      </c>
      <c r="BF1855" s="159">
        <v>-105084.8191666667</v>
      </c>
      <c r="BG1855" s="159">
        <v>-105084.8191666667</v>
      </c>
      <c r="BH1855" s="159">
        <v>-105084.8191666667</v>
      </c>
      <c r="BI1855" s="159">
        <v>-105084.8191666667</v>
      </c>
      <c r="BJ1855" s="159">
        <v>-105084.8191666667</v>
      </c>
      <c r="BK1855" s="159">
        <v>-105084.8191666667</v>
      </c>
      <c r="BL1855" s="159">
        <v>-105084.8191666667</v>
      </c>
      <c r="BM1855" s="159">
        <v>-105084.8191666667</v>
      </c>
      <c r="BN1855" s="159">
        <v>-105084.8191666667</v>
      </c>
      <c r="BO1855" s="159">
        <v>-105084.8191666667</v>
      </c>
      <c r="BP1855" s="159">
        <v>-105084.8191666667</v>
      </c>
      <c r="BQ1855" s="275">
        <v>-1261017.8300000005</v>
      </c>
    </row>
    <row r="1856" spans="2:96" hidden="1" x14ac:dyDescent="0.25">
      <c r="B1856" s="137" t="s">
        <v>306</v>
      </c>
      <c r="C1856" s="137" t="s">
        <v>306</v>
      </c>
      <c r="D1856" s="137" t="s">
        <v>306</v>
      </c>
      <c r="E1856" s="137" t="s">
        <v>306</v>
      </c>
      <c r="F1856" s="137" t="s">
        <v>306</v>
      </c>
      <c r="G1856" s="137" t="s">
        <v>306</v>
      </c>
      <c r="H1856" s="137" t="s">
        <v>306</v>
      </c>
      <c r="I1856" s="137" t="s">
        <v>306</v>
      </c>
      <c r="J1856" s="137" t="s">
        <v>306</v>
      </c>
      <c r="L1856" s="37" t="s">
        <v>311</v>
      </c>
      <c r="AC1856" s="152"/>
      <c r="AD1856" s="148"/>
      <c r="AS1856" s="318"/>
      <c r="AU1856" s="318"/>
      <c r="AW1856" s="318"/>
      <c r="AY1856" s="318"/>
      <c r="BA1856" s="318"/>
      <c r="BB1856" s="37"/>
      <c r="BC1856" s="318"/>
    </row>
    <row r="1857" spans="2:69" x14ac:dyDescent="0.25">
      <c r="B1857" s="137" t="s">
        <v>308</v>
      </c>
      <c r="C1857" s="137" t="s">
        <v>308</v>
      </c>
      <c r="D1857" s="137" t="s">
        <v>308</v>
      </c>
      <c r="E1857" s="137" t="s">
        <v>308</v>
      </c>
      <c r="F1857" s="137" t="s">
        <v>308</v>
      </c>
      <c r="G1857" s="137" t="s">
        <v>308</v>
      </c>
      <c r="H1857" s="137" t="s">
        <v>308</v>
      </c>
      <c r="I1857" s="137" t="s">
        <v>308</v>
      </c>
      <c r="J1857" s="137" t="s">
        <v>308</v>
      </c>
      <c r="AC1857" s="152"/>
      <c r="AD1857" s="148"/>
      <c r="AS1857" s="318"/>
      <c r="AU1857" s="318"/>
      <c r="AW1857" s="318"/>
      <c r="AY1857" s="318"/>
      <c r="BA1857" s="318"/>
      <c r="BB1857" s="37"/>
      <c r="BC1857" s="318"/>
    </row>
    <row r="1858" spans="2:69" ht="18.75" x14ac:dyDescent="0.3">
      <c r="B1858" s="137" t="s">
        <v>308</v>
      </c>
      <c r="C1858" s="137" t="s">
        <v>308</v>
      </c>
      <c r="D1858" s="137" t="s">
        <v>308</v>
      </c>
      <c r="E1858" s="137" t="s">
        <v>308</v>
      </c>
      <c r="F1858" s="137" t="s">
        <v>308</v>
      </c>
      <c r="G1858" s="137" t="s">
        <v>308</v>
      </c>
      <c r="H1858" s="137" t="s">
        <v>308</v>
      </c>
      <c r="I1858" s="137" t="s">
        <v>308</v>
      </c>
      <c r="J1858" s="137" t="s">
        <v>308</v>
      </c>
      <c r="K1858" s="212" t="s">
        <v>58</v>
      </c>
      <c r="AB1858" s="206" t="s">
        <v>348</v>
      </c>
      <c r="AC1858" s="20" t="s">
        <v>58</v>
      </c>
      <c r="AD1858" s="245"/>
      <c r="AE1858" s="248">
        <v>119762749.2619811</v>
      </c>
      <c r="AF1858" s="248">
        <v>-176894734.4486998</v>
      </c>
      <c r="AG1858" s="248">
        <v>119884653.4199985</v>
      </c>
      <c r="AH1858" s="248">
        <v>82010109.295095518</v>
      </c>
      <c r="AI1858" s="222">
        <v>70009352.770000651</v>
      </c>
      <c r="AJ1858" s="248">
        <v>210028058.31000197</v>
      </c>
      <c r="AK1858" s="248">
        <v>125051466.28999719</v>
      </c>
      <c r="AL1858" s="248">
        <v>150061759.54799664</v>
      </c>
      <c r="AM1858" s="247">
        <v>54486253.558958031</v>
      </c>
      <c r="AN1858" s="247">
        <v>4859826229.2986479</v>
      </c>
      <c r="AO1858" s="248">
        <v>121244870.05926223</v>
      </c>
      <c r="AP1858" s="248">
        <v>89989536.524178296</v>
      </c>
      <c r="AQ1858" s="248">
        <v>89989536.691331193</v>
      </c>
      <c r="AR1858" s="248">
        <v>-120038521.61867078</v>
      </c>
      <c r="AS1858" s="385">
        <v>-0.57153564425898562</v>
      </c>
      <c r="AT1858" s="248">
        <v>7979427.3962356746</v>
      </c>
      <c r="AU1858" s="385">
        <v>9.729809489124619E-2</v>
      </c>
      <c r="AV1858" s="248">
        <v>-29895116.728667304</v>
      </c>
      <c r="AW1858" s="385">
        <v>-0.24936566838070673</v>
      </c>
      <c r="AX1858" s="248">
        <v>-120038521.78582367</v>
      </c>
      <c r="AY1858" s="385">
        <v>-0.57153564505484544</v>
      </c>
      <c r="AZ1858" s="248">
        <v>7979427.2290827781</v>
      </c>
      <c r="BA1858" s="385">
        <v>9.729809285304751E-2</v>
      </c>
      <c r="BB1858" s="248">
        <v>0.16715289652347565</v>
      </c>
      <c r="BC1858" s="385">
        <v>1.8574703568849383E-9</v>
      </c>
      <c r="BE1858" s="246">
        <v>2280606.3186373739</v>
      </c>
      <c r="BF1858" s="248">
        <v>1831112.424410823</v>
      </c>
      <c r="BG1858" s="248">
        <v>2390925.0938560395</v>
      </c>
      <c r="BH1858" s="248">
        <v>4208513.6723391442</v>
      </c>
      <c r="BI1858" s="248">
        <v>3531738.8193544177</v>
      </c>
      <c r="BJ1858" s="248">
        <v>6271699.8327793805</v>
      </c>
      <c r="BK1858" s="248">
        <v>7176632.2069656281</v>
      </c>
      <c r="BL1858" s="248">
        <v>7129623.9515716759</v>
      </c>
      <c r="BM1858" s="248">
        <v>7017123.1813150076</v>
      </c>
      <c r="BN1858" s="248">
        <v>16491138.507719163</v>
      </c>
      <c r="BO1858" s="248">
        <v>16584872.563152079</v>
      </c>
      <c r="BP1858" s="248">
        <v>15075550.119235817</v>
      </c>
      <c r="BQ1858" s="344">
        <v>89989536.69133167</v>
      </c>
    </row>
    <row r="1859" spans="2:69" x14ac:dyDescent="0.25">
      <c r="B1859" s="137" t="s">
        <v>308</v>
      </c>
      <c r="C1859" s="137" t="s">
        <v>308</v>
      </c>
      <c r="D1859" s="137" t="s">
        <v>308</v>
      </c>
      <c r="E1859" s="137" t="s">
        <v>308</v>
      </c>
      <c r="F1859" s="137" t="s">
        <v>308</v>
      </c>
      <c r="G1859" s="137" t="s">
        <v>308</v>
      </c>
      <c r="H1859" s="137" t="s">
        <v>308</v>
      </c>
      <c r="I1859" s="137" t="s">
        <v>308</v>
      </c>
      <c r="J1859" s="137" t="s">
        <v>308</v>
      </c>
      <c r="AS1859" s="318"/>
      <c r="AU1859" s="318"/>
      <c r="AW1859" s="318"/>
      <c r="AY1859" s="318"/>
      <c r="BA1859" s="318"/>
      <c r="BB1859" s="37"/>
      <c r="BC1859" s="318"/>
    </row>
    <row r="1860" spans="2:69" x14ac:dyDescent="0.25">
      <c r="AS1860" s="318"/>
      <c r="AU1860" s="318"/>
      <c r="AW1860" s="318"/>
      <c r="AY1860" s="318"/>
      <c r="BA1860" s="318"/>
      <c r="BB1860" s="318"/>
      <c r="BC1860" s="318"/>
    </row>
  </sheetData>
  <mergeCells count="2">
    <mergeCell ref="AX49:BA49"/>
    <mergeCell ref="BB50:BC50"/>
  </mergeCells>
  <dataValidations count="1">
    <dataValidation type="list" allowBlank="1" showInputMessage="1" showErrorMessage="1" sqref="AO51" xr:uid="{24601219-1F7B-43DC-8EE7-04D68D0F2BD4}">
      <formula1>"Projection,GMCB Proj"</formula1>
    </dataValidation>
  </dataValidations>
  <printOptions headings="1" gridLines="1"/>
  <pageMargins left="0.25" right="0.25" top="0.25" bottom="0.35" header="0.3" footer="0.2"/>
  <pageSetup scale="43" fitToHeight="100" orientation="landscape" horizontalDpi="360" verticalDpi="360"/>
  <headerFooter>
    <oddFooter>&amp;L&amp;8File: &amp;F &amp;C&amp;8&amp;D &amp;T&amp;R&amp;8Page &amp;P of &amp;N</oddFooter>
  </headerFooter>
  <rowBreaks count="2" manualBreakCount="2">
    <brk id="170" min="28" max="53" man="1"/>
    <brk id="272" min="28" max="5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CAE338EA9D064E9C17BF7952C6204F" ma:contentTypeVersion="17" ma:contentTypeDescription="Create a new document." ma:contentTypeScope="" ma:versionID="d175c38aaee3ac6428a490f41afbe164">
  <xsd:schema xmlns:xsd="http://www.w3.org/2001/XMLSchema" xmlns:xs="http://www.w3.org/2001/XMLSchema" xmlns:p="http://schemas.microsoft.com/office/2006/metadata/properties" xmlns:ns2="2819d22d-c924-42b3-954a-d3b43813cc67" xmlns:ns3="18dbc17e-cec9-4211-a89f-0bf74a616302" targetNamespace="http://schemas.microsoft.com/office/2006/metadata/properties" ma:root="true" ma:fieldsID="a5b784b79ee7d46f29d38b4b483c1c3b" ns2:_="" ns3:_="">
    <xsd:import namespace="2819d22d-c924-42b3-954a-d3b43813cc67"/>
    <xsd:import namespace="18dbc17e-cec9-4211-a89f-0bf74a616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9d22d-c924-42b3-954a-d3b43813cc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bc17e-cec9-4211-a89f-0bf74a616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61913b-1a94-4df5-bbf5-603f3215decd}" ma:internalName="TaxCatchAll" ma:showField="CatchAllData" ma:web="18dbc17e-cec9-4211-a89f-0bf74a616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dbc17e-cec9-4211-a89f-0bf74a616302" xsi:nil="true"/>
    <lcf76f155ced4ddcb4097134ff3c332f xmlns="2819d22d-c924-42b3-954a-d3b43813cc6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AB8B2E-F612-4562-B672-B399BF99DD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9d22d-c924-42b3-954a-d3b43813cc67"/>
    <ds:schemaRef ds:uri="18dbc17e-cec9-4211-a89f-0bf74a6163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AAF438-085E-43EC-B466-E9834E701966}">
  <ds:schemaRefs>
    <ds:schemaRef ds:uri="http://schemas.microsoft.com/office/2006/metadata/properties"/>
    <ds:schemaRef ds:uri="http://schemas.microsoft.com/office/infopath/2007/PartnerControls"/>
    <ds:schemaRef ds:uri="18dbc17e-cec9-4211-a89f-0bf74a616302"/>
    <ds:schemaRef ds:uri="2819d22d-c924-42b3-954a-d3b43813cc67"/>
  </ds:schemaRefs>
</ds:datastoreItem>
</file>

<file path=customXml/itemProps3.xml><?xml version="1.0" encoding="utf-8"?>
<ds:datastoreItem xmlns:ds="http://schemas.openxmlformats.org/officeDocument/2006/customXml" ds:itemID="{C3E1DDE4-A45D-4AB3-B7E6-3964B0102E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Final Sheet</vt:lpstr>
      <vt:lpstr>GMCB Formulas</vt:lpstr>
      <vt:lpstr>Report Data</vt:lpstr>
      <vt:lpstr>Report Info</vt:lpstr>
      <vt:lpstr>UVMMC</vt:lpstr>
      <vt:lpstr>UVMMC_P&amp;L</vt:lpstr>
      <vt:lpstr>Report</vt:lpstr>
      <vt:lpstr>Report (2)</vt:lpstr>
      <vt:lpstr>'Report (2)'!Print_Area</vt:lpstr>
      <vt:lpstr>'UVMMC_P&amp;L'!Print_Area</vt:lpstr>
      <vt:lpstr>'Report (2)'!Print_Titles</vt:lpstr>
      <vt:lpstr>'UVMMC_P&amp;L'!Print_Titles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2024-08-01T18:02:47Z</dcterms:created>
  <dcterms:modified xsi:type="dcterms:W3CDTF">2024-08-15T14:18:56Z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TemplateVersion">
    <vt:i4>12</vt:i4>
  </property>
  <property fmtid="{D5CDD505-2E9C-101B-9397-08002B2CF9AE}" pid="3" name="ContentTypeId">
    <vt:lpwstr>0x010100D8CAE338EA9D064E9C17BF7952C6204F</vt:lpwstr>
  </property>
  <property fmtid="{D5CDD505-2E9C-101B-9397-08002B2CF9AE}" pid="4" name="MediaServiceImageTags">
    <vt:lpwstr/>
  </property>
</Properties>
</file>