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krist\Downloads\"/>
    </mc:Choice>
  </mc:AlternateContent>
  <xr:revisionPtr revIDLastSave="0" documentId="8_{4610F976-55CE-4A67-A8A8-FAB9250B4D1F}" xr6:coauthVersionLast="47" xr6:coauthVersionMax="47" xr10:uidLastSave="{00000000-0000-0000-0000-000000000000}"/>
  <bookViews>
    <workbookView xWindow="-108" yWindow="-108" windowWidth="23256" windowHeight="12456" xr2:uid="{00000000-000D-0000-FFFF-FFFF00000000}"/>
  </bookViews>
  <sheets>
    <sheet name="Methods_Summary" sheetId="5" r:id="rId1"/>
    <sheet name="Key_Findings" sheetId="6" r:id="rId2"/>
    <sheet name="1-Mcare_Pricing_By_Levels" sheetId="1" r:id="rId3"/>
    <sheet name="2-Mcare_Pricing_by_CAH_NonCAH" sheetId="2" r:id="rId4"/>
    <sheet name="3-Mcare_Pricing_by_VEHI_VSEA" sheetId="7"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7" l="1"/>
  <c r="C54" i="7"/>
  <c r="E54" i="7"/>
  <c r="F54" i="7"/>
  <c r="C53" i="7"/>
  <c r="E53" i="7"/>
  <c r="F53" i="7"/>
  <c r="C51" i="7"/>
  <c r="E51" i="7"/>
  <c r="F51" i="7"/>
  <c r="C45" i="7"/>
  <c r="E45" i="7"/>
  <c r="F45" i="7"/>
  <c r="C44" i="7"/>
  <c r="E44" i="7"/>
  <c r="F44" i="7"/>
  <c r="C42" i="7"/>
  <c r="E42" i="7"/>
  <c r="F42" i="7"/>
  <c r="C36" i="7"/>
  <c r="E36" i="7"/>
  <c r="F36" i="7"/>
  <c r="C35" i="7"/>
  <c r="E35" i="7"/>
  <c r="F35" i="7"/>
  <c r="C33" i="7"/>
  <c r="E33" i="7"/>
  <c r="F33" i="7"/>
  <c r="C27" i="7"/>
  <c r="E27" i="7"/>
  <c r="F27" i="7"/>
  <c r="C26" i="7"/>
  <c r="E26" i="7"/>
  <c r="F26" i="7"/>
  <c r="C24" i="7"/>
  <c r="E24" i="7"/>
  <c r="F24" i="7"/>
  <c r="C18" i="7"/>
  <c r="E18" i="7"/>
  <c r="F18" i="7"/>
  <c r="C17" i="7"/>
  <c r="E17" i="7"/>
  <c r="F17" i="7"/>
  <c r="C15" i="7"/>
  <c r="E15" i="7"/>
  <c r="F15" i="7"/>
  <c r="C9" i="7"/>
  <c r="E9" i="7"/>
  <c r="F9" i="7"/>
  <c r="C8" i="7"/>
  <c r="E8" i="7"/>
  <c r="F8" i="7"/>
  <c r="C6" i="7"/>
  <c r="E6" i="7"/>
  <c r="F54" i="2"/>
  <c r="F53" i="2"/>
  <c r="F51" i="2"/>
  <c r="F45" i="2"/>
  <c r="F44" i="2"/>
  <c r="F42" i="2"/>
  <c r="F36" i="2"/>
  <c r="F35" i="2"/>
  <c r="F33" i="2"/>
  <c r="F27" i="2"/>
  <c r="F26" i="2"/>
  <c r="F24" i="2"/>
  <c r="F18" i="2"/>
  <c r="F17" i="2"/>
  <c r="F15" i="2"/>
  <c r="F9" i="2"/>
  <c r="F8" i="2"/>
  <c r="F6" i="2"/>
  <c r="X31" i="1"/>
  <c r="X30" i="1"/>
  <c r="X29" i="1"/>
  <c r="X28" i="1"/>
  <c r="X27" i="1"/>
  <c r="X26" i="1"/>
  <c r="X24" i="1"/>
  <c r="X21" i="1"/>
  <c r="X20" i="1"/>
  <c r="X19" i="1"/>
  <c r="X18" i="1"/>
  <c r="X17" i="1"/>
  <c r="X16" i="1"/>
  <c r="X14" i="1"/>
  <c r="X11" i="1"/>
  <c r="X10" i="1"/>
  <c r="X9" i="1"/>
  <c r="X8" i="1"/>
  <c r="X7" i="1"/>
  <c r="X6" i="1"/>
  <c r="X4" i="1"/>
  <c r="H31" i="1"/>
  <c r="H30" i="1"/>
  <c r="H29" i="1"/>
  <c r="H28" i="1"/>
  <c r="H27" i="1"/>
  <c r="H26" i="1"/>
  <c r="D24" i="1"/>
  <c r="G24" i="1"/>
  <c r="H24" i="1"/>
  <c r="W24" i="1"/>
  <c r="H21" i="1"/>
  <c r="W21" i="1"/>
  <c r="H20" i="1"/>
  <c r="W20" i="1"/>
  <c r="H19" i="1"/>
  <c r="W19" i="1"/>
  <c r="H18" i="1"/>
  <c r="W18" i="1"/>
  <c r="H17" i="1"/>
  <c r="W17" i="1"/>
  <c r="H16" i="1"/>
  <c r="W16" i="1"/>
  <c r="D14" i="1"/>
  <c r="G14" i="1"/>
  <c r="H14" i="1"/>
  <c r="W14" i="1"/>
  <c r="D11" i="1"/>
  <c r="G11" i="1"/>
  <c r="H11" i="1"/>
  <c r="W11" i="1"/>
  <c r="D10" i="1"/>
  <c r="G10" i="1"/>
  <c r="H10" i="1"/>
  <c r="W10" i="1"/>
  <c r="D9" i="1"/>
  <c r="G9" i="1"/>
  <c r="H9" i="1"/>
  <c r="W9" i="1"/>
  <c r="D8" i="1"/>
  <c r="G8" i="1"/>
  <c r="H8" i="1"/>
  <c r="W8" i="1"/>
  <c r="D7" i="1"/>
  <c r="G7" i="1"/>
  <c r="H7" i="1"/>
  <c r="W7" i="1"/>
  <c r="D6" i="1"/>
  <c r="G6" i="1"/>
  <c r="H6" i="1"/>
  <c r="W6" i="1"/>
  <c r="D4" i="1"/>
  <c r="G4" i="1"/>
  <c r="H4" i="1"/>
  <c r="W4" i="1"/>
  <c r="T31" i="1"/>
  <c r="T30" i="1"/>
  <c r="T29" i="1"/>
  <c r="T28" i="1"/>
  <c r="T27" i="1"/>
  <c r="T26" i="1"/>
  <c r="S24" i="1"/>
  <c r="T24" i="1"/>
  <c r="S21" i="1"/>
  <c r="T21" i="1"/>
  <c r="S20" i="1"/>
  <c r="T20" i="1"/>
  <c r="S19" i="1"/>
  <c r="T19" i="1"/>
  <c r="S18" i="1"/>
  <c r="T18" i="1"/>
  <c r="S17" i="1"/>
  <c r="T17" i="1"/>
  <c r="S16" i="1"/>
  <c r="T16" i="1"/>
  <c r="S14" i="1"/>
  <c r="T14" i="1"/>
  <c r="S11" i="1"/>
  <c r="T11" i="1"/>
  <c r="S10" i="1"/>
  <c r="T10" i="1"/>
  <c r="S9" i="1"/>
  <c r="T9" i="1"/>
  <c r="S8" i="1"/>
  <c r="T8" i="1"/>
  <c r="S7" i="1"/>
  <c r="T7" i="1"/>
  <c r="S6" i="1"/>
  <c r="T6" i="1"/>
  <c r="S4" i="1"/>
  <c r="T4" i="1"/>
  <c r="O16" i="1"/>
  <c r="O6" i="1"/>
  <c r="O17" i="1"/>
  <c r="O7" i="1"/>
  <c r="O18" i="1"/>
  <c r="O8" i="1"/>
  <c r="O19" i="1"/>
  <c r="O9" i="1"/>
  <c r="O20" i="1"/>
  <c r="O10" i="1"/>
  <c r="O21" i="1"/>
  <c r="O11" i="1"/>
  <c r="O4" i="1"/>
  <c r="P4" i="1"/>
  <c r="P31" i="1"/>
  <c r="P30" i="1"/>
  <c r="P29" i="1"/>
  <c r="P28" i="1"/>
  <c r="P27" i="1"/>
  <c r="P26" i="1"/>
  <c r="O24" i="1"/>
  <c r="P24" i="1"/>
  <c r="P21" i="1"/>
  <c r="P20" i="1"/>
  <c r="P19" i="1"/>
  <c r="P18" i="1"/>
  <c r="P17" i="1"/>
  <c r="P16" i="1"/>
  <c r="O14" i="1"/>
  <c r="P14" i="1"/>
  <c r="P11" i="1"/>
  <c r="P10" i="1"/>
  <c r="P9" i="1"/>
  <c r="P8" i="1"/>
  <c r="P7" i="1"/>
  <c r="P6" i="1"/>
  <c r="L31" i="1"/>
  <c r="L30" i="1"/>
  <c r="L29" i="1"/>
  <c r="L28" i="1"/>
  <c r="L27" i="1"/>
  <c r="L26" i="1"/>
  <c r="K24" i="1"/>
  <c r="L24" i="1"/>
  <c r="K21" i="1"/>
  <c r="L21" i="1"/>
  <c r="K20" i="1"/>
  <c r="L20" i="1"/>
  <c r="K19" i="1"/>
  <c r="L19" i="1"/>
  <c r="K18" i="1"/>
  <c r="L18" i="1"/>
  <c r="K17" i="1"/>
  <c r="L17" i="1"/>
  <c r="K16" i="1"/>
  <c r="L16" i="1"/>
  <c r="K14" i="1"/>
  <c r="L14" i="1"/>
  <c r="K11" i="1"/>
  <c r="L11" i="1"/>
  <c r="K10" i="1"/>
  <c r="L10" i="1"/>
  <c r="K9" i="1"/>
  <c r="L9" i="1"/>
  <c r="K8" i="1"/>
  <c r="L8" i="1"/>
  <c r="K7" i="1"/>
  <c r="L7" i="1"/>
  <c r="K6" i="1"/>
  <c r="L6" i="1"/>
  <c r="K4" i="1"/>
  <c r="L4" i="1"/>
  <c r="V31" i="1"/>
  <c r="V30" i="1"/>
  <c r="V29" i="1"/>
  <c r="V28" i="1"/>
  <c r="V27" i="1"/>
  <c r="V26" i="1"/>
  <c r="V24" i="1"/>
  <c r="V21" i="1"/>
  <c r="V20" i="1"/>
  <c r="V19" i="1"/>
  <c r="V17" i="1"/>
  <c r="V18" i="1"/>
  <c r="V16" i="1"/>
  <c r="V14" i="1"/>
  <c r="V11" i="1"/>
  <c r="V10" i="1"/>
  <c r="V9" i="1"/>
  <c r="V8" i="1"/>
  <c r="V7" i="1"/>
  <c r="V6" i="1"/>
  <c r="V4" i="1"/>
  <c r="R31" i="1"/>
  <c r="R30" i="1"/>
  <c r="R29" i="1"/>
  <c r="R28" i="1"/>
  <c r="R27" i="1"/>
  <c r="R26" i="1"/>
  <c r="R24" i="1"/>
  <c r="R21" i="1"/>
  <c r="R20" i="1"/>
  <c r="R19" i="1"/>
  <c r="R18" i="1"/>
  <c r="R17" i="1"/>
  <c r="R16" i="1"/>
  <c r="R14" i="1"/>
  <c r="R11" i="1"/>
  <c r="R10" i="1"/>
  <c r="R9" i="1"/>
  <c r="R8" i="1"/>
  <c r="R7" i="1"/>
  <c r="R6" i="1"/>
  <c r="R4" i="1"/>
  <c r="N31" i="1"/>
  <c r="N30" i="1"/>
  <c r="N29" i="1"/>
  <c r="N28" i="1"/>
  <c r="N27" i="1"/>
  <c r="N26" i="1"/>
  <c r="N24" i="1"/>
  <c r="N21" i="1"/>
  <c r="N20" i="1"/>
  <c r="N19" i="1"/>
  <c r="N18" i="1"/>
  <c r="N17" i="1"/>
  <c r="N16" i="1"/>
  <c r="N14" i="1"/>
  <c r="N11" i="1"/>
  <c r="N10" i="1"/>
  <c r="N9" i="1"/>
  <c r="N8" i="1"/>
  <c r="N7" i="1"/>
  <c r="N6" i="1"/>
  <c r="N4" i="1"/>
  <c r="J31" i="1"/>
  <c r="J30" i="1"/>
  <c r="J29" i="1"/>
  <c r="J28" i="1"/>
  <c r="J27" i="1"/>
  <c r="J26" i="1"/>
  <c r="J24" i="1"/>
  <c r="J21" i="1"/>
  <c r="J20" i="1"/>
  <c r="J19" i="1"/>
  <c r="J18" i="1"/>
  <c r="J17" i="1"/>
  <c r="J16" i="1"/>
  <c r="J14" i="1"/>
  <c r="J11" i="1"/>
  <c r="J10" i="1"/>
  <c r="J9" i="1"/>
  <c r="J8" i="1"/>
  <c r="J7" i="1"/>
  <c r="J6" i="1"/>
  <c r="J4" i="1"/>
  <c r="F16" i="1"/>
  <c r="F24" i="1"/>
  <c r="F14" i="1"/>
  <c r="F4" i="1"/>
  <c r="F31" i="1"/>
  <c r="F30" i="1"/>
  <c r="F29" i="1"/>
  <c r="F28" i="1"/>
  <c r="F27" i="1"/>
  <c r="F26" i="1"/>
  <c r="F21" i="1"/>
  <c r="F20" i="1"/>
  <c r="F19" i="1"/>
  <c r="F18" i="1"/>
  <c r="F17" i="1"/>
  <c r="F11" i="1"/>
  <c r="F10" i="1"/>
  <c r="F9" i="1"/>
  <c r="F8" i="1"/>
  <c r="F7" i="1"/>
  <c r="F6" i="1"/>
  <c r="I31" i="1"/>
  <c r="I30" i="1"/>
  <c r="I29" i="1"/>
  <c r="I28" i="1"/>
  <c r="I27" i="1"/>
  <c r="I26" i="1"/>
  <c r="I24" i="1"/>
  <c r="I21" i="1"/>
  <c r="I20" i="1"/>
  <c r="I19" i="1"/>
  <c r="I18" i="1"/>
  <c r="I17" i="1"/>
  <c r="I16" i="1"/>
  <c r="I14" i="1"/>
  <c r="I11" i="1"/>
  <c r="I10" i="1"/>
  <c r="I9" i="1"/>
  <c r="I8" i="1"/>
  <c r="I7" i="1"/>
  <c r="I6" i="1"/>
  <c r="I4" i="1"/>
  <c r="L6" i="7"/>
  <c r="N6" i="7"/>
  <c r="M6" i="7"/>
  <c r="M54" i="7"/>
  <c r="I54" i="7"/>
  <c r="D54" i="7"/>
  <c r="B54" i="7"/>
  <c r="M53" i="7"/>
  <c r="I53" i="7"/>
  <c r="D53" i="7"/>
  <c r="B53" i="7"/>
  <c r="N51" i="7"/>
  <c r="L51" i="7"/>
  <c r="M51" i="7"/>
  <c r="K51" i="7"/>
  <c r="J51" i="7"/>
  <c r="H51" i="7"/>
  <c r="I51" i="7"/>
  <c r="G51" i="7"/>
  <c r="D51" i="7"/>
  <c r="B51" i="7"/>
  <c r="M45" i="7"/>
  <c r="I45" i="7"/>
  <c r="D45" i="7"/>
  <c r="B45" i="7"/>
  <c r="M44" i="7"/>
  <c r="I44" i="7"/>
  <c r="D44" i="7"/>
  <c r="B44" i="7"/>
  <c r="N42" i="7"/>
  <c r="L42" i="7"/>
  <c r="M42" i="7"/>
  <c r="K42" i="7"/>
  <c r="J42" i="7"/>
  <c r="H42" i="7"/>
  <c r="I42" i="7"/>
  <c r="G42" i="7"/>
  <c r="D42" i="7"/>
  <c r="B42" i="7"/>
  <c r="M36" i="7"/>
  <c r="I36" i="7"/>
  <c r="D36" i="7"/>
  <c r="B36" i="7"/>
  <c r="M35" i="7"/>
  <c r="I35" i="7"/>
  <c r="D35" i="7"/>
  <c r="B35" i="7"/>
  <c r="N33" i="7"/>
  <c r="L33" i="7"/>
  <c r="M33" i="7"/>
  <c r="K33" i="7"/>
  <c r="J33" i="7"/>
  <c r="H33" i="7"/>
  <c r="I33" i="7"/>
  <c r="G33" i="7"/>
  <c r="D33" i="7"/>
  <c r="B33" i="7"/>
  <c r="M27" i="7"/>
  <c r="I27" i="7"/>
  <c r="D27" i="7"/>
  <c r="B27" i="7"/>
  <c r="M26" i="7"/>
  <c r="I26" i="7"/>
  <c r="D26" i="7"/>
  <c r="B26" i="7"/>
  <c r="N24" i="7"/>
  <c r="L24" i="7"/>
  <c r="M24" i="7"/>
  <c r="K24" i="7"/>
  <c r="J24" i="7"/>
  <c r="H24" i="7"/>
  <c r="I24" i="7"/>
  <c r="G24" i="7"/>
  <c r="D24" i="7"/>
  <c r="B24" i="7"/>
  <c r="M18" i="7"/>
  <c r="I18" i="7"/>
  <c r="D18" i="7"/>
  <c r="B18" i="7"/>
  <c r="M17" i="7"/>
  <c r="I17" i="7"/>
  <c r="D17" i="7"/>
  <c r="B17" i="7"/>
  <c r="N15" i="7"/>
  <c r="L15" i="7"/>
  <c r="M15" i="7"/>
  <c r="K15" i="7"/>
  <c r="J15" i="7"/>
  <c r="H15" i="7"/>
  <c r="I15" i="7"/>
  <c r="G15" i="7"/>
  <c r="D15" i="7"/>
  <c r="B15" i="7"/>
  <c r="M9" i="7"/>
  <c r="I9" i="7"/>
  <c r="D9" i="7"/>
  <c r="B9" i="7"/>
  <c r="M8" i="7"/>
  <c r="I8" i="7"/>
  <c r="D8" i="7"/>
  <c r="B8" i="7"/>
  <c r="K6" i="7"/>
  <c r="J6" i="7"/>
  <c r="H6" i="7"/>
  <c r="I6" i="7"/>
  <c r="G6" i="7"/>
  <c r="D6" i="7"/>
  <c r="B6" i="7"/>
  <c r="K42" i="2"/>
  <c r="H51" i="2"/>
  <c r="G51" i="2"/>
  <c r="J42" i="2"/>
  <c r="H42" i="2"/>
  <c r="G42" i="2"/>
  <c r="J33" i="2"/>
  <c r="H33" i="2"/>
  <c r="G33" i="2"/>
  <c r="J24" i="2"/>
  <c r="H24" i="2"/>
  <c r="G24" i="2"/>
  <c r="J15" i="2"/>
  <c r="H15" i="2"/>
  <c r="G15" i="2"/>
  <c r="E4" i="1"/>
  <c r="E6" i="1"/>
  <c r="E14" i="1"/>
  <c r="M54" i="2"/>
  <c r="M53" i="2"/>
  <c r="L51" i="2"/>
  <c r="N51" i="2"/>
  <c r="M51" i="2"/>
  <c r="M45" i="2"/>
  <c r="M44" i="2"/>
  <c r="L42" i="2"/>
  <c r="N42" i="2"/>
  <c r="M42" i="2"/>
  <c r="M36" i="2"/>
  <c r="M35" i="2"/>
  <c r="L33" i="2"/>
  <c r="N33" i="2"/>
  <c r="M33" i="2"/>
  <c r="M27" i="2"/>
  <c r="M26" i="2"/>
  <c r="L24" i="2"/>
  <c r="N24" i="2"/>
  <c r="M24" i="2"/>
  <c r="M18" i="2"/>
  <c r="M17" i="2"/>
  <c r="L15" i="2"/>
  <c r="N15" i="2"/>
  <c r="M15" i="2"/>
  <c r="M9" i="2"/>
  <c r="M8" i="2"/>
  <c r="L6" i="2"/>
  <c r="N6" i="2"/>
  <c r="M6" i="2"/>
  <c r="I8" i="2"/>
  <c r="H6" i="2"/>
  <c r="J6" i="2"/>
  <c r="I6" i="2"/>
  <c r="I54" i="2"/>
  <c r="I53" i="2"/>
  <c r="J51" i="2"/>
  <c r="I51" i="2"/>
  <c r="I45" i="2"/>
  <c r="I44" i="2"/>
  <c r="I42" i="2"/>
  <c r="I36" i="2"/>
  <c r="I35" i="2"/>
  <c r="I33" i="2"/>
  <c r="I27" i="2"/>
  <c r="I26" i="2"/>
  <c r="I24" i="2"/>
  <c r="I18" i="2"/>
  <c r="I17" i="2"/>
  <c r="I15" i="2"/>
  <c r="I9" i="2"/>
  <c r="C54" i="2"/>
  <c r="E54" i="2"/>
  <c r="D54" i="2"/>
  <c r="C53" i="2"/>
  <c r="E53" i="2"/>
  <c r="D53" i="2"/>
  <c r="C51" i="2"/>
  <c r="E51" i="2"/>
  <c r="D51" i="2"/>
  <c r="C45" i="2"/>
  <c r="E45" i="2"/>
  <c r="D45" i="2"/>
  <c r="C44" i="2"/>
  <c r="E44" i="2"/>
  <c r="D44" i="2"/>
  <c r="C42" i="2"/>
  <c r="E42" i="2"/>
  <c r="D42" i="2"/>
  <c r="C36" i="2"/>
  <c r="E36" i="2"/>
  <c r="D36" i="2"/>
  <c r="C35" i="2"/>
  <c r="E35" i="2"/>
  <c r="D35" i="2"/>
  <c r="C33" i="2"/>
  <c r="E33" i="2"/>
  <c r="D33" i="2"/>
  <c r="C27" i="2"/>
  <c r="E27" i="2"/>
  <c r="D27" i="2"/>
  <c r="C26" i="2"/>
  <c r="E26" i="2"/>
  <c r="D26" i="2"/>
  <c r="C24" i="2"/>
  <c r="E24" i="2"/>
  <c r="D24" i="2"/>
  <c r="C18" i="2"/>
  <c r="E18" i="2"/>
  <c r="D18" i="2"/>
  <c r="C17" i="2"/>
  <c r="E17" i="2"/>
  <c r="D17" i="2"/>
  <c r="C15" i="2"/>
  <c r="E15" i="2"/>
  <c r="D15" i="2"/>
  <c r="C8" i="2"/>
  <c r="C9" i="2"/>
  <c r="C6" i="2"/>
  <c r="E8" i="2"/>
  <c r="E9" i="2"/>
  <c r="E6" i="2"/>
  <c r="D6" i="2"/>
  <c r="D9" i="2"/>
  <c r="D8" i="2"/>
  <c r="B54" i="2"/>
  <c r="B53" i="2"/>
  <c r="B45" i="2"/>
  <c r="B44" i="2"/>
  <c r="B36" i="2"/>
  <c r="B35" i="2"/>
  <c r="B27" i="2"/>
  <c r="B26" i="2"/>
  <c r="B18" i="2"/>
  <c r="B17" i="2"/>
  <c r="B9" i="2"/>
  <c r="B8" i="2"/>
  <c r="B51" i="2"/>
  <c r="B42" i="2"/>
  <c r="B33" i="2"/>
  <c r="B24" i="2"/>
  <c r="B15" i="2"/>
  <c r="B6" i="2"/>
  <c r="K51" i="2"/>
  <c r="K33" i="2"/>
  <c r="K24" i="2"/>
  <c r="K15" i="2"/>
  <c r="K6" i="2"/>
  <c r="G6" i="2"/>
  <c r="B7" i="1"/>
  <c r="B8" i="1"/>
  <c r="B9" i="1"/>
  <c r="B10" i="1"/>
  <c r="B11" i="1"/>
  <c r="B6" i="1"/>
  <c r="U31" i="1"/>
  <c r="U30" i="1"/>
  <c r="U29" i="1"/>
  <c r="U28" i="1"/>
  <c r="U27" i="1"/>
  <c r="U26" i="1"/>
  <c r="U24" i="1"/>
  <c r="U21" i="1"/>
  <c r="U20" i="1"/>
  <c r="U19" i="1"/>
  <c r="U18" i="1"/>
  <c r="U17" i="1"/>
  <c r="U16" i="1"/>
  <c r="U14" i="1"/>
  <c r="U11" i="1"/>
  <c r="U10" i="1"/>
  <c r="U9" i="1"/>
  <c r="U8" i="1"/>
  <c r="U7" i="1"/>
  <c r="U6" i="1"/>
  <c r="U4" i="1"/>
  <c r="Q4" i="1"/>
  <c r="Q31" i="1"/>
  <c r="Q30" i="1"/>
  <c r="Q29" i="1"/>
  <c r="Q28" i="1"/>
  <c r="Q27" i="1"/>
  <c r="Q26" i="1"/>
  <c r="Q24" i="1"/>
  <c r="Q21" i="1"/>
  <c r="Q20" i="1"/>
  <c r="Q19" i="1"/>
  <c r="Q18" i="1"/>
  <c r="Q17" i="1"/>
  <c r="Q16" i="1"/>
  <c r="Q14" i="1"/>
  <c r="Q11" i="1"/>
  <c r="Q10" i="1"/>
  <c r="Q9" i="1"/>
  <c r="Q8" i="1"/>
  <c r="Q7" i="1"/>
  <c r="Q6" i="1"/>
  <c r="M6" i="1"/>
  <c r="M4" i="1"/>
  <c r="M31" i="1"/>
  <c r="M30" i="1"/>
  <c r="M29" i="1"/>
  <c r="M28" i="1"/>
  <c r="M27" i="1"/>
  <c r="M26" i="1"/>
  <c r="M24" i="1"/>
  <c r="M21" i="1"/>
  <c r="M20" i="1"/>
  <c r="M19" i="1"/>
  <c r="M18" i="1"/>
  <c r="M17" i="1"/>
  <c r="M16" i="1"/>
  <c r="M14" i="1"/>
  <c r="M11" i="1"/>
  <c r="M10" i="1"/>
  <c r="M9" i="1"/>
  <c r="M8" i="1"/>
  <c r="M7" i="1"/>
  <c r="E31" i="1"/>
  <c r="E30" i="1"/>
  <c r="E29" i="1"/>
  <c r="E28" i="1"/>
  <c r="E27" i="1"/>
  <c r="E26" i="1"/>
  <c r="E24" i="1"/>
  <c r="E21" i="1"/>
  <c r="E20" i="1"/>
  <c r="E19" i="1"/>
  <c r="E18" i="1"/>
  <c r="E17" i="1"/>
  <c r="E16" i="1"/>
  <c r="E11" i="1"/>
  <c r="E10" i="1"/>
  <c r="E9" i="1"/>
  <c r="E8" i="1"/>
  <c r="E7" i="1"/>
  <c r="C7" i="1"/>
  <c r="C8" i="1"/>
  <c r="C9" i="1"/>
  <c r="C10" i="1"/>
  <c r="C11" i="1"/>
  <c r="C6" i="1"/>
  <c r="C24" i="1"/>
  <c r="C14" i="1"/>
  <c r="C4" i="1"/>
</calcChain>
</file>

<file path=xl/sharedStrings.xml><?xml version="1.0" encoding="utf-8"?>
<sst xmlns="http://schemas.openxmlformats.org/spreadsheetml/2006/main" count="423" uniqueCount="120">
  <si>
    <t>Objective:</t>
  </si>
  <si>
    <t>Generate a detailed reference-based pricing (RBP) analysis that will include analysis of commercial medical claims for all inpatient and outpatient hospital services and supplies covered by, or similar to, the federal Medicare program, including pharmaceutical infusions and treatments performed by hospital medical personnel, and incurred by active and retired subscribers and their dependents enrolled:</t>
  </si>
  <si>
    <r>
      <t>a)</t>
    </r>
    <r>
      <rPr>
        <sz val="7"/>
        <color rgb="FF000000"/>
        <rFont val="Times New Roman"/>
        <family val="1"/>
      </rPr>
      <t xml:space="preserve">       </t>
    </r>
    <r>
      <rPr>
        <sz val="11"/>
        <color rgb="FF000000"/>
        <rFont val="Calibri"/>
        <family val="2"/>
      </rPr>
      <t>The Vermont State Employees’ Health Benefit Program, and</t>
    </r>
  </si>
  <si>
    <r>
      <t>b)</t>
    </r>
    <r>
      <rPr>
        <sz val="7"/>
        <color rgb="FF000000"/>
        <rFont val="Times New Roman"/>
        <family val="1"/>
      </rPr>
      <t xml:space="preserve">      </t>
    </r>
    <r>
      <rPr>
        <sz val="11"/>
        <color rgb="FF000000"/>
        <rFont val="Calibri"/>
        <family val="2"/>
      </rPr>
      <t>The health benefit program for school employees offered by the Vermont Education Health Initiative (VEHI).</t>
    </r>
  </si>
  <si>
    <t>Both programs are self-funded and serve large numbers of employees represented by the Vermont State Employees Association (VSEA) and the Vermont-National Education Association (VTNEA).</t>
  </si>
  <si>
    <t>Methodology:</t>
  </si>
  <si>
    <t xml:space="preserve">GMBC shall provide to the HMA-Burns team both claims and eligibility files for the noted programs. </t>
  </si>
  <si>
    <t>For the data obtained from GMBC, the HMA-Burns team shall determine the base dataset for use in the analysis, generally HMA-Burns shall include:</t>
  </si>
  <si>
    <r>
      <t>·</t>
    </r>
    <r>
      <rPr>
        <sz val="7"/>
        <color rgb="FF000000"/>
        <rFont val="Times New Roman"/>
        <family val="1"/>
      </rPr>
      <t xml:space="preserve">         </t>
    </r>
    <r>
      <rPr>
        <sz val="11"/>
        <color rgb="FF000000"/>
        <rFont val="Calibri"/>
        <family val="2"/>
      </rPr>
      <t>Claims with the following characteristics:</t>
    </r>
  </si>
  <si>
    <r>
      <t>o</t>
    </r>
    <r>
      <rPr>
        <sz val="7"/>
        <color rgb="FF000000"/>
        <rFont val="Times New Roman"/>
        <family val="1"/>
      </rPr>
      <t xml:space="preserve">   </t>
    </r>
    <r>
      <rPr>
        <sz val="11"/>
        <color rgb="FF000000"/>
        <rFont val="Calibri"/>
        <family val="2"/>
      </rPr>
      <t>“Claim Type ID” = 1 (Facility Claims)</t>
    </r>
  </si>
  <si>
    <r>
      <t>o</t>
    </r>
    <r>
      <rPr>
        <sz val="7"/>
        <color rgb="FF000000"/>
        <rFont val="Times New Roman"/>
        <family val="1"/>
      </rPr>
      <t xml:space="preserve">   </t>
    </r>
    <r>
      <rPr>
        <sz val="11"/>
        <color rgb="FF000000"/>
        <rFont val="Calibri"/>
        <family val="2"/>
      </rPr>
      <t>“Type of Setting ID” = 1 (Inpatient)</t>
    </r>
  </si>
  <si>
    <r>
      <t>§</t>
    </r>
    <r>
      <rPr>
        <sz val="7"/>
        <color rgb="FF000000"/>
        <rFont val="Times New Roman"/>
        <family val="1"/>
      </rPr>
      <t xml:space="preserve">  </t>
    </r>
    <r>
      <rPr>
        <sz val="11"/>
        <color rgb="FF000000"/>
        <rFont val="Calibri"/>
        <family val="2"/>
      </rPr>
      <t>“Place of Setting ID” = 1 or 2 (Acute Inpatient or Hospital or Swing Bed)</t>
    </r>
  </si>
  <si>
    <r>
      <t>o</t>
    </r>
    <r>
      <rPr>
        <sz val="7"/>
        <color rgb="FF000000"/>
        <rFont val="Times New Roman"/>
        <family val="1"/>
      </rPr>
      <t xml:space="preserve">   </t>
    </r>
    <r>
      <rPr>
        <sz val="11"/>
        <color rgb="FF000000"/>
        <rFont val="Calibri"/>
        <family val="2"/>
      </rPr>
      <t>“Type of Setting ID” = 2 (Outpatient)</t>
    </r>
  </si>
  <si>
    <r>
      <t>§</t>
    </r>
    <r>
      <rPr>
        <sz val="7"/>
        <color rgb="FF000000"/>
        <rFont val="Times New Roman"/>
        <family val="1"/>
      </rPr>
      <t xml:space="preserve">  </t>
    </r>
    <r>
      <rPr>
        <sz val="11"/>
        <color rgb="FF000000"/>
        <rFont val="Calibri"/>
        <family val="2"/>
      </rPr>
      <t>“Place of Setting ID” = 7 (Hospital)</t>
    </r>
  </si>
  <si>
    <t xml:space="preserve">Medicare pricing features shall be accumulated from publicly available data through the Centers for Medicare and Medicaid Services (CMS). </t>
  </si>
  <si>
    <t>Medicare pricing features used are specific to each calendar year 2018-2023.</t>
  </si>
  <si>
    <t>Inpatient – Perform Medicare pricing using a national base rate and no additional adjustments.</t>
  </si>
  <si>
    <t>Outpatient – Perform Medicare pricing using a national base rate and no additional adjustments.</t>
  </si>
  <si>
    <t>A limitation of Medicare pricing logic not including additional adjustments such as outlier payment calculations, wage adjustments and hospital specific base rates can potentially decrease the repriced Medicare allowed amount.</t>
  </si>
  <si>
    <t>From this dataset, HMA-Burns shall exclude:</t>
  </si>
  <si>
    <r>
      <t>·</t>
    </r>
    <r>
      <rPr>
        <sz val="7"/>
        <color rgb="FF000000"/>
        <rFont val="Times New Roman"/>
        <family val="1"/>
      </rPr>
      <t xml:space="preserve">         </t>
    </r>
    <r>
      <rPr>
        <sz val="11"/>
        <color rgb="FF000000"/>
        <rFont val="Calibri"/>
        <family val="2"/>
      </rPr>
      <t>Claims with zero total allowed amounts,</t>
    </r>
  </si>
  <si>
    <r>
      <t>·</t>
    </r>
    <r>
      <rPr>
        <sz val="7"/>
        <color rgb="FF000000"/>
        <rFont val="Times New Roman"/>
        <family val="1"/>
      </rPr>
      <t xml:space="preserve">         </t>
    </r>
    <r>
      <rPr>
        <sz val="11"/>
        <color rgb="FF000000"/>
        <rFont val="Calibri"/>
        <family val="2"/>
      </rPr>
      <t>Claims that do not match to an eligible member, and</t>
    </r>
  </si>
  <si>
    <r>
      <t>·</t>
    </r>
    <r>
      <rPr>
        <sz val="7"/>
        <color rgb="FF000000"/>
        <rFont val="Times New Roman"/>
        <family val="1"/>
      </rPr>
      <t xml:space="preserve">         </t>
    </r>
    <r>
      <rPr>
        <sz val="11"/>
        <color rgb="FF000000"/>
        <rFont val="Calibri"/>
        <family val="2"/>
      </rPr>
      <t>Claims for facilities outside of the State of Vermont.</t>
    </r>
  </si>
  <si>
    <r>
      <t>o</t>
    </r>
    <r>
      <rPr>
        <sz val="7"/>
        <color rgb="FF000000"/>
        <rFont val="Times New Roman"/>
        <family val="1"/>
      </rPr>
      <t xml:space="preserve">   </t>
    </r>
    <r>
      <rPr>
        <sz val="11"/>
        <color rgb="FF000000"/>
        <rFont val="Calibri"/>
        <family val="2"/>
      </rPr>
      <t>HMA-Burns shall retain claims for services provided by Dartmouth-Hitchcock</t>
    </r>
  </si>
  <si>
    <t xml:space="preserve">HMA-Burns excluded both Medicare and Medicare supplemental plans from the analysis.  </t>
  </si>
  <si>
    <r>
      <t>·</t>
    </r>
    <r>
      <rPr>
        <sz val="7"/>
        <color rgb="FF000000"/>
        <rFont val="Times New Roman"/>
        <family val="1"/>
      </rPr>
      <t xml:space="preserve">         </t>
    </r>
    <r>
      <rPr>
        <sz val="11"/>
        <color rgb="FF000000"/>
        <rFont val="Calibri"/>
        <family val="2"/>
      </rPr>
      <t>Only claims with the following characteristics were included within the analysis:</t>
    </r>
  </si>
  <si>
    <r>
      <t>o</t>
    </r>
    <r>
      <rPr>
        <sz val="7"/>
        <color rgb="FF000000"/>
        <rFont val="Times New Roman"/>
        <family val="1"/>
      </rPr>
      <t xml:space="preserve">   </t>
    </r>
    <r>
      <rPr>
        <sz val="11"/>
        <color rgb="FF000000"/>
        <rFont val="Calibri"/>
        <family val="2"/>
      </rPr>
      <t>Product Code IN (‘EP’,’HM’’PR’,’PS’) AND</t>
    </r>
  </si>
  <si>
    <r>
      <t>o</t>
    </r>
    <r>
      <rPr>
        <sz val="7"/>
        <color rgb="FF000000"/>
        <rFont val="Times New Roman"/>
        <family val="1"/>
      </rPr>
      <t xml:space="preserve">   </t>
    </r>
    <r>
      <rPr>
        <sz val="11"/>
        <color rgb="FF000000"/>
        <rFont val="Calibri"/>
        <family val="2"/>
      </rPr>
      <t>Submitter ID NOT IN (3029,13152,15215,15271,1061,1221,1251,1278)</t>
    </r>
  </si>
  <si>
    <t>When the repricing of the individual eligible claims has been completed, overall data shall be accumulated and reviewed over the period to review annual trends, by population, for:</t>
  </si>
  <si>
    <r>
      <t>·</t>
    </r>
    <r>
      <rPr>
        <sz val="7"/>
        <color rgb="FF000000"/>
        <rFont val="Times New Roman"/>
        <family val="1"/>
      </rPr>
      <t xml:space="preserve">         </t>
    </r>
    <r>
      <rPr>
        <sz val="11"/>
        <color rgb="FF000000"/>
        <rFont val="Calibri"/>
        <family val="2"/>
      </rPr>
      <t>Total Charges</t>
    </r>
  </si>
  <si>
    <r>
      <t>·</t>
    </r>
    <r>
      <rPr>
        <sz val="7"/>
        <color rgb="FF000000"/>
        <rFont val="Times New Roman"/>
        <family val="1"/>
      </rPr>
      <t xml:space="preserve">         </t>
    </r>
    <r>
      <rPr>
        <sz val="11"/>
        <color rgb="FF000000"/>
        <rFont val="Calibri"/>
        <family val="2"/>
      </rPr>
      <t>Total Cases</t>
    </r>
  </si>
  <si>
    <r>
      <t>o</t>
    </r>
    <r>
      <rPr>
        <sz val="7"/>
        <color rgb="FF000000"/>
        <rFont val="Times New Roman"/>
        <family val="1"/>
      </rPr>
      <t xml:space="preserve">   </t>
    </r>
    <r>
      <rPr>
        <sz val="11"/>
        <color rgb="FF000000"/>
        <rFont val="Calibri"/>
        <family val="2"/>
      </rPr>
      <t>Unique Inpatient discharges</t>
    </r>
  </si>
  <si>
    <r>
      <t>o</t>
    </r>
    <r>
      <rPr>
        <sz val="7"/>
        <color rgb="FF000000"/>
        <rFont val="Times New Roman"/>
        <family val="1"/>
      </rPr>
      <t xml:space="preserve">   </t>
    </r>
    <r>
      <rPr>
        <sz val="11"/>
        <color rgb="FF000000"/>
        <rFont val="Calibri"/>
        <family val="2"/>
      </rPr>
      <t>Unique outpatient claims</t>
    </r>
  </si>
  <si>
    <r>
      <t>·</t>
    </r>
    <r>
      <rPr>
        <sz val="7"/>
        <color rgb="FF000000"/>
        <rFont val="Times New Roman"/>
        <family val="1"/>
      </rPr>
      <t xml:space="preserve">         </t>
    </r>
    <r>
      <rPr>
        <sz val="11"/>
        <color rgb="FF000000"/>
        <rFont val="Calibri"/>
        <family val="2"/>
      </rPr>
      <t>Actual allowed amount (provided by GMCB)</t>
    </r>
  </si>
  <si>
    <r>
      <rPr>
        <sz val="11"/>
        <color rgb="FF000000"/>
        <rFont val="Courier New"/>
      </rPr>
      <t>o</t>
    </r>
    <r>
      <rPr>
        <sz val="7"/>
        <color rgb="FF000000"/>
        <rFont val="Times New Roman"/>
      </rPr>
      <t xml:space="preserve">   </t>
    </r>
    <r>
      <rPr>
        <sz val="11"/>
        <color rgb="FF000000"/>
        <rFont val="Calibri"/>
      </rPr>
      <t xml:space="preserve"> The formula used for allowed amount is the sum of the variables paid_amt + copay_amt + coinsurance_amt + deductible_amt + prepaid_amt.</t>
    </r>
  </si>
  <si>
    <r>
      <t>·</t>
    </r>
    <r>
      <rPr>
        <sz val="7"/>
        <color rgb="FF000000"/>
        <rFont val="Times New Roman"/>
        <family val="1"/>
      </rPr>
      <t xml:space="preserve">         </t>
    </r>
    <r>
      <rPr>
        <sz val="11"/>
        <color rgb="FF000000"/>
        <rFont val="Calibri"/>
        <family val="2"/>
      </rPr>
      <t>Repriced Medicare allowed amount (determined as noted above)</t>
    </r>
  </si>
  <si>
    <r>
      <t>·</t>
    </r>
    <r>
      <rPr>
        <sz val="7"/>
        <color rgb="FF000000"/>
        <rFont val="Times New Roman"/>
        <family val="1"/>
      </rPr>
      <t xml:space="preserve">         </t>
    </r>
    <r>
      <rPr>
        <sz val="11"/>
        <color rgb="FF000000"/>
        <rFont val="Calibri"/>
        <family val="2"/>
      </rPr>
      <t>The facilities included and their Peer Group:</t>
    </r>
  </si>
  <si>
    <t>Hospital_Medicare_ID</t>
  </si>
  <si>
    <t>Hospital__Name</t>
  </si>
  <si>
    <t>Designation</t>
  </si>
  <si>
    <t>0300003</t>
  </si>
  <si>
    <t>Dartmouth-Hitchcock</t>
  </si>
  <si>
    <t>PPS/Other</t>
  </si>
  <si>
    <t>0470001</t>
  </si>
  <si>
    <t>Central Vermont Hospital</t>
  </si>
  <si>
    <t>0470003</t>
  </si>
  <si>
    <t>University of VT Med Center</t>
  </si>
  <si>
    <t>0470005</t>
  </si>
  <si>
    <t>Rutland Regional Medical Center</t>
  </si>
  <si>
    <t>0470011</t>
  </si>
  <si>
    <t>Brattleboro Memorial Hospital</t>
  </si>
  <si>
    <t>0470012</t>
  </si>
  <si>
    <t>Southwestern Vermont Hospital</t>
  </si>
  <si>
    <t>0470024</t>
  </si>
  <si>
    <t>Northwestern Medical Center</t>
  </si>
  <si>
    <t>0474001</t>
  </si>
  <si>
    <t>Retreat Health Care (Children)</t>
  </si>
  <si>
    <t>0471300</t>
  </si>
  <si>
    <t>Grace Cottage Hospital</t>
  </si>
  <si>
    <t>CAH</t>
  </si>
  <si>
    <t>0471301</t>
  </si>
  <si>
    <t>Gifford Hospital</t>
  </si>
  <si>
    <t>0471302</t>
  </si>
  <si>
    <t>Mt. Ascutney Hospital</t>
  </si>
  <si>
    <t>0471303</t>
  </si>
  <si>
    <t>Northeastern Vermont Hospital</t>
  </si>
  <si>
    <t>0471304</t>
  </si>
  <si>
    <t>North Country Hospital</t>
  </si>
  <si>
    <t>0471305</t>
  </si>
  <si>
    <t>Copley Hospital</t>
  </si>
  <si>
    <t>0471306</t>
  </si>
  <si>
    <t>Springfield Hospital</t>
  </si>
  <si>
    <t>0471307</t>
  </si>
  <si>
    <t>Porter Hospital</t>
  </si>
  <si>
    <t>For each of the measurement years, HMA-Burns shall develop an analysis to provide a comparison, by population, displaying:</t>
  </si>
  <si>
    <r>
      <t>·</t>
    </r>
    <r>
      <rPr>
        <sz val="7"/>
        <color rgb="FF000000"/>
        <rFont val="Times New Roman"/>
        <family val="1"/>
      </rPr>
      <t xml:space="preserve">         </t>
    </r>
    <r>
      <rPr>
        <sz val="11"/>
        <color rgb="FF000000"/>
        <rFont val="Calibri"/>
        <family val="2"/>
      </rPr>
      <t>Actual allowed</t>
    </r>
  </si>
  <si>
    <r>
      <t>·</t>
    </r>
    <r>
      <rPr>
        <sz val="7"/>
        <color rgb="FF000000"/>
        <rFont val="Times New Roman"/>
        <family val="1"/>
      </rPr>
      <t xml:space="preserve">         </t>
    </r>
    <r>
      <rPr>
        <sz val="11"/>
        <color rgb="FF000000"/>
        <rFont val="Calibri"/>
        <family val="2"/>
      </rPr>
      <t>Repriced Medicare allowed amount at the following levels</t>
    </r>
  </si>
  <si>
    <r>
      <t>o</t>
    </r>
    <r>
      <rPr>
        <sz val="7"/>
        <color rgb="FF000000"/>
        <rFont val="Times New Roman"/>
        <family val="1"/>
      </rPr>
      <t xml:space="preserve">   </t>
    </r>
    <r>
      <rPr>
        <sz val="11"/>
        <color rgb="FF000000"/>
        <rFont val="Calibri"/>
        <family val="2"/>
      </rPr>
      <t>100%</t>
    </r>
  </si>
  <si>
    <r>
      <t>o</t>
    </r>
    <r>
      <rPr>
        <sz val="7"/>
        <color rgb="FF000000"/>
        <rFont val="Times New Roman"/>
        <family val="1"/>
      </rPr>
      <t xml:space="preserve">   </t>
    </r>
    <r>
      <rPr>
        <sz val="11"/>
        <color rgb="FF000000"/>
        <rFont val="Calibri"/>
        <family val="2"/>
      </rPr>
      <t>150%</t>
    </r>
  </si>
  <si>
    <r>
      <t>o</t>
    </r>
    <r>
      <rPr>
        <sz val="7"/>
        <color rgb="FF000000"/>
        <rFont val="Times New Roman"/>
        <family val="1"/>
      </rPr>
      <t xml:space="preserve">   </t>
    </r>
    <r>
      <rPr>
        <sz val="11"/>
        <color rgb="FF000000"/>
        <rFont val="Calibri"/>
        <family val="2"/>
      </rPr>
      <t>180%</t>
    </r>
  </si>
  <si>
    <r>
      <t>o</t>
    </r>
    <r>
      <rPr>
        <sz val="7"/>
        <color rgb="FF000000"/>
        <rFont val="Times New Roman"/>
        <family val="1"/>
      </rPr>
      <t xml:space="preserve">   </t>
    </r>
    <r>
      <rPr>
        <sz val="11"/>
        <color rgb="FF000000"/>
        <rFont val="Calibri"/>
        <family val="2"/>
      </rPr>
      <t>200%</t>
    </r>
  </si>
  <si>
    <r>
      <t>o</t>
    </r>
    <r>
      <rPr>
        <sz val="7"/>
        <color rgb="FF000000"/>
        <rFont val="Times New Roman"/>
        <family val="1"/>
      </rPr>
      <t xml:space="preserve">   </t>
    </r>
    <r>
      <rPr>
        <sz val="11"/>
        <color rgb="FF000000"/>
        <rFont val="Calibri"/>
        <family val="2"/>
      </rPr>
      <t>250%</t>
    </r>
  </si>
  <si>
    <r>
      <t>·</t>
    </r>
    <r>
      <rPr>
        <sz val="7"/>
        <color rgb="FF000000"/>
        <rFont val="Times New Roman"/>
        <family val="1"/>
      </rPr>
      <t xml:space="preserve">         </t>
    </r>
    <r>
      <rPr>
        <sz val="11"/>
        <color rgb="FF000000"/>
        <rFont val="Calibri"/>
        <family val="2"/>
      </rPr>
      <t>Utilization statistics by facility</t>
    </r>
  </si>
  <si>
    <t>Key Findings:</t>
  </si>
  <si>
    <r>
      <t>·</t>
    </r>
    <r>
      <rPr>
        <sz val="7"/>
        <color rgb="FF000000"/>
        <rFont val="Times New Roman"/>
        <family val="1"/>
      </rPr>
      <t xml:space="preserve">         </t>
    </r>
    <r>
      <rPr>
        <sz val="11"/>
        <color rgb="FF000000"/>
        <rFont val="Calibri"/>
        <family val="2"/>
      </rPr>
      <t>Overall percent for (Total Allowed Amount / Medicare Pricing at 100%) is 289.33% when considering all CY's and both Inpatient and Outpatient utilization.</t>
    </r>
  </si>
  <si>
    <r>
      <t>·</t>
    </r>
    <r>
      <rPr>
        <sz val="7"/>
        <color rgb="FF000000"/>
        <rFont val="Times New Roman"/>
        <family val="1"/>
      </rPr>
      <t xml:space="preserve">         </t>
    </r>
    <r>
      <rPr>
        <sz val="11"/>
        <color rgb="FF000000"/>
        <rFont val="Calibri"/>
        <family val="2"/>
      </rPr>
      <t>Inpatient and Outpatient Medicare Pricing both have similar trends across CY18-CY23 with percents increasing across this timeframe for (Total Allowed / Medicare Repriced).</t>
    </r>
  </si>
  <si>
    <r>
      <t>·</t>
    </r>
    <r>
      <rPr>
        <sz val="7"/>
        <color rgb="FF000000"/>
        <rFont val="Times New Roman"/>
        <family val="1"/>
      </rPr>
      <t xml:space="preserve">         </t>
    </r>
    <r>
      <rPr>
        <sz val="11"/>
        <color rgb="FF000000"/>
        <rFont val="Calibri"/>
        <family val="2"/>
      </rPr>
      <t>CY18-CY21 percents for Medicare Pricing (Total Allowed / Medicare Repriced) held static at approximately 275% for each CY in Inpatient and at approximately 290% in Outpatient.</t>
    </r>
  </si>
  <si>
    <r>
      <t>·</t>
    </r>
    <r>
      <rPr>
        <sz val="7"/>
        <color rgb="FF000000"/>
        <rFont val="Times New Roman"/>
        <family val="1"/>
      </rPr>
      <t xml:space="preserve">         </t>
    </r>
    <r>
      <rPr>
        <sz val="11"/>
        <color rgb="FF000000"/>
        <rFont val="Calibri"/>
        <family val="2"/>
      </rPr>
      <t>CY22-CY23 percents for Medicare Pricing (Total Allowed / Medicare Repriced) are increasing in each CY for both Inpatient (~288%) and Outpatient (~300%).</t>
    </r>
  </si>
  <si>
    <r>
      <t>·</t>
    </r>
    <r>
      <rPr>
        <sz val="7"/>
        <color rgb="FF000000"/>
        <rFont val="Times New Roman"/>
        <family val="1"/>
      </rPr>
      <t xml:space="preserve">         </t>
    </r>
    <r>
      <rPr>
        <sz val="11"/>
        <color rgb="FF000000"/>
        <rFont val="Calibri"/>
        <family val="2"/>
      </rPr>
      <t>Percents for CAH hospitals as seen in tab 2 (Mcare Pricing by CAH_Non_CAH) are higher than the PPS/Other peer group of hospitals with the exception of CY18 and CY23.</t>
    </r>
  </si>
  <si>
    <r>
      <t>o</t>
    </r>
    <r>
      <rPr>
        <sz val="7"/>
        <color rgb="FF000000"/>
        <rFont val="Times New Roman"/>
        <family val="1"/>
      </rPr>
      <t xml:space="preserve">   </t>
    </r>
    <r>
      <rPr>
        <sz val="11"/>
        <color rgb="FF000000"/>
        <rFont val="Calibri"/>
        <family val="2"/>
      </rPr>
      <t>The overall percents when including all hospitals are very similar to the percents for just the PPS hospitals.</t>
    </r>
  </si>
  <si>
    <r>
      <t>o</t>
    </r>
    <r>
      <rPr>
        <sz val="7"/>
        <color rgb="FF000000"/>
        <rFont val="Times New Roman"/>
        <family val="1"/>
      </rPr>
      <t xml:space="preserve">   </t>
    </r>
    <r>
      <rPr>
        <sz val="11"/>
        <color rgb="FF000000"/>
        <rFont val="Calibri"/>
        <family val="2"/>
      </rPr>
      <t>The overall percent for all hospitals in CY20 is 289.7% with the PPS/Other hospitals at 286.3%.</t>
    </r>
  </si>
  <si>
    <r>
      <t>o</t>
    </r>
    <r>
      <rPr>
        <sz val="7"/>
        <color rgb="FF000000"/>
        <rFont val="Times New Roman"/>
        <family val="1"/>
      </rPr>
      <t xml:space="preserve">   </t>
    </r>
    <r>
      <rPr>
        <sz val="11"/>
        <color rgb="FF000000"/>
        <rFont val="Calibri"/>
        <family val="2"/>
      </rPr>
      <t>The volume of utilization for the CAH hospitals is a small percentage of the total at approximately 17% of total allowed amount in each CY.</t>
    </r>
  </si>
  <si>
    <r>
      <t>·</t>
    </r>
    <r>
      <rPr>
        <sz val="7"/>
        <color rgb="FF000000"/>
        <rFont val="Times New Roman"/>
        <family val="1"/>
      </rPr>
      <t xml:space="preserve">         </t>
    </r>
    <r>
      <rPr>
        <sz val="11"/>
        <color rgb="FF000000"/>
        <rFont val="Calibri"/>
        <family val="2"/>
      </rPr>
      <t>Percents for the VSEA group as seen in tab 3 (Mcare Pricing by VEHI_VSEA) are lower than the VEHI group with the exception of CY18.</t>
    </r>
  </si>
  <si>
    <r>
      <t>o</t>
    </r>
    <r>
      <rPr>
        <sz val="7"/>
        <color rgb="FF000000"/>
        <rFont val="Times New Roman"/>
        <family val="1"/>
      </rPr>
      <t xml:space="preserve">   </t>
    </r>
    <r>
      <rPr>
        <sz val="11"/>
        <color rgb="FF000000"/>
        <rFont val="Calibri"/>
        <family val="2"/>
      </rPr>
      <t>The volume of utilization for the VSEA group as a percentage of the total is approximately 38%-40% of total allowed amount in each CY.</t>
    </r>
  </si>
  <si>
    <t>All</t>
  </si>
  <si>
    <t>N</t>
  </si>
  <si>
    <t>Total Charges</t>
  </si>
  <si>
    <t>Total Allowed Amount</t>
  </si>
  <si>
    <t>Total Allowed / Medicare Repriced</t>
  </si>
  <si>
    <t>Medicare Repriced / Total Allowed</t>
  </si>
  <si>
    <t>Medicare Repriced Amt 100%</t>
  </si>
  <si>
    <t>Total Allowed - Medicare Repriced Amt</t>
  </si>
  <si>
    <t>Medicare Repriced Amt 150%</t>
  </si>
  <si>
    <t>Medicare Repriced Amt 180%</t>
  </si>
  <si>
    <t>Medicare Repriced Amt 200%</t>
  </si>
  <si>
    <t>Medicare Repriced Amt 250%</t>
  </si>
  <si>
    <t>CY</t>
  </si>
  <si>
    <t>Inpatient</t>
  </si>
  <si>
    <t>Outpatient</t>
  </si>
  <si>
    <t>CY 2018</t>
  </si>
  <si>
    <t>Total</t>
  </si>
  <si>
    <t>Percent Medicare Repriced Amt 100%</t>
  </si>
  <si>
    <t>Peer_Group</t>
  </si>
  <si>
    <t>CY 2019</t>
  </si>
  <si>
    <t>CY 2020</t>
  </si>
  <si>
    <t>CY 2021</t>
  </si>
  <si>
    <t>CY 2022</t>
  </si>
  <si>
    <t>CY 2023</t>
  </si>
  <si>
    <t>VEHI</t>
  </si>
  <si>
    <t>VSEA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</si>
</sst>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
    <numFmt numFmtId="165" formatCode="_(&quot;$&quot;* #,##0_);_(&quot;$&quot;* \(#,##0\);_(&quot;$&quot;* &quot;-&quot;??_);_(@_)"/>
    <numFmt numFmtId="166" formatCode="0.0%"/>
    <numFmt numFmtId="167" formatCode="#######0"/>
  </numFmts>
  <fonts count="16" x14ac:knownFonts="1">
    <font>
      <sz val="9.5"/>
      <color rgb="FF000000"/>
      <name val="Arial"/>
    </font>
    <font>
      <b/>
      <sz val="11"/>
      <color rgb="FF112277"/>
      <name val="Arial"/>
    </font>
    <font>
      <b/>
      <sz val="9.5"/>
      <color rgb="FF112277"/>
      <name val="Arial"/>
    </font>
    <font>
      <sz val="9.5"/>
      <color rgb="FF000000"/>
      <name val="Arial"/>
    </font>
    <font>
      <sz val="9.5"/>
      <color rgb="FF000000"/>
      <name val="Arial"/>
      <family val="2"/>
    </font>
    <font>
      <sz val="11"/>
      <color rgb="FF000000"/>
      <name val="Symbol"/>
      <family val="1"/>
      <charset val="2"/>
    </font>
    <font>
      <sz val="7"/>
      <color rgb="FF000000"/>
      <name val="Times New Roman"/>
      <family val="1"/>
    </font>
    <font>
      <sz val="11"/>
      <color rgb="FF000000"/>
      <name val="Calibri"/>
      <family val="2"/>
    </font>
    <font>
      <sz val="11"/>
      <color rgb="FF000000"/>
      <name val="Courier New"/>
      <family val="3"/>
    </font>
    <font>
      <sz val="11"/>
      <color rgb="FF000000"/>
      <name val="Wingdings"/>
      <charset val="2"/>
    </font>
    <font>
      <b/>
      <u/>
      <sz val="11"/>
      <color rgb="FF000000"/>
      <name val="Calibri"/>
      <family val="2"/>
    </font>
    <font>
      <b/>
      <sz val="9.5"/>
      <color rgb="FF112277"/>
      <name val="Arial"/>
      <family val="2"/>
    </font>
    <font>
      <sz val="12"/>
      <color rgb="FF000000"/>
      <name val="Calibri"/>
      <family val="2"/>
    </font>
    <font>
      <sz val="11"/>
      <color rgb="FF000000"/>
      <name val="Courier New"/>
    </font>
    <font>
      <sz val="7"/>
      <color rgb="FF000000"/>
      <name val="Times New Roman"/>
    </font>
    <font>
      <sz val="11"/>
      <color rgb="FF000000"/>
      <name val="Calibri"/>
    </font>
  </fonts>
  <fills count="12">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3" tint="0.59999389629810485"/>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style="thin">
        <color rgb="FFB0B7BB"/>
      </top>
      <bottom style="thin">
        <color rgb="FFB0B7BB"/>
      </bottom>
      <diagonal/>
    </border>
    <border>
      <left/>
      <right/>
      <top style="thin">
        <color rgb="FFB0B7BB"/>
      </top>
      <bottom style="thin">
        <color rgb="FFB0B7BB"/>
      </bottom>
      <diagonal/>
    </border>
    <border>
      <left/>
      <right style="thin">
        <color rgb="FFB0B7BB"/>
      </right>
      <top style="thin">
        <color rgb="FFB0B7BB"/>
      </top>
      <bottom style="thin">
        <color rgb="FFB0B7BB"/>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60">
    <xf numFmtId="0" fontId="0" fillId="2" borderId="0" xfId="0" applyFill="1" applyAlignment="1">
      <alignment horizontal="left"/>
    </xf>
    <xf numFmtId="0" fontId="2" fillId="3" borderId="1" xfId="0" applyFont="1" applyFill="1" applyBorder="1" applyAlignment="1">
      <alignment horizontal="left" vertical="top"/>
    </xf>
    <xf numFmtId="0" fontId="0" fillId="4" borderId="2" xfId="0" applyFill="1" applyBorder="1" applyAlignment="1">
      <alignment horizontal="right"/>
    </xf>
    <xf numFmtId="164" fontId="2" fillId="3" borderId="1" xfId="0" applyNumberFormat="1" applyFont="1" applyFill="1" applyBorder="1" applyAlignment="1">
      <alignment horizontal="left" vertical="top"/>
    </xf>
    <xf numFmtId="164" fontId="0" fillId="4" borderId="2" xfId="0" applyNumberFormat="1" applyFill="1" applyBorder="1" applyAlignment="1">
      <alignment horizontal="right"/>
    </xf>
    <xf numFmtId="165" fontId="2" fillId="3" borderId="1" xfId="1" applyNumberFormat="1" applyFont="1" applyFill="1" applyBorder="1" applyAlignment="1">
      <alignment horizontal="center"/>
    </xf>
    <xf numFmtId="166" fontId="0" fillId="2" borderId="0" xfId="2" applyNumberFormat="1" applyFont="1" applyFill="1" applyAlignment="1">
      <alignment horizontal="left"/>
    </xf>
    <xf numFmtId="166" fontId="2" fillId="3" borderId="1" xfId="2" applyNumberFormat="1" applyFont="1" applyFill="1" applyBorder="1" applyAlignment="1">
      <alignment horizontal="center"/>
    </xf>
    <xf numFmtId="165" fontId="2" fillId="3" borderId="1" xfId="0" applyNumberFormat="1" applyFont="1" applyFill="1" applyBorder="1" applyAlignment="1">
      <alignment horizontal="center"/>
    </xf>
    <xf numFmtId="165" fontId="0" fillId="4" borderId="2" xfId="0" applyNumberFormat="1" applyFill="1" applyBorder="1" applyAlignment="1">
      <alignment horizontal="right"/>
    </xf>
    <xf numFmtId="166" fontId="0" fillId="4" borderId="2" xfId="2" applyNumberFormat="1" applyFont="1" applyFill="1" applyBorder="1" applyAlignment="1">
      <alignment horizontal="right"/>
    </xf>
    <xf numFmtId="10" fontId="2" fillId="3" borderId="1" xfId="2" applyNumberFormat="1" applyFont="1" applyFill="1" applyBorder="1" applyAlignment="1">
      <alignment horizontal="center"/>
    </xf>
    <xf numFmtId="167" fontId="0" fillId="4" borderId="2" xfId="0" applyNumberFormat="1" applyFill="1" applyBorder="1" applyAlignment="1">
      <alignment horizontal="right"/>
    </xf>
    <xf numFmtId="0" fontId="5" fillId="2" borderId="0" xfId="0" applyFont="1" applyFill="1" applyAlignment="1">
      <alignment horizontal="left" vertical="center" indent="4"/>
    </xf>
    <xf numFmtId="0" fontId="8" fillId="2" borderId="0" xfId="0" applyFont="1" applyFill="1" applyAlignment="1">
      <alignment horizontal="left" vertical="center" indent="8"/>
    </xf>
    <xf numFmtId="0" fontId="9" fillId="2" borderId="0" xfId="0" applyFont="1" applyFill="1" applyAlignment="1">
      <alignment horizontal="left" vertical="center" indent="12"/>
    </xf>
    <xf numFmtId="0" fontId="10"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left" vertical="center" indent="4"/>
    </xf>
    <xf numFmtId="0" fontId="11" fillId="3" borderId="1" xfId="3" applyFont="1" applyFill="1" applyBorder="1" applyAlignment="1">
      <alignment horizontal="left" vertical="top"/>
    </xf>
    <xf numFmtId="0" fontId="11" fillId="3" borderId="1" xfId="0" applyFont="1" applyFill="1" applyBorder="1" applyAlignment="1">
      <alignment horizontal="left" vertical="top"/>
    </xf>
    <xf numFmtId="0" fontId="12" fillId="2" borderId="0" xfId="0" applyFont="1" applyFill="1" applyAlignment="1">
      <alignment horizontal="left" vertical="center" indent="1"/>
    </xf>
    <xf numFmtId="0" fontId="11" fillId="3" borderId="1" xfId="0" applyFont="1" applyFill="1" applyBorder="1" applyAlignment="1">
      <alignment horizontal="center"/>
    </xf>
    <xf numFmtId="165" fontId="0" fillId="4" borderId="2" xfId="1" applyNumberFormat="1" applyFont="1" applyFill="1" applyBorder="1" applyAlignment="1">
      <alignment horizontal="right"/>
    </xf>
    <xf numFmtId="0" fontId="11" fillId="8" borderId="1" xfId="0" applyFont="1" applyFill="1" applyBorder="1" applyAlignment="1">
      <alignment horizontal="center" wrapText="1"/>
    </xf>
    <xf numFmtId="0" fontId="11" fillId="9" borderId="1" xfId="0" applyFont="1" applyFill="1" applyBorder="1" applyAlignment="1">
      <alignment horizontal="center" wrapText="1"/>
    </xf>
    <xf numFmtId="0" fontId="11" fillId="5" borderId="1" xfId="0" applyFont="1" applyFill="1" applyBorder="1" applyAlignment="1">
      <alignment horizontal="center" wrapText="1"/>
    </xf>
    <xf numFmtId="0" fontId="11" fillId="6" borderId="1" xfId="0" applyFont="1" applyFill="1" applyBorder="1" applyAlignment="1">
      <alignment horizontal="center" wrapText="1"/>
    </xf>
    <xf numFmtId="0" fontId="11" fillId="7" borderId="1" xfId="0" applyFont="1" applyFill="1" applyBorder="1" applyAlignment="1">
      <alignment horizontal="center" wrapText="1"/>
    </xf>
    <xf numFmtId="0" fontId="11" fillId="3" borderId="1" xfId="0" applyFont="1" applyFill="1" applyBorder="1" applyAlignment="1">
      <alignment horizontal="center" wrapText="1"/>
    </xf>
    <xf numFmtId="0" fontId="2" fillId="10" borderId="1" xfId="0" applyFont="1" applyFill="1" applyBorder="1" applyAlignment="1">
      <alignment horizontal="center" vertical="center"/>
    </xf>
    <xf numFmtId="0" fontId="2" fillId="3" borderId="1" xfId="0" applyFont="1" applyFill="1" applyBorder="1" applyAlignment="1">
      <alignment horizontal="center"/>
    </xf>
    <xf numFmtId="0" fontId="1" fillId="2" borderId="0" xfId="0" applyFont="1" applyFill="1" applyAlignment="1">
      <alignment horizontal="center" wrapText="1"/>
    </xf>
    <xf numFmtId="0" fontId="0" fillId="2" borderId="0" xfId="0" applyFill="1" applyAlignment="1">
      <alignment horizontal="left"/>
    </xf>
    <xf numFmtId="0" fontId="2" fillId="3" borderId="1" xfId="0" applyFont="1" applyFill="1" applyBorder="1" applyAlignment="1">
      <alignment horizontal="center" vertical="center"/>
    </xf>
    <xf numFmtId="0" fontId="11"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3" borderId="3" xfId="0" applyFont="1" applyFill="1" applyBorder="1" applyAlignment="1">
      <alignment horizontal="center"/>
    </xf>
    <xf numFmtId="164" fontId="2" fillId="3" borderId="3" xfId="0" applyNumberFormat="1" applyFont="1" applyFill="1" applyBorder="1" applyAlignment="1">
      <alignment horizontal="center"/>
    </xf>
    <xf numFmtId="164" fontId="2" fillId="3" borderId="4" xfId="0" applyNumberFormat="1" applyFont="1" applyFill="1" applyBorder="1" applyAlignment="1">
      <alignment horizontal="center"/>
    </xf>
    <xf numFmtId="164" fontId="2" fillId="3" borderId="5" xfId="0" applyNumberFormat="1" applyFont="1" applyFill="1" applyBorder="1" applyAlignment="1">
      <alignment horizontal="center"/>
    </xf>
    <xf numFmtId="0" fontId="2" fillId="11" borderId="3" xfId="0" applyFont="1" applyFill="1" applyBorder="1" applyAlignment="1">
      <alignment horizontal="center"/>
    </xf>
    <xf numFmtId="0" fontId="2" fillId="11" borderId="4" xfId="0" applyFont="1" applyFill="1" applyBorder="1" applyAlignment="1">
      <alignment horizontal="center"/>
    </xf>
    <xf numFmtId="0" fontId="2" fillId="11" borderId="5"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cellXfs>
  <cellStyles count="6">
    <cellStyle name="Currency" xfId="1" builtinId="4"/>
    <cellStyle name="Currency 2" xfId="4" xr:uid="{BA75A858-A491-4727-975A-DE8CF35FC929}"/>
    <cellStyle name="Normal" xfId="0" builtinId="0"/>
    <cellStyle name="Normal 2" xfId="3" xr:uid="{E7B7F883-A7C1-4E8B-B174-CCBF52CF6D31}"/>
    <cellStyle name="Percent" xfId="2" builtinId="5"/>
    <cellStyle name="Percent 2" xfId="5" xr:uid="{E5ABDFA0-F8E3-45A3-9B65-EF9BE6DC871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8E97-FF4B-4E60-8979-AF73335F4032}">
  <dimension ref="A1:D70"/>
  <sheetViews>
    <sheetView tabSelected="1" workbookViewId="0">
      <selection activeCell="A40" sqref="A40"/>
    </sheetView>
  </sheetViews>
  <sheetFormatPr defaultRowHeight="12" x14ac:dyDescent="0.2"/>
  <cols>
    <col min="2" max="2" width="20.88671875" bestFit="1" customWidth="1"/>
    <col min="3" max="3" width="32.5546875" bestFit="1" customWidth="1"/>
    <col min="4" max="4" width="11.6640625" bestFit="1" customWidth="1"/>
  </cols>
  <sheetData>
    <row r="1" spans="1:1" ht="14.4" x14ac:dyDescent="0.2">
      <c r="A1" s="16" t="s">
        <v>0</v>
      </c>
    </row>
    <row r="2" spans="1:1" ht="14.4" x14ac:dyDescent="0.2">
      <c r="A2" s="17" t="s">
        <v>1</v>
      </c>
    </row>
    <row r="3" spans="1:1" ht="14.4" x14ac:dyDescent="0.2">
      <c r="A3" s="18" t="s">
        <v>2</v>
      </c>
    </row>
    <row r="4" spans="1:1" ht="14.4" x14ac:dyDescent="0.2">
      <c r="A4" s="18" t="s">
        <v>3</v>
      </c>
    </row>
    <row r="5" spans="1:1" ht="14.4" x14ac:dyDescent="0.2">
      <c r="A5" s="17" t="s">
        <v>4</v>
      </c>
    </row>
    <row r="6" spans="1:1" ht="14.4" x14ac:dyDescent="0.2">
      <c r="A6" s="17"/>
    </row>
    <row r="7" spans="1:1" ht="14.4" x14ac:dyDescent="0.2">
      <c r="A7" s="16" t="s">
        <v>5</v>
      </c>
    </row>
    <row r="8" spans="1:1" ht="14.4" x14ac:dyDescent="0.2">
      <c r="A8" s="17" t="s">
        <v>6</v>
      </c>
    </row>
    <row r="9" spans="1:1" ht="14.4" x14ac:dyDescent="0.2">
      <c r="A9" s="17" t="s">
        <v>7</v>
      </c>
    </row>
    <row r="10" spans="1:1" ht="14.4" x14ac:dyDescent="0.2">
      <c r="A10" s="13" t="s">
        <v>8</v>
      </c>
    </row>
    <row r="11" spans="1:1" ht="14.4" x14ac:dyDescent="0.2">
      <c r="A11" s="14" t="s">
        <v>9</v>
      </c>
    </row>
    <row r="12" spans="1:1" ht="14.4" x14ac:dyDescent="0.2">
      <c r="A12" s="14" t="s">
        <v>10</v>
      </c>
    </row>
    <row r="13" spans="1:1" ht="14.4" x14ac:dyDescent="0.2">
      <c r="A13" s="15" t="s">
        <v>11</v>
      </c>
    </row>
    <row r="14" spans="1:1" ht="14.4" x14ac:dyDescent="0.2">
      <c r="A14" s="14" t="s">
        <v>12</v>
      </c>
    </row>
    <row r="15" spans="1:1" ht="14.4" x14ac:dyDescent="0.2">
      <c r="A15" s="15" t="s">
        <v>13</v>
      </c>
    </row>
    <row r="16" spans="1:1" ht="13.8" x14ac:dyDescent="0.2">
      <c r="A16" s="15"/>
    </row>
    <row r="17" spans="1:1" ht="14.4" x14ac:dyDescent="0.2">
      <c r="A17" s="17" t="s">
        <v>14</v>
      </c>
    </row>
    <row r="18" spans="1:1" ht="14.4" x14ac:dyDescent="0.2">
      <c r="A18" s="17" t="s">
        <v>15</v>
      </c>
    </row>
    <row r="19" spans="1:1" ht="15.6" x14ac:dyDescent="0.2">
      <c r="A19" s="21" t="s">
        <v>16</v>
      </c>
    </row>
    <row r="20" spans="1:1" ht="15.6" x14ac:dyDescent="0.2">
      <c r="A20" s="21" t="s">
        <v>17</v>
      </c>
    </row>
    <row r="21" spans="1:1" ht="14.4" x14ac:dyDescent="0.2">
      <c r="A21" s="17" t="s">
        <v>18</v>
      </c>
    </row>
    <row r="22" spans="1:1" ht="13.8" x14ac:dyDescent="0.2">
      <c r="A22" s="13"/>
    </row>
    <row r="23" spans="1:1" ht="14.4" x14ac:dyDescent="0.2">
      <c r="A23" s="17" t="s">
        <v>19</v>
      </c>
    </row>
    <row r="24" spans="1:1" ht="14.4" x14ac:dyDescent="0.2">
      <c r="A24" s="13" t="s">
        <v>20</v>
      </c>
    </row>
    <row r="25" spans="1:1" ht="14.4" x14ac:dyDescent="0.2">
      <c r="A25" s="13" t="s">
        <v>21</v>
      </c>
    </row>
    <row r="26" spans="1:1" ht="14.4" x14ac:dyDescent="0.2">
      <c r="A26" s="13" t="s">
        <v>22</v>
      </c>
    </row>
    <row r="27" spans="1:1" ht="14.4" x14ac:dyDescent="0.2">
      <c r="A27" s="14" t="s">
        <v>23</v>
      </c>
    </row>
    <row r="28" spans="1:1" ht="14.4" x14ac:dyDescent="0.2">
      <c r="A28" s="14"/>
    </row>
    <row r="29" spans="1:1" ht="14.4" x14ac:dyDescent="0.2">
      <c r="A29" s="17" t="s">
        <v>24</v>
      </c>
    </row>
    <row r="30" spans="1:1" ht="14.4" x14ac:dyDescent="0.2">
      <c r="A30" s="13" t="s">
        <v>25</v>
      </c>
    </row>
    <row r="31" spans="1:1" ht="14.4" x14ac:dyDescent="0.2">
      <c r="A31" s="14" t="s">
        <v>26</v>
      </c>
    </row>
    <row r="32" spans="1:1" ht="14.4" x14ac:dyDescent="0.2">
      <c r="A32" s="14" t="s">
        <v>27</v>
      </c>
    </row>
    <row r="33" spans="1:4" ht="14.4" x14ac:dyDescent="0.2">
      <c r="A33" s="14"/>
    </row>
    <row r="34" spans="1:4" ht="14.4" x14ac:dyDescent="0.2">
      <c r="A34" s="17" t="s">
        <v>28</v>
      </c>
    </row>
    <row r="35" spans="1:4" ht="14.4" x14ac:dyDescent="0.2">
      <c r="A35" s="13" t="s">
        <v>29</v>
      </c>
    </row>
    <row r="36" spans="1:4" ht="14.4" x14ac:dyDescent="0.2">
      <c r="A36" s="13" t="s">
        <v>30</v>
      </c>
    </row>
    <row r="37" spans="1:4" ht="14.4" x14ac:dyDescent="0.2">
      <c r="A37" s="14" t="s">
        <v>31</v>
      </c>
    </row>
    <row r="38" spans="1:4" ht="14.4" x14ac:dyDescent="0.2">
      <c r="A38" s="14" t="s">
        <v>32</v>
      </c>
    </row>
    <row r="39" spans="1:4" ht="14.4" x14ac:dyDescent="0.2">
      <c r="A39" s="13" t="s">
        <v>33</v>
      </c>
    </row>
    <row r="40" spans="1:4" ht="14.4" x14ac:dyDescent="0.2">
      <c r="A40" s="14" t="s">
        <v>34</v>
      </c>
    </row>
    <row r="41" spans="1:4" ht="14.4" x14ac:dyDescent="0.2">
      <c r="A41" s="13" t="s">
        <v>35</v>
      </c>
    </row>
    <row r="43" spans="1:4" ht="14.4" x14ac:dyDescent="0.2">
      <c r="A43" s="13" t="s">
        <v>36</v>
      </c>
    </row>
    <row r="44" spans="1:4" ht="12.6" x14ac:dyDescent="0.2">
      <c r="B44" s="19" t="s">
        <v>37</v>
      </c>
      <c r="C44" s="19" t="s">
        <v>38</v>
      </c>
      <c r="D44" s="19" t="s">
        <v>39</v>
      </c>
    </row>
    <row r="45" spans="1:4" ht="12.6" x14ac:dyDescent="0.2">
      <c r="B45" s="19" t="s">
        <v>40</v>
      </c>
      <c r="C45" s="19" t="s">
        <v>41</v>
      </c>
      <c r="D45" s="20" t="s">
        <v>42</v>
      </c>
    </row>
    <row r="46" spans="1:4" ht="13.8" x14ac:dyDescent="0.2">
      <c r="A46" s="13"/>
      <c r="B46" s="19" t="s">
        <v>43</v>
      </c>
      <c r="C46" s="19" t="s">
        <v>44</v>
      </c>
      <c r="D46" s="20" t="s">
        <v>42</v>
      </c>
    </row>
    <row r="47" spans="1:4" ht="12.6" x14ac:dyDescent="0.2">
      <c r="B47" s="19" t="s">
        <v>45</v>
      </c>
      <c r="C47" s="19" t="s">
        <v>46</v>
      </c>
      <c r="D47" s="20" t="s">
        <v>42</v>
      </c>
    </row>
    <row r="48" spans="1:4" ht="12.6" x14ac:dyDescent="0.2">
      <c r="B48" s="19" t="s">
        <v>47</v>
      </c>
      <c r="C48" s="19" t="s">
        <v>48</v>
      </c>
      <c r="D48" s="20" t="s">
        <v>42</v>
      </c>
    </row>
    <row r="49" spans="1:4" ht="12.6" x14ac:dyDescent="0.2">
      <c r="B49" s="19" t="s">
        <v>49</v>
      </c>
      <c r="C49" s="19" t="s">
        <v>50</v>
      </c>
      <c r="D49" s="20" t="s">
        <v>42</v>
      </c>
    </row>
    <row r="50" spans="1:4" ht="12.6" x14ac:dyDescent="0.2">
      <c r="B50" s="19" t="s">
        <v>51</v>
      </c>
      <c r="C50" s="19" t="s">
        <v>52</v>
      </c>
      <c r="D50" s="20" t="s">
        <v>42</v>
      </c>
    </row>
    <row r="51" spans="1:4" ht="12.6" x14ac:dyDescent="0.2">
      <c r="B51" s="19" t="s">
        <v>53</v>
      </c>
      <c r="C51" s="19" t="s">
        <v>54</v>
      </c>
      <c r="D51" s="20" t="s">
        <v>42</v>
      </c>
    </row>
    <row r="52" spans="1:4" ht="12.6" x14ac:dyDescent="0.2">
      <c r="B52" s="19" t="s">
        <v>55</v>
      </c>
      <c r="C52" s="19" t="s">
        <v>56</v>
      </c>
      <c r="D52" s="20" t="s">
        <v>42</v>
      </c>
    </row>
    <row r="53" spans="1:4" ht="12.6" x14ac:dyDescent="0.2">
      <c r="B53" s="19" t="s">
        <v>57</v>
      </c>
      <c r="C53" s="19" t="s">
        <v>58</v>
      </c>
      <c r="D53" s="19" t="s">
        <v>59</v>
      </c>
    </row>
    <row r="54" spans="1:4" ht="12.6" x14ac:dyDescent="0.2">
      <c r="B54" s="19" t="s">
        <v>60</v>
      </c>
      <c r="C54" s="19" t="s">
        <v>61</v>
      </c>
      <c r="D54" s="19" t="s">
        <v>59</v>
      </c>
    </row>
    <row r="55" spans="1:4" ht="12.6" x14ac:dyDescent="0.2">
      <c r="B55" s="19" t="s">
        <v>62</v>
      </c>
      <c r="C55" s="19" t="s">
        <v>63</v>
      </c>
      <c r="D55" s="19" t="s">
        <v>59</v>
      </c>
    </row>
    <row r="56" spans="1:4" ht="12.6" x14ac:dyDescent="0.2">
      <c r="B56" s="19" t="s">
        <v>64</v>
      </c>
      <c r="C56" s="19" t="s">
        <v>65</v>
      </c>
      <c r="D56" s="19" t="s">
        <v>59</v>
      </c>
    </row>
    <row r="57" spans="1:4" ht="12.6" x14ac:dyDescent="0.2">
      <c r="B57" s="19" t="s">
        <v>66</v>
      </c>
      <c r="C57" s="19" t="s">
        <v>67</v>
      </c>
      <c r="D57" s="19" t="s">
        <v>59</v>
      </c>
    </row>
    <row r="58" spans="1:4" ht="12.6" x14ac:dyDescent="0.2">
      <c r="B58" s="19" t="s">
        <v>68</v>
      </c>
      <c r="C58" s="19" t="s">
        <v>69</v>
      </c>
      <c r="D58" s="19" t="s">
        <v>59</v>
      </c>
    </row>
    <row r="59" spans="1:4" ht="12.6" x14ac:dyDescent="0.2">
      <c r="B59" s="19" t="s">
        <v>70</v>
      </c>
      <c r="C59" s="19" t="s">
        <v>71</v>
      </c>
      <c r="D59" s="19" t="s">
        <v>59</v>
      </c>
    </row>
    <row r="60" spans="1:4" ht="12.6" x14ac:dyDescent="0.2">
      <c r="B60" s="19" t="s">
        <v>72</v>
      </c>
      <c r="C60" s="19" t="s">
        <v>73</v>
      </c>
      <c r="D60" s="19" t="s">
        <v>59</v>
      </c>
    </row>
    <row r="62" spans="1:4" ht="14.4" x14ac:dyDescent="0.2">
      <c r="A62" s="17" t="s">
        <v>74</v>
      </c>
    </row>
    <row r="63" spans="1:4" ht="14.4" x14ac:dyDescent="0.2">
      <c r="A63" s="13" t="s">
        <v>75</v>
      </c>
    </row>
    <row r="64" spans="1:4" ht="14.4" x14ac:dyDescent="0.2">
      <c r="A64" s="13" t="s">
        <v>76</v>
      </c>
    </row>
    <row r="65" spans="1:1" ht="14.4" x14ac:dyDescent="0.2">
      <c r="A65" s="14" t="s">
        <v>77</v>
      </c>
    </row>
    <row r="66" spans="1:1" ht="14.4" x14ac:dyDescent="0.2">
      <c r="A66" s="14" t="s">
        <v>78</v>
      </c>
    </row>
    <row r="67" spans="1:1" ht="14.4" x14ac:dyDescent="0.2">
      <c r="A67" s="14" t="s">
        <v>79</v>
      </c>
    </row>
    <row r="68" spans="1:1" ht="14.4" x14ac:dyDescent="0.2">
      <c r="A68" s="14" t="s">
        <v>80</v>
      </c>
    </row>
    <row r="69" spans="1:1" ht="14.4" x14ac:dyDescent="0.2">
      <c r="A69" s="14" t="s">
        <v>81</v>
      </c>
    </row>
    <row r="70" spans="1:1" ht="14.4" x14ac:dyDescent="0.2">
      <c r="A70" s="13" t="s">
        <v>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D814-4266-4CEB-832A-0CFF5478BFE6}">
  <dimension ref="A1:A11"/>
  <sheetViews>
    <sheetView workbookViewId="0"/>
  </sheetViews>
  <sheetFormatPr defaultRowHeight="12" x14ac:dyDescent="0.2"/>
  <sheetData>
    <row r="1" spans="1:1" ht="14.4" x14ac:dyDescent="0.2">
      <c r="A1" s="16" t="s">
        <v>83</v>
      </c>
    </row>
    <row r="2" spans="1:1" ht="14.4" x14ac:dyDescent="0.2">
      <c r="A2" s="13" t="s">
        <v>84</v>
      </c>
    </row>
    <row r="3" spans="1:1" ht="14.4" x14ac:dyDescent="0.2">
      <c r="A3" s="13" t="s">
        <v>85</v>
      </c>
    </row>
    <row r="4" spans="1:1" ht="14.4" x14ac:dyDescent="0.2">
      <c r="A4" s="13" t="s">
        <v>86</v>
      </c>
    </row>
    <row r="5" spans="1:1" ht="14.4" x14ac:dyDescent="0.2">
      <c r="A5" s="13" t="s">
        <v>87</v>
      </c>
    </row>
    <row r="6" spans="1:1" ht="14.4" x14ac:dyDescent="0.2">
      <c r="A6" s="13" t="s">
        <v>88</v>
      </c>
    </row>
    <row r="7" spans="1:1" ht="14.4" x14ac:dyDescent="0.2">
      <c r="A7" s="14" t="s">
        <v>89</v>
      </c>
    </row>
    <row r="8" spans="1:1" ht="14.4" x14ac:dyDescent="0.2">
      <c r="A8" s="14" t="s">
        <v>90</v>
      </c>
    </row>
    <row r="9" spans="1:1" ht="14.4" x14ac:dyDescent="0.2">
      <c r="A9" s="14" t="s">
        <v>91</v>
      </c>
    </row>
    <row r="10" spans="1:1" ht="14.4" x14ac:dyDescent="0.2">
      <c r="A10" s="13" t="s">
        <v>92</v>
      </c>
    </row>
    <row r="11" spans="1:1" ht="14.4" x14ac:dyDescent="0.2">
      <c r="A11" s="1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zoomScaleNormal="100" workbookViewId="0">
      <pane ySplit="1" topLeftCell="A11" activePane="bottomLeft" state="frozen"/>
      <selection pane="bottomLeft" activeCell="T26" sqref="T26:T31"/>
    </sheetView>
  </sheetViews>
  <sheetFormatPr defaultColWidth="11.44140625" defaultRowHeight="12" customHeight="1" x14ac:dyDescent="0.2"/>
  <cols>
    <col min="1" max="1" width="10.44140625" bestFit="1" customWidth="1"/>
    <col min="2" max="2" width="7" bestFit="1" customWidth="1"/>
    <col min="3" max="3" width="18.6640625" bestFit="1" customWidth="1"/>
    <col min="4" max="4" width="21.5546875" bestFit="1" customWidth="1"/>
    <col min="5" max="24" width="22.6640625" customWidth="1"/>
  </cols>
  <sheetData>
    <row r="1" spans="1:24" ht="15.9" customHeight="1" x14ac:dyDescent="0.25">
      <c r="A1" s="32"/>
      <c r="B1" s="33"/>
      <c r="C1" s="33"/>
      <c r="D1" s="33"/>
      <c r="E1" s="33"/>
      <c r="F1" s="33"/>
      <c r="G1" s="33"/>
    </row>
    <row r="2" spans="1:24" x14ac:dyDescent="0.2"/>
    <row r="3" spans="1:24" ht="25.2" x14ac:dyDescent="0.25">
      <c r="A3" s="30" t="s">
        <v>94</v>
      </c>
      <c r="B3" s="31" t="s">
        <v>95</v>
      </c>
      <c r="C3" s="22" t="s">
        <v>96</v>
      </c>
      <c r="D3" s="22" t="s">
        <v>97</v>
      </c>
      <c r="E3" s="24" t="s">
        <v>98</v>
      </c>
      <c r="F3" s="24" t="s">
        <v>99</v>
      </c>
      <c r="G3" s="24" t="s">
        <v>100</v>
      </c>
      <c r="H3" s="24" t="s">
        <v>101</v>
      </c>
      <c r="I3" s="25" t="s">
        <v>98</v>
      </c>
      <c r="J3" s="25" t="s">
        <v>99</v>
      </c>
      <c r="K3" s="25" t="s">
        <v>102</v>
      </c>
      <c r="L3" s="25" t="s">
        <v>101</v>
      </c>
      <c r="M3" s="26" t="s">
        <v>98</v>
      </c>
      <c r="N3" s="26" t="s">
        <v>99</v>
      </c>
      <c r="O3" s="26" t="s">
        <v>103</v>
      </c>
      <c r="P3" s="26" t="s">
        <v>101</v>
      </c>
      <c r="Q3" s="27" t="s">
        <v>98</v>
      </c>
      <c r="R3" s="27" t="s">
        <v>99</v>
      </c>
      <c r="S3" s="27" t="s">
        <v>104</v>
      </c>
      <c r="T3" s="27" t="s">
        <v>101</v>
      </c>
      <c r="U3" s="28" t="s">
        <v>98</v>
      </c>
      <c r="V3" s="28" t="s">
        <v>99</v>
      </c>
      <c r="W3" s="28" t="s">
        <v>105</v>
      </c>
      <c r="X3" s="28" t="s">
        <v>101</v>
      </c>
    </row>
    <row r="4" spans="1:24" ht="14.1" customHeight="1" x14ac:dyDescent="0.25">
      <c r="A4" s="30"/>
      <c r="B4" s="31"/>
      <c r="C4" s="5">
        <f>SUM(C6:C11)</f>
        <v>1555336773.3799999</v>
      </c>
      <c r="D4" s="5">
        <f>SUM(D6:D11)</f>
        <v>1117125075.3599999</v>
      </c>
      <c r="E4" s="11">
        <f>$D$4/G4</f>
        <v>2.8933177286919824</v>
      </c>
      <c r="F4" s="11">
        <f>G4/D4</f>
        <v>0.345623983872688</v>
      </c>
      <c r="G4" s="5">
        <f>SUM(G6:G11)</f>
        <v>386105219.02999997</v>
      </c>
      <c r="H4" s="5">
        <f>D4-G4</f>
        <v>731019856.32999992</v>
      </c>
      <c r="I4" s="7">
        <f>$D$4/K4</f>
        <v>2.0244157356272878</v>
      </c>
      <c r="J4" s="11">
        <f>K4/D4</f>
        <v>0.49396968340109187</v>
      </c>
      <c r="K4" s="5">
        <f>SUM(K6:K11)</f>
        <v>551825919.79500008</v>
      </c>
      <c r="L4" s="5">
        <f>D4-K4</f>
        <v>565299155.56499982</v>
      </c>
      <c r="M4" s="7">
        <f>$D$4/O4</f>
        <v>1.7153332346656491</v>
      </c>
      <c r="N4" s="11">
        <f>O4/D4</f>
        <v>0.58297710310202133</v>
      </c>
      <c r="O4" s="5">
        <f>SUM(O6:O11)</f>
        <v>651258340.23600006</v>
      </c>
      <c r="P4" s="5">
        <f>D4-O4</f>
        <v>465866735.12399983</v>
      </c>
      <c r="Q4" s="7">
        <f>$D$4/S4</f>
        <v>1.5568675865755734</v>
      </c>
      <c r="R4" s="11">
        <f>S4/D4</f>
        <v>0.64231538290264101</v>
      </c>
      <c r="S4" s="5">
        <f>SUM(S6:S11)</f>
        <v>717546620.52999997</v>
      </c>
      <c r="T4" s="5">
        <f>D4-S4</f>
        <v>399578454.82999992</v>
      </c>
      <c r="U4" s="7">
        <f>$D$4/W4</f>
        <v>1.2647644132923124</v>
      </c>
      <c r="V4" s="11">
        <f>W4/D4</f>
        <v>0.79066108240418997</v>
      </c>
      <c r="W4" s="5">
        <f>SUM(W6:W11)</f>
        <v>883267321.26499987</v>
      </c>
      <c r="X4" s="5">
        <f>D4-W4</f>
        <v>233857754.09500003</v>
      </c>
    </row>
    <row r="5" spans="1:24" ht="14.1" customHeight="1" x14ac:dyDescent="0.2">
      <c r="A5" s="1" t="s">
        <v>106</v>
      </c>
      <c r="B5" s="2"/>
      <c r="C5" s="2"/>
      <c r="D5" s="2"/>
      <c r="E5" s="2"/>
      <c r="F5" s="2"/>
      <c r="G5" s="2"/>
      <c r="H5" s="2"/>
      <c r="I5" s="2"/>
      <c r="J5" s="2"/>
      <c r="K5" s="2"/>
      <c r="L5" s="2"/>
      <c r="M5" s="2"/>
      <c r="N5" s="2"/>
      <c r="O5" s="2"/>
      <c r="P5" s="2"/>
      <c r="Q5" s="2"/>
      <c r="R5" s="2"/>
      <c r="S5" s="2"/>
      <c r="T5" s="2"/>
      <c r="U5" s="2"/>
      <c r="V5" s="2"/>
      <c r="W5" s="2"/>
      <c r="X5" s="2"/>
    </row>
    <row r="6" spans="1:24" ht="14.1" customHeight="1" x14ac:dyDescent="0.25">
      <c r="A6" s="3">
        <v>2018</v>
      </c>
      <c r="B6" s="4">
        <f>B16+B26</f>
        <v>105121</v>
      </c>
      <c r="C6" s="5">
        <f>C16+C26</f>
        <v>222313294.12</v>
      </c>
      <c r="D6" s="5">
        <f t="shared" ref="D6:W6" si="0">D16+D26</f>
        <v>168276654.55000001</v>
      </c>
      <c r="E6" s="7">
        <f>$D$6/G6</f>
        <v>2.8121962277725623</v>
      </c>
      <c r="F6" s="11">
        <f t="shared" ref="F6:F11" si="1">G6/D6</f>
        <v>0.35559396251379777</v>
      </c>
      <c r="G6" s="5">
        <f t="shared" si="0"/>
        <v>59838162.390000001</v>
      </c>
      <c r="H6" s="5">
        <f t="shared" ref="H6:H11" si="2">D6-G6</f>
        <v>108438492.16000001</v>
      </c>
      <c r="I6" s="7">
        <f>$D$6/K6</f>
        <v>1.9736220720809987</v>
      </c>
      <c r="J6" s="11">
        <f t="shared" ref="J6:J11" si="3">K6/D6</f>
        <v>0.50668261879823528</v>
      </c>
      <c r="K6" s="5">
        <f>K16+K26</f>
        <v>85262856.00999999</v>
      </c>
      <c r="L6" s="5">
        <f t="shared" ref="L6:L11" si="4">D6-K6</f>
        <v>83013798.540000021</v>
      </c>
      <c r="M6" s="7">
        <f>$D$6/O6</f>
        <v>1.6741001947940815</v>
      </c>
      <c r="N6" s="11">
        <f t="shared" ref="N6:N11" si="5">O6/D6</f>
        <v>0.59733581246193124</v>
      </c>
      <c r="O6" s="5">
        <f t="shared" si="0"/>
        <v>100517672.16399999</v>
      </c>
      <c r="P6" s="5">
        <f t="shared" ref="P6:P11" si="6">D6-O6</f>
        <v>67758982.386000022</v>
      </c>
      <c r="Q6" s="7">
        <f>$D$6/S6</f>
        <v>1.5202853000008958</v>
      </c>
      <c r="R6" s="11">
        <f t="shared" ref="R6:R11" si="7">S6/D6</f>
        <v>0.65777127490439513</v>
      </c>
      <c r="S6" s="5">
        <f t="shared" si="0"/>
        <v>110687549.59999999</v>
      </c>
      <c r="T6" s="5">
        <f t="shared" ref="T6:T11" si="8">D6-S6</f>
        <v>57589104.950000018</v>
      </c>
      <c r="U6" s="7">
        <f>$D$6/W6</f>
        <v>1.2363079955643774</v>
      </c>
      <c r="V6" s="11">
        <f t="shared" ref="V6:V11" si="9">W6/D6</f>
        <v>0.80885993101055509</v>
      </c>
      <c r="W6" s="5">
        <f t="shared" si="0"/>
        <v>136112243.19000003</v>
      </c>
      <c r="X6" s="5">
        <f t="shared" ref="X6:X11" si="10">D6-W6</f>
        <v>32164411.359999985</v>
      </c>
    </row>
    <row r="7" spans="1:24" ht="14.1" customHeight="1" x14ac:dyDescent="0.25">
      <c r="A7" s="3">
        <v>2019</v>
      </c>
      <c r="B7" s="4">
        <f t="shared" ref="B7:B11" si="11">B17+B27</f>
        <v>107010</v>
      </c>
      <c r="C7" s="5">
        <f t="shared" ref="C7:W11" si="12">C17+C27</f>
        <v>246275162.44</v>
      </c>
      <c r="D7" s="5">
        <f t="shared" si="12"/>
        <v>181480820.06999999</v>
      </c>
      <c r="E7" s="7">
        <f>$D$7/G7</f>
        <v>2.7758980457268949</v>
      </c>
      <c r="F7" s="11">
        <f t="shared" si="1"/>
        <v>0.36024377823939158</v>
      </c>
      <c r="G7" s="5">
        <f t="shared" si="12"/>
        <v>65377336.299999997</v>
      </c>
      <c r="H7" s="5">
        <f t="shared" si="2"/>
        <v>116103483.77</v>
      </c>
      <c r="I7" s="7">
        <f>$D$7/K7</f>
        <v>1.947148142105154</v>
      </c>
      <c r="J7" s="11">
        <f t="shared" si="3"/>
        <v>0.51357160679045855</v>
      </c>
      <c r="K7" s="5">
        <f t="shared" si="12"/>
        <v>93203396.364999995</v>
      </c>
      <c r="L7" s="5">
        <f t="shared" si="4"/>
        <v>88277423.704999998</v>
      </c>
      <c r="M7" s="7">
        <f>$D$7/O7</f>
        <v>1.6513413821775795</v>
      </c>
      <c r="N7" s="11">
        <f t="shared" si="5"/>
        <v>0.60556830392109884</v>
      </c>
      <c r="O7" s="5">
        <f t="shared" si="12"/>
        <v>109899032.40400001</v>
      </c>
      <c r="P7" s="5">
        <f t="shared" si="6"/>
        <v>71581787.665999979</v>
      </c>
      <c r="Q7" s="7">
        <f>$D$7/S7</f>
        <v>1.499476453279482</v>
      </c>
      <c r="R7" s="11">
        <f t="shared" si="7"/>
        <v>0.66689943534152563</v>
      </c>
      <c r="S7" s="5">
        <f t="shared" si="12"/>
        <v>121029456.43000001</v>
      </c>
      <c r="T7" s="5">
        <f t="shared" si="8"/>
        <v>60451363.639999986</v>
      </c>
      <c r="U7" s="7">
        <f>$D$7/W7</f>
        <v>1.2191742996377017</v>
      </c>
      <c r="V7" s="11">
        <f t="shared" si="9"/>
        <v>0.8202272638925926</v>
      </c>
      <c r="W7" s="5">
        <f t="shared" si="12"/>
        <v>148855516.495</v>
      </c>
      <c r="X7" s="5">
        <f t="shared" si="10"/>
        <v>32625303.574999988</v>
      </c>
    </row>
    <row r="8" spans="1:24" ht="14.1" customHeight="1" x14ac:dyDescent="0.25">
      <c r="A8" s="3">
        <v>2020</v>
      </c>
      <c r="B8" s="4">
        <f t="shared" si="11"/>
        <v>103200</v>
      </c>
      <c r="C8" s="5">
        <f t="shared" si="12"/>
        <v>245738293.47999996</v>
      </c>
      <c r="D8" s="5">
        <f t="shared" si="12"/>
        <v>178233100.60999998</v>
      </c>
      <c r="E8" s="7">
        <f>$D$8/G8</f>
        <v>2.8972995191591053</v>
      </c>
      <c r="F8" s="11">
        <f t="shared" si="1"/>
        <v>0.34514898904557645</v>
      </c>
      <c r="G8" s="5">
        <f t="shared" si="12"/>
        <v>61516974.49000001</v>
      </c>
      <c r="H8" s="5">
        <f t="shared" si="2"/>
        <v>116716126.11999997</v>
      </c>
      <c r="I8" s="7">
        <f>$D$8/K8</f>
        <v>2.0240889563550857</v>
      </c>
      <c r="J8" s="11">
        <f t="shared" si="3"/>
        <v>0.4940494323929161</v>
      </c>
      <c r="K8" s="5">
        <f t="shared" si="12"/>
        <v>88055962.189999998</v>
      </c>
      <c r="L8" s="5">
        <f t="shared" si="4"/>
        <v>90177138.419999987</v>
      </c>
      <c r="M8" s="7">
        <f>$D$8/O8</f>
        <v>1.7141200860082542</v>
      </c>
      <c r="N8" s="11">
        <f t="shared" si="5"/>
        <v>0.58338969840131993</v>
      </c>
      <c r="O8" s="5">
        <f t="shared" si="12"/>
        <v>103979354.81</v>
      </c>
      <c r="P8" s="5">
        <f t="shared" si="6"/>
        <v>74253745.799999982</v>
      </c>
      <c r="Q8" s="7">
        <f>$D$8/S8</f>
        <v>1.555331197239376</v>
      </c>
      <c r="R8" s="11">
        <f t="shared" si="7"/>
        <v>0.64294987574025575</v>
      </c>
      <c r="S8" s="5">
        <f t="shared" si="12"/>
        <v>114594949.88999999</v>
      </c>
      <c r="T8" s="5">
        <f t="shared" si="8"/>
        <v>63638150.719999999</v>
      </c>
      <c r="U8" s="7">
        <f>$D$8/W8</f>
        <v>1.2628649327972032</v>
      </c>
      <c r="V8" s="11">
        <f t="shared" si="9"/>
        <v>0.7918503190875954</v>
      </c>
      <c r="W8" s="5">
        <f t="shared" si="12"/>
        <v>141133937.58999997</v>
      </c>
      <c r="X8" s="5">
        <f t="shared" si="10"/>
        <v>37099163.020000011</v>
      </c>
    </row>
    <row r="9" spans="1:24" ht="14.1" customHeight="1" x14ac:dyDescent="0.25">
      <c r="A9" s="3">
        <v>2021</v>
      </c>
      <c r="B9" s="4">
        <f t="shared" si="11"/>
        <v>123342</v>
      </c>
      <c r="C9" s="5">
        <f t="shared" si="12"/>
        <v>286537091.47999996</v>
      </c>
      <c r="D9" s="5">
        <f t="shared" si="12"/>
        <v>206252071.79000002</v>
      </c>
      <c r="E9" s="7">
        <f>$D$9/G9</f>
        <v>2.8607423879261771</v>
      </c>
      <c r="F9" s="11">
        <f t="shared" si="1"/>
        <v>0.34955961229522831</v>
      </c>
      <c r="G9" s="5">
        <f t="shared" si="12"/>
        <v>72097394.25</v>
      </c>
      <c r="H9" s="5">
        <f t="shared" si="2"/>
        <v>134154677.54000002</v>
      </c>
      <c r="I9" s="7">
        <f>$D$9/K9</f>
        <v>1.9974587560338961</v>
      </c>
      <c r="J9" s="11">
        <f t="shared" si="3"/>
        <v>0.50063611925863982</v>
      </c>
      <c r="K9" s="5">
        <f t="shared" si="12"/>
        <v>103257236.81</v>
      </c>
      <c r="L9" s="5">
        <f t="shared" si="4"/>
        <v>102994834.98000002</v>
      </c>
      <c r="M9" s="7">
        <f>$D$9/O9</f>
        <v>1.6912403224906731</v>
      </c>
      <c r="N9" s="11">
        <f t="shared" si="5"/>
        <v>0.5912820234366869</v>
      </c>
      <c r="O9" s="5">
        <f t="shared" si="12"/>
        <v>121953142.34600002</v>
      </c>
      <c r="P9" s="5">
        <f t="shared" si="6"/>
        <v>84298929.444000006</v>
      </c>
      <c r="Q9" s="7">
        <f>$D$9/S9</f>
        <v>1.5344186375472801</v>
      </c>
      <c r="R9" s="11">
        <f t="shared" si="7"/>
        <v>0.65171262622205139</v>
      </c>
      <c r="S9" s="5">
        <f t="shared" si="12"/>
        <v>134417079.37</v>
      </c>
      <c r="T9" s="5">
        <f t="shared" si="8"/>
        <v>71834992.420000017</v>
      </c>
      <c r="U9" s="7">
        <f>$D$9/W9</f>
        <v>1.2456571204844358</v>
      </c>
      <c r="V9" s="11">
        <f t="shared" si="9"/>
        <v>0.80278913318546297</v>
      </c>
      <c r="W9" s="5">
        <f t="shared" si="12"/>
        <v>165576921.93000001</v>
      </c>
      <c r="X9" s="5">
        <f t="shared" si="10"/>
        <v>40675149.860000014</v>
      </c>
    </row>
    <row r="10" spans="1:24" ht="14.1" customHeight="1" x14ac:dyDescent="0.25">
      <c r="A10" s="3">
        <v>2022</v>
      </c>
      <c r="B10" s="4">
        <f t="shared" si="11"/>
        <v>113474</v>
      </c>
      <c r="C10" s="5">
        <f t="shared" si="12"/>
        <v>306582259.62</v>
      </c>
      <c r="D10" s="5">
        <f t="shared" si="12"/>
        <v>211429109.79999998</v>
      </c>
      <c r="E10" s="7">
        <f>$D$10/G10</f>
        <v>2.96712885028243</v>
      </c>
      <c r="F10" s="11">
        <f t="shared" si="1"/>
        <v>0.33702614563058619</v>
      </c>
      <c r="G10" s="5">
        <f t="shared" si="12"/>
        <v>71257137.949999988</v>
      </c>
      <c r="H10" s="5">
        <f t="shared" si="2"/>
        <v>140171971.84999999</v>
      </c>
      <c r="I10" s="7">
        <f>$D$10/K10</f>
        <v>2.0719538099339574</v>
      </c>
      <c r="J10" s="11">
        <f t="shared" si="3"/>
        <v>0.48263624179531034</v>
      </c>
      <c r="K10" s="5">
        <f t="shared" si="12"/>
        <v>102043350.96000001</v>
      </c>
      <c r="L10" s="5">
        <f t="shared" si="4"/>
        <v>109385758.83999997</v>
      </c>
      <c r="M10" s="7">
        <f>$D$10/O10</f>
        <v>1.7543788873965278</v>
      </c>
      <c r="N10" s="11">
        <f t="shared" si="5"/>
        <v>0.57000229949414472</v>
      </c>
      <c r="O10" s="5">
        <f t="shared" si="12"/>
        <v>120515078.76599999</v>
      </c>
      <c r="P10" s="5">
        <f t="shared" si="6"/>
        <v>90914031.033999994</v>
      </c>
      <c r="Q10" s="7">
        <f>$D$10/S10</f>
        <v>1.5917323183244954</v>
      </c>
      <c r="R10" s="11">
        <f t="shared" si="7"/>
        <v>0.62824633796003437</v>
      </c>
      <c r="S10" s="5">
        <f t="shared" si="12"/>
        <v>132829563.97000001</v>
      </c>
      <c r="T10" s="5">
        <f t="shared" si="8"/>
        <v>78599545.829999968</v>
      </c>
      <c r="U10" s="7">
        <f>$D$10/W10</f>
        <v>1.2922293540545582</v>
      </c>
      <c r="V10" s="11">
        <f t="shared" si="9"/>
        <v>0.77385643412475824</v>
      </c>
      <c r="W10" s="5">
        <f t="shared" si="12"/>
        <v>163615776.97999996</v>
      </c>
      <c r="X10" s="5">
        <f t="shared" si="10"/>
        <v>47813332.820000023</v>
      </c>
    </row>
    <row r="11" spans="1:24" ht="14.1" customHeight="1" x14ac:dyDescent="0.25">
      <c r="A11" s="3">
        <v>2023</v>
      </c>
      <c r="B11" s="4">
        <f t="shared" si="11"/>
        <v>81947</v>
      </c>
      <c r="C11" s="5">
        <f t="shared" si="12"/>
        <v>247890672.24000004</v>
      </c>
      <c r="D11" s="5">
        <f t="shared" si="12"/>
        <v>171453318.54000002</v>
      </c>
      <c r="E11" s="7">
        <f>$D$11/G11</f>
        <v>3.0606709384064765</v>
      </c>
      <c r="F11" s="11">
        <f t="shared" si="1"/>
        <v>0.32672574743387639</v>
      </c>
      <c r="G11" s="5">
        <f t="shared" si="12"/>
        <v>56018213.650000006</v>
      </c>
      <c r="H11" s="5">
        <f t="shared" si="2"/>
        <v>115435104.89000002</v>
      </c>
      <c r="I11" s="7">
        <f>$D$11/K11</f>
        <v>2.1430829695570726</v>
      </c>
      <c r="J11" s="11">
        <f t="shared" si="3"/>
        <v>0.4666174918121242</v>
      </c>
      <c r="K11" s="5">
        <f t="shared" si="12"/>
        <v>80003117.459999979</v>
      </c>
      <c r="L11" s="5">
        <f t="shared" si="4"/>
        <v>91450201.080000043</v>
      </c>
      <c r="M11" s="7">
        <f>$D$11/O11</f>
        <v>1.8163570779915044</v>
      </c>
      <c r="N11" s="11">
        <f t="shared" si="5"/>
        <v>0.55055253843907304</v>
      </c>
      <c r="O11" s="5">
        <f t="shared" si="12"/>
        <v>94394059.745999992</v>
      </c>
      <c r="P11" s="5">
        <f t="shared" si="6"/>
        <v>77059258.79400003</v>
      </c>
      <c r="Q11" s="7">
        <f>$D$11/S11</f>
        <v>1.648779507928414</v>
      </c>
      <c r="R11" s="11">
        <f t="shared" si="7"/>
        <v>0.60650923619037211</v>
      </c>
      <c r="S11" s="5">
        <f t="shared" si="12"/>
        <v>103988021.26999998</v>
      </c>
      <c r="T11" s="5">
        <f t="shared" si="8"/>
        <v>67465297.270000041</v>
      </c>
      <c r="U11" s="7">
        <f>$D$11/W11</f>
        <v>1.3397624414134399</v>
      </c>
      <c r="V11" s="11">
        <f t="shared" si="9"/>
        <v>0.74640098056862003</v>
      </c>
      <c r="W11" s="5">
        <f t="shared" si="12"/>
        <v>127972925.07999998</v>
      </c>
      <c r="X11" s="5">
        <f t="shared" si="10"/>
        <v>43480393.460000038</v>
      </c>
    </row>
    <row r="13" spans="1:24" ht="25.5" customHeight="1" x14ac:dyDescent="0.25">
      <c r="A13" s="30" t="s">
        <v>107</v>
      </c>
      <c r="B13" s="31" t="s">
        <v>95</v>
      </c>
      <c r="C13" s="22" t="s">
        <v>96</v>
      </c>
      <c r="D13" s="22" t="s">
        <v>97</v>
      </c>
      <c r="E13" s="24" t="s">
        <v>98</v>
      </c>
      <c r="F13" s="24" t="s">
        <v>99</v>
      </c>
      <c r="G13" s="24" t="s">
        <v>100</v>
      </c>
      <c r="H13" s="24" t="s">
        <v>101</v>
      </c>
      <c r="I13" s="25" t="s">
        <v>98</v>
      </c>
      <c r="J13" s="25" t="s">
        <v>99</v>
      </c>
      <c r="K13" s="25" t="s">
        <v>102</v>
      </c>
      <c r="L13" s="25" t="s">
        <v>101</v>
      </c>
      <c r="M13" s="26" t="s">
        <v>98</v>
      </c>
      <c r="N13" s="26" t="s">
        <v>99</v>
      </c>
      <c r="O13" s="26" t="s">
        <v>103</v>
      </c>
      <c r="P13" s="26" t="s">
        <v>101</v>
      </c>
      <c r="Q13" s="27" t="s">
        <v>98</v>
      </c>
      <c r="R13" s="27" t="s">
        <v>99</v>
      </c>
      <c r="S13" s="27" t="s">
        <v>104</v>
      </c>
      <c r="T13" s="27" t="s">
        <v>101</v>
      </c>
      <c r="U13" s="28" t="s">
        <v>98</v>
      </c>
      <c r="V13" s="28" t="s">
        <v>99</v>
      </c>
      <c r="W13" s="28" t="s">
        <v>105</v>
      </c>
      <c r="X13" s="28" t="s">
        <v>101</v>
      </c>
    </row>
    <row r="14" spans="1:24" ht="14.1" customHeight="1" x14ac:dyDescent="0.25">
      <c r="A14" s="30"/>
      <c r="B14" s="31"/>
      <c r="C14" s="5">
        <f>SUM(C16:C21)</f>
        <v>375887395.41999996</v>
      </c>
      <c r="D14" s="5">
        <f>SUM(D16:D21)</f>
        <v>277536253.13</v>
      </c>
      <c r="E14" s="11">
        <f>$D$14/G14</f>
        <v>2.782958137702948</v>
      </c>
      <c r="F14" s="11">
        <f>G14/D14</f>
        <v>0.35932987508946129</v>
      </c>
      <c r="G14" s="5">
        <f>SUM(G16:G21)</f>
        <v>99727067.170000002</v>
      </c>
      <c r="H14" s="5">
        <f>D14-G14</f>
        <v>177809185.95999998</v>
      </c>
      <c r="I14" s="7">
        <f>$D$14/K14</f>
        <v>1.8553054251352987</v>
      </c>
      <c r="J14" s="11">
        <f>K14/D14</f>
        <v>0.53899481263419191</v>
      </c>
      <c r="K14" s="5">
        <f>SUM(K16:K21)</f>
        <v>149590600.755</v>
      </c>
      <c r="L14" s="5">
        <f>D14-K14</f>
        <v>127945652.375</v>
      </c>
      <c r="M14" s="7">
        <f>$D$14/O14</f>
        <v>1.5460878542794156</v>
      </c>
      <c r="N14" s="11">
        <f>O14/D14</f>
        <v>0.6467937751610302</v>
      </c>
      <c r="O14" s="5">
        <f>SUM(O16:O21)</f>
        <v>179508720.90599999</v>
      </c>
      <c r="P14" s="5">
        <f>D14-O14</f>
        <v>98027532.224000007</v>
      </c>
      <c r="Q14" s="7">
        <f>$D$14/S14</f>
        <v>1.391479068851474</v>
      </c>
      <c r="R14" s="11">
        <f>S14/D14</f>
        <v>0.71865975017892259</v>
      </c>
      <c r="S14" s="5">
        <f>SUM(S16:S21)</f>
        <v>199454134.34</v>
      </c>
      <c r="T14" s="5">
        <f>D14-S14</f>
        <v>78082118.789999992</v>
      </c>
      <c r="U14" s="7">
        <f>$D$14/W14</f>
        <v>1.1131832550811793</v>
      </c>
      <c r="V14" s="11">
        <f>W14/D14</f>
        <v>0.89832468772365304</v>
      </c>
      <c r="W14" s="5">
        <f>SUM(W16:W21)</f>
        <v>249317667.92499998</v>
      </c>
      <c r="X14" s="5">
        <f>D14-W14</f>
        <v>28218585.205000013</v>
      </c>
    </row>
    <row r="15" spans="1:24" ht="14.1" customHeight="1" x14ac:dyDescent="0.2">
      <c r="A15" s="1" t="s">
        <v>106</v>
      </c>
      <c r="B15" s="2"/>
      <c r="C15" s="2"/>
      <c r="D15" s="2"/>
      <c r="E15" s="2"/>
      <c r="F15" s="2"/>
      <c r="G15" s="2"/>
      <c r="H15" s="2"/>
      <c r="I15" s="2"/>
      <c r="J15" s="2"/>
      <c r="K15" s="2"/>
      <c r="L15" s="2"/>
      <c r="M15" s="2"/>
      <c r="N15" s="2"/>
      <c r="O15" s="2"/>
      <c r="P15" s="2"/>
      <c r="Q15" s="2"/>
      <c r="R15" s="2"/>
      <c r="S15" s="2"/>
      <c r="T15" s="2"/>
      <c r="U15" s="2"/>
      <c r="V15" s="2"/>
      <c r="W15" s="2"/>
      <c r="X15" s="2"/>
    </row>
    <row r="16" spans="1:24" ht="14.1" customHeight="1" x14ac:dyDescent="0.25">
      <c r="A16" s="3">
        <v>2018</v>
      </c>
      <c r="B16" s="4">
        <v>2269</v>
      </c>
      <c r="C16" s="5">
        <v>55943191.539999999</v>
      </c>
      <c r="D16" s="5">
        <v>46602321.700000003</v>
      </c>
      <c r="E16" s="7">
        <f>$D$16/G16</f>
        <v>2.7371001995930291</v>
      </c>
      <c r="F16" s="11">
        <f t="shared" ref="F16:F21" si="13">G16/D16</f>
        <v>0.36535016151351962</v>
      </c>
      <c r="G16" s="5">
        <v>17026165.760000002</v>
      </c>
      <c r="H16" s="5">
        <f t="shared" ref="H16:H21" si="14">D16-G16</f>
        <v>29576155.940000001</v>
      </c>
      <c r="I16" s="7">
        <f>$D$16/K16</f>
        <v>1.8247334663953529</v>
      </c>
      <c r="J16" s="11">
        <f t="shared" ref="J16:J21" si="15">K16/D16</f>
        <v>0.54802524227027938</v>
      </c>
      <c r="K16" s="5">
        <f>G16*1.5</f>
        <v>25539248.640000001</v>
      </c>
      <c r="L16" s="5">
        <f t="shared" ref="L16:L21" si="16">D16-K16</f>
        <v>21063073.060000002</v>
      </c>
      <c r="M16" s="7">
        <f>$D$16/O16</f>
        <v>1.5206112219961272</v>
      </c>
      <c r="N16" s="11">
        <f t="shared" ref="N16:N21" si="17">O16/D16</f>
        <v>0.65763029072433532</v>
      </c>
      <c r="O16" s="5">
        <f>G16*1.8</f>
        <v>30647098.368000004</v>
      </c>
      <c r="P16" s="5">
        <f t="shared" ref="P16:P21" si="18">D16-O16</f>
        <v>15955223.331999999</v>
      </c>
      <c r="Q16" s="7">
        <f>$D$16/S16</f>
        <v>1.3685500997965145</v>
      </c>
      <c r="R16" s="11">
        <f t="shared" ref="R16:R21" si="19">S16/D16</f>
        <v>0.73070032302703924</v>
      </c>
      <c r="S16" s="5">
        <f>G16*2</f>
        <v>34052331.520000003</v>
      </c>
      <c r="T16" s="5">
        <f t="shared" ref="T16:T21" si="20">D16-S16</f>
        <v>12549990.18</v>
      </c>
      <c r="U16" s="7">
        <f>$D$16/W16</f>
        <v>1.0948400798372115</v>
      </c>
      <c r="V16" s="11">
        <f t="shared" ref="V16:V21" si="21">W16/D16</f>
        <v>0.91337540378379911</v>
      </c>
      <c r="W16" s="5">
        <f>G16*2.5</f>
        <v>42565414.400000006</v>
      </c>
      <c r="X16" s="5">
        <f t="shared" ref="X16:X21" si="22">D16-W16</f>
        <v>4036907.299999997</v>
      </c>
    </row>
    <row r="17" spans="1:24" ht="14.1" customHeight="1" x14ac:dyDescent="0.25">
      <c r="A17" s="3">
        <v>2019</v>
      </c>
      <c r="B17" s="4">
        <v>2306</v>
      </c>
      <c r="C17" s="5">
        <v>63681013.799999997</v>
      </c>
      <c r="D17" s="5">
        <v>48457569.390000001</v>
      </c>
      <c r="E17" s="7">
        <f>$D$17/G17</f>
        <v>2.7723729273767956</v>
      </c>
      <c r="F17" s="11">
        <f t="shared" si="13"/>
        <v>0.36070183420316204</v>
      </c>
      <c r="G17" s="5">
        <v>17478734.16</v>
      </c>
      <c r="H17" s="5">
        <f t="shared" si="14"/>
        <v>30978835.23</v>
      </c>
      <c r="I17" s="7">
        <f>$D$17/K17</f>
        <v>1.848248618251197</v>
      </c>
      <c r="J17" s="11">
        <f t="shared" si="15"/>
        <v>0.54105275130474306</v>
      </c>
      <c r="K17" s="5">
        <f t="shared" ref="K17:K18" si="23">G17*1.5</f>
        <v>26218101.240000002</v>
      </c>
      <c r="L17" s="5">
        <f t="shared" si="16"/>
        <v>22239468.149999999</v>
      </c>
      <c r="M17" s="7">
        <f>$D$17/O17</f>
        <v>1.5402071818759977</v>
      </c>
      <c r="N17" s="11">
        <f t="shared" si="17"/>
        <v>0.64926330156569168</v>
      </c>
      <c r="O17" s="5">
        <f t="shared" ref="O17:O21" si="24">G17*1.8</f>
        <v>31461721.488000002</v>
      </c>
      <c r="P17" s="5">
        <f t="shared" si="18"/>
        <v>16995847.901999999</v>
      </c>
      <c r="Q17" s="7">
        <f>$D$17/S17</f>
        <v>1.3861864636883978</v>
      </c>
      <c r="R17" s="11">
        <f t="shared" si="19"/>
        <v>0.72140366840632408</v>
      </c>
      <c r="S17" s="5">
        <f t="shared" ref="S17:S21" si="25">G17*2</f>
        <v>34957468.32</v>
      </c>
      <c r="T17" s="5">
        <f t="shared" si="20"/>
        <v>13500101.07</v>
      </c>
      <c r="U17" s="7">
        <f>$D$17/W17</f>
        <v>1.1089491709507184</v>
      </c>
      <c r="V17" s="11">
        <f t="shared" si="21"/>
        <v>0.9017545855079051</v>
      </c>
      <c r="W17" s="5">
        <f t="shared" ref="W17:W21" si="26">G17*2.5</f>
        <v>43696835.399999999</v>
      </c>
      <c r="X17" s="5">
        <f t="shared" si="22"/>
        <v>4760733.9900000021</v>
      </c>
    </row>
    <row r="18" spans="1:24" ht="14.1" customHeight="1" x14ac:dyDescent="0.25">
      <c r="A18" s="3">
        <v>2020</v>
      </c>
      <c r="B18" s="4">
        <v>2109</v>
      </c>
      <c r="C18" s="5">
        <v>63762680.039999999</v>
      </c>
      <c r="D18" s="5">
        <v>45309310.310000002</v>
      </c>
      <c r="E18" s="7">
        <f>$D$18/G18</f>
        <v>2.7416737970482434</v>
      </c>
      <c r="F18" s="11">
        <f t="shared" si="13"/>
        <v>0.36474069273909454</v>
      </c>
      <c r="G18" s="5">
        <v>16526149.23</v>
      </c>
      <c r="H18" s="5">
        <f t="shared" si="14"/>
        <v>28783161.080000002</v>
      </c>
      <c r="I18" s="7">
        <f>$D$18/K18</f>
        <v>1.8277825313654956</v>
      </c>
      <c r="J18" s="11">
        <f t="shared" si="15"/>
        <v>0.54711103910864178</v>
      </c>
      <c r="K18" s="5">
        <f t="shared" si="23"/>
        <v>24789223.844999999</v>
      </c>
      <c r="L18" s="5">
        <f t="shared" si="16"/>
        <v>20520086.465000004</v>
      </c>
      <c r="M18" s="7">
        <f>$D$18/O18</f>
        <v>1.5231521094712464</v>
      </c>
      <c r="N18" s="11">
        <f t="shared" si="17"/>
        <v>0.65653324693037018</v>
      </c>
      <c r="O18" s="5">
        <f t="shared" si="24"/>
        <v>29747068.614</v>
      </c>
      <c r="P18" s="5">
        <f t="shared" si="18"/>
        <v>15562241.696000002</v>
      </c>
      <c r="Q18" s="7">
        <f>$D$18/S18</f>
        <v>1.3708368985241217</v>
      </c>
      <c r="R18" s="11">
        <f t="shared" si="19"/>
        <v>0.72948138547818908</v>
      </c>
      <c r="S18" s="5">
        <f t="shared" si="25"/>
        <v>33052298.460000001</v>
      </c>
      <c r="T18" s="5">
        <f t="shared" si="20"/>
        <v>12257011.850000001</v>
      </c>
      <c r="U18" s="7">
        <f>$D$18/W18</f>
        <v>1.0966695188192972</v>
      </c>
      <c r="V18" s="11">
        <f t="shared" si="21"/>
        <v>0.91185173184773649</v>
      </c>
      <c r="W18" s="5">
        <f t="shared" si="26"/>
        <v>41315373.075000003</v>
      </c>
      <c r="X18" s="5">
        <f t="shared" si="22"/>
        <v>3993937.2349999994</v>
      </c>
    </row>
    <row r="19" spans="1:24" ht="14.1" customHeight="1" x14ac:dyDescent="0.25">
      <c r="A19" s="3">
        <v>2021</v>
      </c>
      <c r="B19" s="4">
        <v>2198</v>
      </c>
      <c r="C19" s="5">
        <v>67102379.350000001</v>
      </c>
      <c r="D19" s="5">
        <v>48048088.469999999</v>
      </c>
      <c r="E19" s="7">
        <f>$D$19/G19</f>
        <v>2.7298877888815207</v>
      </c>
      <c r="F19" s="11">
        <f t="shared" si="13"/>
        <v>0.3663154229535992</v>
      </c>
      <c r="G19" s="5">
        <v>17600755.850000001</v>
      </c>
      <c r="H19" s="5">
        <f t="shared" si="14"/>
        <v>30447332.619999997</v>
      </c>
      <c r="I19" s="7">
        <f>$D$19/K19</f>
        <v>1.8199251925876807</v>
      </c>
      <c r="J19" s="11">
        <f t="shared" si="15"/>
        <v>0.5494731344303988</v>
      </c>
      <c r="K19" s="5">
        <f>G19*1.5</f>
        <v>26401133.775000002</v>
      </c>
      <c r="L19" s="5">
        <f t="shared" si="16"/>
        <v>21646954.694999997</v>
      </c>
      <c r="M19" s="7">
        <f>$D$19/O19</f>
        <v>1.5166043271564005</v>
      </c>
      <c r="N19" s="11">
        <f t="shared" si="17"/>
        <v>0.65936776131647856</v>
      </c>
      <c r="O19" s="5">
        <f t="shared" si="24"/>
        <v>31681360.530000005</v>
      </c>
      <c r="P19" s="5">
        <f t="shared" si="18"/>
        <v>16366727.939999994</v>
      </c>
      <c r="Q19" s="7">
        <f>$D$19/S19</f>
        <v>1.3649438944407604</v>
      </c>
      <c r="R19" s="11">
        <f t="shared" si="19"/>
        <v>0.7326308459071984</v>
      </c>
      <c r="S19" s="5">
        <f t="shared" si="25"/>
        <v>35201511.700000003</v>
      </c>
      <c r="T19" s="5">
        <f t="shared" si="20"/>
        <v>12846576.769999996</v>
      </c>
      <c r="U19" s="7">
        <f>$D$19/W19</f>
        <v>1.0919551155526084</v>
      </c>
      <c r="V19" s="11">
        <f t="shared" si="21"/>
        <v>0.91578855738399789</v>
      </c>
      <c r="W19" s="5">
        <f t="shared" si="26"/>
        <v>44001889.625</v>
      </c>
      <c r="X19" s="5">
        <f t="shared" si="22"/>
        <v>4046198.8449999988</v>
      </c>
    </row>
    <row r="20" spans="1:24" ht="14.1" customHeight="1" x14ac:dyDescent="0.25">
      <c r="A20" s="3">
        <v>2022</v>
      </c>
      <c r="B20" s="4">
        <v>2089</v>
      </c>
      <c r="C20" s="5">
        <v>70324619.780000001</v>
      </c>
      <c r="D20" s="5">
        <v>50155694.07</v>
      </c>
      <c r="E20" s="7">
        <f>$D$20/G20</f>
        <v>2.8542275903111767</v>
      </c>
      <c r="F20" s="11">
        <f t="shared" si="13"/>
        <v>0.35035748494428121</v>
      </c>
      <c r="G20" s="5">
        <v>17572422.829999998</v>
      </c>
      <c r="H20" s="5">
        <f t="shared" si="14"/>
        <v>32583271.240000002</v>
      </c>
      <c r="I20" s="7">
        <f>$D$20/K20</f>
        <v>1.9028183935407843</v>
      </c>
      <c r="J20" s="11">
        <f t="shared" si="15"/>
        <v>0.52553622741642181</v>
      </c>
      <c r="K20" s="5">
        <f>G20*1.5</f>
        <v>26358634.244999997</v>
      </c>
      <c r="L20" s="5">
        <f t="shared" si="16"/>
        <v>23797059.825000003</v>
      </c>
      <c r="M20" s="7">
        <f>$D$20/O20</f>
        <v>1.5856819946173204</v>
      </c>
      <c r="N20" s="11">
        <f t="shared" si="17"/>
        <v>0.63064347289970613</v>
      </c>
      <c r="O20" s="5">
        <f t="shared" si="24"/>
        <v>31630361.093999997</v>
      </c>
      <c r="P20" s="5">
        <f t="shared" si="18"/>
        <v>18525332.976000004</v>
      </c>
      <c r="Q20" s="7">
        <f>$D$20/S20</f>
        <v>1.4271137951555883</v>
      </c>
      <c r="R20" s="11">
        <f t="shared" si="19"/>
        <v>0.70071496988856241</v>
      </c>
      <c r="S20" s="5">
        <f t="shared" si="25"/>
        <v>35144845.659999996</v>
      </c>
      <c r="T20" s="5">
        <f t="shared" si="20"/>
        <v>15010848.410000004</v>
      </c>
      <c r="U20" s="7">
        <f>$D$20/W20</f>
        <v>1.1416910361244705</v>
      </c>
      <c r="V20" s="11">
        <f t="shared" si="21"/>
        <v>0.87589371236070301</v>
      </c>
      <c r="W20" s="5">
        <f t="shared" si="26"/>
        <v>43931057.074999996</v>
      </c>
      <c r="X20" s="5">
        <f t="shared" si="22"/>
        <v>6224636.9950000048</v>
      </c>
    </row>
    <row r="21" spans="1:24" ht="14.1" customHeight="1" x14ac:dyDescent="0.25">
      <c r="A21" s="3">
        <v>2023</v>
      </c>
      <c r="B21" s="4">
        <v>1509</v>
      </c>
      <c r="C21" s="5">
        <v>55073510.909999996</v>
      </c>
      <c r="D21" s="5">
        <v>38963269.189999998</v>
      </c>
      <c r="E21" s="7">
        <f>$D$21/G21</f>
        <v>2.8812935072554073</v>
      </c>
      <c r="F21" s="11">
        <f t="shared" si="13"/>
        <v>0.34706634276650133</v>
      </c>
      <c r="G21" s="5">
        <v>13522839.34</v>
      </c>
      <c r="H21" s="5">
        <f t="shared" si="14"/>
        <v>25440429.849999998</v>
      </c>
      <c r="I21" s="7">
        <f>$D$21/K21</f>
        <v>1.9208623381702719</v>
      </c>
      <c r="J21" s="11">
        <f t="shared" si="15"/>
        <v>0.52059951414975192</v>
      </c>
      <c r="K21" s="5">
        <f>G21*1.5</f>
        <v>20284259.009999998</v>
      </c>
      <c r="L21" s="5">
        <f t="shared" si="16"/>
        <v>18679010.18</v>
      </c>
      <c r="M21" s="7">
        <f>$D$21/O21</f>
        <v>1.6007186151418931</v>
      </c>
      <c r="N21" s="11">
        <f t="shared" si="17"/>
        <v>0.62471941697970235</v>
      </c>
      <c r="O21" s="5">
        <f t="shared" si="24"/>
        <v>24341110.811999999</v>
      </c>
      <c r="P21" s="5">
        <f t="shared" si="18"/>
        <v>14622158.377999999</v>
      </c>
      <c r="Q21" s="7">
        <f>$D$21/S21</f>
        <v>1.4406467536277037</v>
      </c>
      <c r="R21" s="11">
        <f t="shared" si="19"/>
        <v>0.69413268553300267</v>
      </c>
      <c r="S21" s="5">
        <f t="shared" si="25"/>
        <v>27045678.68</v>
      </c>
      <c r="T21" s="5">
        <f t="shared" si="20"/>
        <v>11917590.509999998</v>
      </c>
      <c r="U21" s="7">
        <f>$D$21/W21</f>
        <v>1.152517402902163</v>
      </c>
      <c r="V21" s="11">
        <f t="shared" si="21"/>
        <v>0.86766585691625342</v>
      </c>
      <c r="W21" s="5">
        <f t="shared" si="26"/>
        <v>33807098.350000001</v>
      </c>
      <c r="X21" s="5">
        <f t="shared" si="22"/>
        <v>5156170.8399999961</v>
      </c>
    </row>
    <row r="22" spans="1:24" ht="12" customHeight="1" x14ac:dyDescent="0.2">
      <c r="E22" s="6"/>
      <c r="F22" s="6"/>
      <c r="G22" s="6"/>
      <c r="H22" s="6"/>
      <c r="I22" s="6"/>
      <c r="J22" s="6"/>
      <c r="L22" s="6"/>
      <c r="M22" s="6"/>
      <c r="N22" s="6"/>
      <c r="P22" s="6"/>
      <c r="Q22" s="6"/>
      <c r="R22" s="6"/>
      <c r="T22" s="6"/>
      <c r="U22" s="6"/>
      <c r="V22" s="6"/>
      <c r="X22" s="6"/>
    </row>
    <row r="23" spans="1:24" ht="25.5" customHeight="1" x14ac:dyDescent="0.25">
      <c r="A23" s="30" t="s">
        <v>108</v>
      </c>
      <c r="B23" s="31" t="s">
        <v>95</v>
      </c>
      <c r="C23" s="22" t="s">
        <v>96</v>
      </c>
      <c r="D23" s="22" t="s">
        <v>97</v>
      </c>
      <c r="E23" s="24" t="s">
        <v>98</v>
      </c>
      <c r="F23" s="24" t="s">
        <v>99</v>
      </c>
      <c r="G23" s="24" t="s">
        <v>100</v>
      </c>
      <c r="H23" s="24" t="s">
        <v>101</v>
      </c>
      <c r="I23" s="25" t="s">
        <v>98</v>
      </c>
      <c r="J23" s="25" t="s">
        <v>99</v>
      </c>
      <c r="K23" s="25" t="s">
        <v>102</v>
      </c>
      <c r="L23" s="25" t="s">
        <v>101</v>
      </c>
      <c r="M23" s="26" t="s">
        <v>98</v>
      </c>
      <c r="N23" s="26" t="s">
        <v>99</v>
      </c>
      <c r="O23" s="26" t="s">
        <v>103</v>
      </c>
      <c r="P23" s="26" t="s">
        <v>101</v>
      </c>
      <c r="Q23" s="27" t="s">
        <v>98</v>
      </c>
      <c r="R23" s="27" t="s">
        <v>99</v>
      </c>
      <c r="S23" s="27" t="s">
        <v>104</v>
      </c>
      <c r="T23" s="27" t="s">
        <v>101</v>
      </c>
      <c r="U23" s="28" t="s">
        <v>98</v>
      </c>
      <c r="V23" s="28" t="s">
        <v>99</v>
      </c>
      <c r="W23" s="28" t="s">
        <v>105</v>
      </c>
      <c r="X23" s="28" t="s">
        <v>101</v>
      </c>
    </row>
    <row r="24" spans="1:24" ht="14.1" customHeight="1" x14ac:dyDescent="0.25">
      <c r="A24" s="30"/>
      <c r="B24" s="31"/>
      <c r="C24" s="5">
        <f>SUM(C26:C31)</f>
        <v>1179449377.96</v>
      </c>
      <c r="D24" s="5">
        <f>SUM(D26:D31)</f>
        <v>839588822.23000002</v>
      </c>
      <c r="E24" s="11">
        <f>$D$24/G24</f>
        <v>2.9317488669332739</v>
      </c>
      <c r="F24" s="11">
        <f>G24/D24</f>
        <v>0.34109333554413201</v>
      </c>
      <c r="G24" s="5">
        <f>SUM(G26:G31)</f>
        <v>286378151.86000001</v>
      </c>
      <c r="H24" s="5">
        <f>D24-G24</f>
        <v>553210670.37</v>
      </c>
      <c r="I24" s="7">
        <f>$D$24/K24</f>
        <v>2.0873075597483965</v>
      </c>
      <c r="J24" s="11">
        <f>K24/D24</f>
        <v>0.47908608165082284</v>
      </c>
      <c r="K24" s="5">
        <f>SUM(K26:K31)</f>
        <v>402235319.03999996</v>
      </c>
      <c r="L24" s="5">
        <f>D24-K24</f>
        <v>437353503.19000006</v>
      </c>
      <c r="M24" s="7">
        <f>$D$24/O24</f>
        <v>1.7797339686726652</v>
      </c>
      <c r="N24" s="11">
        <f>O24/D24</f>
        <v>0.56188172929339841</v>
      </c>
      <c r="O24" s="5">
        <f>SUM(O26:O31)</f>
        <v>471749619.33000004</v>
      </c>
      <c r="P24" s="5">
        <f>D24-O24</f>
        <v>367839202.89999998</v>
      </c>
      <c r="Q24" s="7">
        <f>$D$24/S24</f>
        <v>1.6205385034711692</v>
      </c>
      <c r="R24" s="11">
        <f>S24/D24</f>
        <v>0.61707882772178191</v>
      </c>
      <c r="S24" s="5">
        <f>SUM(S26:S31)</f>
        <v>518092486.19</v>
      </c>
      <c r="T24" s="5">
        <f>D24-S24</f>
        <v>321496336.04000002</v>
      </c>
      <c r="U24" s="7">
        <f>$D$24/W24</f>
        <v>1.3243777606101341</v>
      </c>
      <c r="V24" s="11">
        <f>W24/D24</f>
        <v>0.75507157379274104</v>
      </c>
      <c r="W24" s="5">
        <f>SUM(W26:W31)</f>
        <v>633949653.34000003</v>
      </c>
      <c r="X24" s="5">
        <f>D24-W24</f>
        <v>205639168.88999999</v>
      </c>
    </row>
    <row r="25" spans="1:24" ht="14.1" customHeight="1" x14ac:dyDescent="0.2">
      <c r="A25" s="1" t="s">
        <v>106</v>
      </c>
      <c r="B25" s="2"/>
      <c r="C25" s="2"/>
      <c r="D25" s="2"/>
      <c r="E25" s="2"/>
      <c r="F25" s="2"/>
      <c r="G25" s="2"/>
      <c r="H25" s="2"/>
      <c r="I25" s="2"/>
      <c r="J25" s="2"/>
      <c r="K25" s="2"/>
      <c r="L25" s="2"/>
      <c r="M25" s="2"/>
      <c r="N25" s="2"/>
      <c r="O25" s="2"/>
      <c r="P25" s="2"/>
      <c r="Q25" s="2"/>
      <c r="R25" s="2"/>
      <c r="S25" s="2"/>
      <c r="T25" s="2"/>
      <c r="U25" s="2"/>
      <c r="V25" s="2"/>
      <c r="W25" s="2"/>
      <c r="X25" s="2"/>
    </row>
    <row r="26" spans="1:24" ht="14.1" customHeight="1" x14ac:dyDescent="0.25">
      <c r="A26" s="3">
        <v>2018</v>
      </c>
      <c r="B26" s="12">
        <v>102852</v>
      </c>
      <c r="C26" s="5">
        <v>166370102.58000001</v>
      </c>
      <c r="D26" s="5">
        <v>121674332.85000001</v>
      </c>
      <c r="E26" s="7">
        <f>$D$26/G26</f>
        <v>2.8420616282291813</v>
      </c>
      <c r="F26" s="11">
        <f t="shared" ref="F26:F31" si="27">G26/D26</f>
        <v>0.35185725392699363</v>
      </c>
      <c r="G26" s="5">
        <v>42811996.629999995</v>
      </c>
      <c r="H26" s="5">
        <f t="shared" ref="H26:H31" si="28">D26-G26</f>
        <v>78862336.220000014</v>
      </c>
      <c r="I26" s="7">
        <f>$D$26/K26</f>
        <v>2.0372904150983815</v>
      </c>
      <c r="J26" s="11">
        <f t="shared" ref="J26:J31" si="29">K26/D26</f>
        <v>0.49084803648463132</v>
      </c>
      <c r="K26" s="5">
        <v>59723607.369999982</v>
      </c>
      <c r="L26" s="5">
        <f t="shared" ref="L26:L31" si="30">D26-K26</f>
        <v>61950725.480000027</v>
      </c>
      <c r="M26" s="7">
        <f>$D$26/O26</f>
        <v>1.741424554566428</v>
      </c>
      <c r="N26" s="11">
        <f t="shared" ref="N26:N31" si="31">O26/D26</f>
        <v>0.57424250587127823</v>
      </c>
      <c r="O26" s="5">
        <v>69870573.795999989</v>
      </c>
      <c r="P26" s="5">
        <f t="shared" ref="P26:P31" si="32">D26-O26</f>
        <v>51803759.05400002</v>
      </c>
      <c r="Q26" s="7">
        <f>$D$26/S26</f>
        <v>1.5877077915141233</v>
      </c>
      <c r="R26" s="11">
        <f t="shared" ref="R26:R31" si="33">S26/D26</f>
        <v>0.62983881879570947</v>
      </c>
      <c r="S26" s="5">
        <v>76635218.079999998</v>
      </c>
      <c r="T26" s="5">
        <f t="shared" ref="T26:T31" si="34">D26-S26</f>
        <v>45039114.770000011</v>
      </c>
      <c r="U26" s="7">
        <f>$D$26/W26</f>
        <v>1.300678327890114</v>
      </c>
      <c r="V26" s="11">
        <f t="shared" ref="V26:V31" si="35">W26/D26</f>
        <v>0.76882960110678766</v>
      </c>
      <c r="W26" s="5">
        <v>93546828.790000021</v>
      </c>
      <c r="X26" s="5">
        <f t="shared" ref="X26:X31" si="36">D26-W26</f>
        <v>28127504.059999987</v>
      </c>
    </row>
    <row r="27" spans="1:24" ht="14.1" customHeight="1" x14ac:dyDescent="0.25">
      <c r="A27" s="3">
        <v>2019</v>
      </c>
      <c r="B27" s="12">
        <v>104704</v>
      </c>
      <c r="C27" s="5">
        <v>182594148.64000002</v>
      </c>
      <c r="D27" s="5">
        <v>133023250.67999998</v>
      </c>
      <c r="E27" s="7">
        <f>$D$27/G27</f>
        <v>2.7771844007304045</v>
      </c>
      <c r="F27" s="11">
        <f t="shared" si="27"/>
        <v>0.36007691809625536</v>
      </c>
      <c r="G27" s="5">
        <v>47898602.140000001</v>
      </c>
      <c r="H27" s="5">
        <f t="shared" si="28"/>
        <v>85124648.539999977</v>
      </c>
      <c r="I27" s="7">
        <f>$D$27/K27</f>
        <v>1.9858574994969838</v>
      </c>
      <c r="J27" s="11">
        <f t="shared" si="29"/>
        <v>0.50356080446522433</v>
      </c>
      <c r="K27" s="5">
        <v>66985295.124999993</v>
      </c>
      <c r="L27" s="5">
        <f t="shared" si="30"/>
        <v>66037955.554999985</v>
      </c>
      <c r="M27" s="7">
        <f>$D$27/O27</f>
        <v>1.6959180411278643</v>
      </c>
      <c r="N27" s="11">
        <f t="shared" si="31"/>
        <v>0.58965113628660593</v>
      </c>
      <c r="O27" s="5">
        <v>78437310.916000009</v>
      </c>
      <c r="P27" s="5">
        <f t="shared" si="32"/>
        <v>54585939.763999969</v>
      </c>
      <c r="Q27" s="7">
        <f>$D$27/S27</f>
        <v>1.5454883011415546</v>
      </c>
      <c r="R27" s="11">
        <f t="shared" si="33"/>
        <v>0.64704469083419347</v>
      </c>
      <c r="S27" s="5">
        <v>86071988.109999999</v>
      </c>
      <c r="T27" s="5">
        <f t="shared" si="34"/>
        <v>46951262.569999978</v>
      </c>
      <c r="U27" s="7">
        <f>$D$27/W27</f>
        <v>1.2649764079850641</v>
      </c>
      <c r="V27" s="11">
        <f t="shared" si="35"/>
        <v>0.79052857720316261</v>
      </c>
      <c r="W27" s="5">
        <v>105158681.09500001</v>
      </c>
      <c r="X27" s="5">
        <f t="shared" si="36"/>
        <v>27864569.584999964</v>
      </c>
    </row>
    <row r="28" spans="1:24" ht="14.1" customHeight="1" x14ac:dyDescent="0.25">
      <c r="A28" s="3">
        <v>2020</v>
      </c>
      <c r="B28" s="12">
        <v>101091</v>
      </c>
      <c r="C28" s="5">
        <v>181975613.43999997</v>
      </c>
      <c r="D28" s="5">
        <v>132923790.29999998</v>
      </c>
      <c r="E28" s="7">
        <f>$D$28/G28</f>
        <v>2.9544643720545074</v>
      </c>
      <c r="F28" s="11">
        <f t="shared" si="27"/>
        <v>0.33847082721955762</v>
      </c>
      <c r="G28" s="5">
        <v>44990825.260000005</v>
      </c>
      <c r="H28" s="5">
        <f t="shared" si="28"/>
        <v>87932965.039999977</v>
      </c>
      <c r="I28" s="7">
        <f>$D$28/K28</f>
        <v>2.1010058962602582</v>
      </c>
      <c r="J28" s="11">
        <f t="shared" si="29"/>
        <v>0.4759624910048928</v>
      </c>
      <c r="K28" s="5">
        <v>63266738.344999999</v>
      </c>
      <c r="L28" s="5">
        <f t="shared" si="30"/>
        <v>69657051.954999983</v>
      </c>
      <c r="M28" s="7">
        <f>$D$28/O28</f>
        <v>1.7906465920911183</v>
      </c>
      <c r="N28" s="11">
        <f t="shared" si="31"/>
        <v>0.55845748927609407</v>
      </c>
      <c r="O28" s="5">
        <v>74232286.19600001</v>
      </c>
      <c r="P28" s="5">
        <f t="shared" si="32"/>
        <v>58691504.103999972</v>
      </c>
      <c r="Q28" s="7">
        <f>$D$28/S28</f>
        <v>1.6301136640633762</v>
      </c>
      <c r="R28" s="11">
        <f t="shared" si="33"/>
        <v>0.61345415479022802</v>
      </c>
      <c r="S28" s="5">
        <v>81542651.429999992</v>
      </c>
      <c r="T28" s="5">
        <f t="shared" si="34"/>
        <v>51381138.86999999</v>
      </c>
      <c r="U28" s="7">
        <f>$D$28/W28</f>
        <v>1.3316539958859577</v>
      </c>
      <c r="V28" s="11">
        <f t="shared" si="35"/>
        <v>0.75094581857556308</v>
      </c>
      <c r="W28" s="5">
        <v>99818564.514999986</v>
      </c>
      <c r="X28" s="5">
        <f t="shared" si="36"/>
        <v>33105225.784999996</v>
      </c>
    </row>
    <row r="29" spans="1:24" ht="14.1" customHeight="1" x14ac:dyDescent="0.25">
      <c r="A29" s="3">
        <v>2021</v>
      </c>
      <c r="B29" s="12">
        <v>121144</v>
      </c>
      <c r="C29" s="5">
        <v>219434712.12999997</v>
      </c>
      <c r="D29" s="5">
        <v>158203983.32000002</v>
      </c>
      <c r="E29" s="7">
        <f>$D$29/G29</f>
        <v>2.9030044414629446</v>
      </c>
      <c r="F29" s="11">
        <f t="shared" si="27"/>
        <v>0.34447070962663029</v>
      </c>
      <c r="G29" s="5">
        <v>54496638.399999991</v>
      </c>
      <c r="H29" s="5">
        <f t="shared" si="28"/>
        <v>103707344.92000003</v>
      </c>
      <c r="I29" s="7">
        <f>$D$29/K29</f>
        <v>2.0584439891254243</v>
      </c>
      <c r="J29" s="11">
        <f t="shared" si="29"/>
        <v>0.48580384274865418</v>
      </c>
      <c r="K29" s="5">
        <v>76856103.034999996</v>
      </c>
      <c r="L29" s="5">
        <f t="shared" si="30"/>
        <v>81347880.285000026</v>
      </c>
      <c r="M29" s="7">
        <f>$D$29/O29</f>
        <v>1.752529751129378</v>
      </c>
      <c r="N29" s="11">
        <f t="shared" si="31"/>
        <v>0.57060372262186854</v>
      </c>
      <c r="O29" s="5">
        <v>90271781.816000015</v>
      </c>
      <c r="P29" s="5">
        <f t="shared" si="32"/>
        <v>67932201.504000008</v>
      </c>
      <c r="Q29" s="7">
        <f>$D$29/S29</f>
        <v>1.5945479830967741</v>
      </c>
      <c r="R29" s="11">
        <f t="shared" si="33"/>
        <v>0.62713697587067807</v>
      </c>
      <c r="S29" s="5">
        <v>99215567.670000002</v>
      </c>
      <c r="T29" s="5">
        <f t="shared" si="34"/>
        <v>58988415.650000021</v>
      </c>
      <c r="U29" s="7">
        <f>$D$29/W29</f>
        <v>1.301286788253591</v>
      </c>
      <c r="V29" s="11">
        <f t="shared" si="35"/>
        <v>0.76847010899270185</v>
      </c>
      <c r="W29" s="5">
        <v>121575032.30500001</v>
      </c>
      <c r="X29" s="5">
        <f t="shared" si="36"/>
        <v>36628951.015000015</v>
      </c>
    </row>
    <row r="30" spans="1:24" ht="14.1" customHeight="1" x14ac:dyDescent="0.25">
      <c r="A30" s="3">
        <v>2022</v>
      </c>
      <c r="B30" s="12">
        <v>111385</v>
      </c>
      <c r="C30" s="5">
        <v>236257639.84</v>
      </c>
      <c r="D30" s="5">
        <v>161273415.72999999</v>
      </c>
      <c r="E30" s="7">
        <f>$D$30/G30</f>
        <v>3.0040844096780597</v>
      </c>
      <c r="F30" s="11">
        <f t="shared" si="27"/>
        <v>0.33288012706246412</v>
      </c>
      <c r="G30" s="5">
        <v>53684715.119999997</v>
      </c>
      <c r="H30" s="5">
        <f t="shared" si="28"/>
        <v>107588700.60999998</v>
      </c>
      <c r="I30" s="7">
        <f>$D$30/K30</f>
        <v>2.1308584180514885</v>
      </c>
      <c r="J30" s="11">
        <f t="shared" si="29"/>
        <v>0.46929443623684092</v>
      </c>
      <c r="K30" s="5">
        <v>75684716.715000018</v>
      </c>
      <c r="L30" s="5">
        <f t="shared" si="30"/>
        <v>85588699.014999971</v>
      </c>
      <c r="M30" s="7">
        <f>$D$30/O30</f>
        <v>1.814411070361126</v>
      </c>
      <c r="N30" s="11">
        <f t="shared" si="31"/>
        <v>0.55114302174146679</v>
      </c>
      <c r="O30" s="5">
        <v>88884717.671999991</v>
      </c>
      <c r="P30" s="5">
        <f t="shared" si="32"/>
        <v>72388698.057999998</v>
      </c>
      <c r="Q30" s="7">
        <f>$D$30/S30</f>
        <v>1.6509584970926858</v>
      </c>
      <c r="R30" s="11">
        <f t="shared" si="33"/>
        <v>0.60570874541121755</v>
      </c>
      <c r="S30" s="5">
        <v>97684718.310000017</v>
      </c>
      <c r="T30" s="5">
        <f t="shared" si="34"/>
        <v>63588697.419999972</v>
      </c>
      <c r="U30" s="7">
        <f>$D$30/W30</f>
        <v>1.3474854255247548</v>
      </c>
      <c r="V30" s="11">
        <f t="shared" si="35"/>
        <v>0.74212305458559402</v>
      </c>
      <c r="W30" s="5">
        <v>119684719.90499997</v>
      </c>
      <c r="X30" s="5">
        <f t="shared" si="36"/>
        <v>41588695.825000018</v>
      </c>
    </row>
    <row r="31" spans="1:24" ht="14.1" customHeight="1" x14ac:dyDescent="0.25">
      <c r="A31" s="3">
        <v>2023</v>
      </c>
      <c r="B31" s="12">
        <v>80438</v>
      </c>
      <c r="C31" s="5">
        <v>192817161.33000004</v>
      </c>
      <c r="D31" s="5">
        <v>132490049.35000001</v>
      </c>
      <c r="E31" s="7">
        <f>$D$31/G31</f>
        <v>3.1177522613048847</v>
      </c>
      <c r="F31" s="11">
        <f t="shared" si="27"/>
        <v>0.32074389373755635</v>
      </c>
      <c r="G31" s="5">
        <v>42495374.310000002</v>
      </c>
      <c r="H31" s="5">
        <f t="shared" si="28"/>
        <v>89994675.040000007</v>
      </c>
      <c r="I31" s="7">
        <f>$D$31/K31</f>
        <v>2.2185629931444217</v>
      </c>
      <c r="J31" s="11">
        <f t="shared" si="29"/>
        <v>0.45074221606062059</v>
      </c>
      <c r="K31" s="5">
        <v>59718858.449999988</v>
      </c>
      <c r="L31" s="5">
        <f t="shared" si="30"/>
        <v>72771190.900000021</v>
      </c>
      <c r="M31" s="7">
        <f>$D$31/O31</f>
        <v>1.8912843979605314</v>
      </c>
      <c r="N31" s="11">
        <f t="shared" si="31"/>
        <v>0.52874120945445913</v>
      </c>
      <c r="O31" s="5">
        <v>70052948.933999985</v>
      </c>
      <c r="P31" s="5">
        <f t="shared" si="32"/>
        <v>62437100.416000023</v>
      </c>
      <c r="Q31" s="7">
        <f>$D$31/S31</f>
        <v>1.7219393755138854</v>
      </c>
      <c r="R31" s="11">
        <f t="shared" si="33"/>
        <v>0.58074053838368489</v>
      </c>
      <c r="S31" s="5">
        <v>76942342.589999989</v>
      </c>
      <c r="T31" s="5">
        <f t="shared" si="34"/>
        <v>55547706.76000002</v>
      </c>
      <c r="U31" s="7">
        <f>$D$31/W31</f>
        <v>1.4069865252697922</v>
      </c>
      <c r="V31" s="11">
        <f t="shared" si="35"/>
        <v>0.71073886070674919</v>
      </c>
      <c r="W31" s="5">
        <v>94165826.729999989</v>
      </c>
      <c r="X31" s="5">
        <f t="shared" si="36"/>
        <v>38324222.62000002</v>
      </c>
    </row>
    <row r="32" spans="1:24" ht="12" customHeight="1" x14ac:dyDescent="0.2">
      <c r="E32" s="6"/>
      <c r="F32" s="6"/>
      <c r="G32" s="6"/>
      <c r="H32" s="6"/>
      <c r="I32" s="6"/>
      <c r="J32" s="6"/>
      <c r="L32" s="6"/>
      <c r="M32" s="6"/>
      <c r="N32" s="6"/>
      <c r="P32" s="6"/>
      <c r="Q32" s="6"/>
      <c r="R32" s="6"/>
      <c r="T32" s="6"/>
      <c r="U32" s="6"/>
      <c r="V32" s="6"/>
      <c r="X32" s="6"/>
    </row>
    <row r="33" spans="5:24" ht="12" customHeight="1" x14ac:dyDescent="0.2">
      <c r="E33" s="6"/>
      <c r="F33" s="6"/>
      <c r="G33" s="6"/>
      <c r="H33" s="6"/>
      <c r="I33" s="6"/>
      <c r="J33" s="6"/>
      <c r="L33" s="6"/>
      <c r="M33" s="6"/>
      <c r="N33" s="6"/>
      <c r="P33" s="6"/>
      <c r="Q33" s="6"/>
      <c r="R33" s="6"/>
      <c r="T33" s="6"/>
      <c r="U33" s="6"/>
      <c r="V33" s="6"/>
      <c r="X33" s="6"/>
    </row>
    <row r="34" spans="5:24" ht="12" customHeight="1" x14ac:dyDescent="0.2">
      <c r="E34" s="6"/>
      <c r="F34" s="6"/>
      <c r="G34" s="6"/>
      <c r="H34" s="6"/>
      <c r="I34" s="6"/>
      <c r="J34" s="6"/>
      <c r="L34" s="6"/>
      <c r="M34" s="6"/>
      <c r="N34" s="6"/>
      <c r="P34" s="6"/>
      <c r="Q34" s="6"/>
      <c r="R34" s="6"/>
      <c r="T34" s="6"/>
      <c r="U34" s="6"/>
      <c r="V34" s="6"/>
      <c r="X34" s="6"/>
    </row>
    <row r="35" spans="5:24" ht="12" customHeight="1" x14ac:dyDescent="0.2">
      <c r="E35" s="6"/>
      <c r="F35" s="6"/>
      <c r="G35" s="6"/>
      <c r="H35" s="6"/>
      <c r="I35" s="6"/>
      <c r="J35" s="6"/>
      <c r="L35" s="6"/>
      <c r="M35" s="6"/>
      <c r="N35" s="6"/>
      <c r="P35" s="6"/>
      <c r="Q35" s="6"/>
      <c r="R35" s="6"/>
      <c r="T35" s="6"/>
      <c r="U35" s="6"/>
      <c r="V35" s="6"/>
      <c r="X35" s="6"/>
    </row>
    <row r="36" spans="5:24" ht="12" customHeight="1" x14ac:dyDescent="0.2">
      <c r="E36" s="6"/>
      <c r="F36" s="6"/>
      <c r="G36" s="6"/>
      <c r="H36" s="6"/>
      <c r="I36" s="6"/>
      <c r="J36" s="6"/>
      <c r="L36" s="6"/>
      <c r="M36" s="6"/>
      <c r="N36" s="6"/>
      <c r="P36" s="6"/>
      <c r="Q36" s="6"/>
      <c r="R36" s="6"/>
      <c r="T36" s="6"/>
      <c r="U36" s="6"/>
      <c r="V36" s="6"/>
      <c r="X36" s="6"/>
    </row>
  </sheetData>
  <mergeCells count="7">
    <mergeCell ref="A23:A24"/>
    <mergeCell ref="B23:B24"/>
    <mergeCell ref="A3:A4"/>
    <mergeCell ref="B3:B4"/>
    <mergeCell ref="A1:G1"/>
    <mergeCell ref="A13:A14"/>
    <mergeCell ref="B13:B14"/>
  </mergeCells>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5"/>
  <sheetViews>
    <sheetView zoomScaleNormal="100" workbookViewId="0">
      <pane ySplit="1" topLeftCell="A2" activePane="bottomLeft" state="frozen"/>
      <selection pane="bottomLeft" activeCell="E17" sqref="E17"/>
    </sheetView>
  </sheetViews>
  <sheetFormatPr defaultColWidth="11.44140625" defaultRowHeight="12" customHeight="1" x14ac:dyDescent="0.2"/>
  <cols>
    <col min="1" max="1" width="13.6640625" bestFit="1" customWidth="1"/>
    <col min="2" max="2" width="18.6640625" bestFit="1" customWidth="1"/>
    <col min="3" max="3" width="21.5546875" bestFit="1" customWidth="1"/>
    <col min="4" max="6" width="22.6640625" customWidth="1"/>
    <col min="7" max="7" width="18.6640625" bestFit="1" customWidth="1"/>
    <col min="8" max="8" width="21.5546875" bestFit="1" customWidth="1"/>
    <col min="9" max="9" width="35.6640625" bestFit="1" customWidth="1"/>
    <col min="10" max="10" width="27.88671875" bestFit="1" customWidth="1"/>
    <col min="11" max="11" width="18.6640625" bestFit="1" customWidth="1"/>
    <col min="12" max="12" width="21.5546875" bestFit="1" customWidth="1"/>
    <col min="13" max="13" width="35.6640625" bestFit="1" customWidth="1"/>
    <col min="14" max="14" width="27.88671875" bestFit="1" customWidth="1"/>
    <col min="15" max="15" width="18.6640625" bestFit="1" customWidth="1"/>
    <col min="16" max="16" width="19.6640625" bestFit="1" customWidth="1"/>
    <col min="17" max="17" width="26.6640625" bestFit="1" customWidth="1"/>
    <col min="18" max="18" width="18.6640625" bestFit="1" customWidth="1"/>
    <col min="19" max="19" width="19.6640625" bestFit="1" customWidth="1"/>
    <col min="20" max="20" width="26.6640625" bestFit="1" customWidth="1"/>
    <col min="21" max="21" width="18.6640625" bestFit="1" customWidth="1"/>
    <col min="22" max="22" width="19.6640625" bestFit="1" customWidth="1"/>
    <col min="23" max="23" width="26.6640625" bestFit="1" customWidth="1"/>
    <col min="24" max="24" width="18.6640625" bestFit="1" customWidth="1"/>
    <col min="25" max="25" width="19.6640625" bestFit="1" customWidth="1"/>
    <col min="26" max="26" width="26.6640625" bestFit="1" customWidth="1"/>
    <col min="27" max="27" width="18.6640625" bestFit="1" customWidth="1"/>
    <col min="28" max="28" width="19.6640625" bestFit="1" customWidth="1"/>
    <col min="29" max="29" width="26.6640625" bestFit="1" customWidth="1"/>
    <col min="30" max="30" width="18.6640625" bestFit="1" customWidth="1"/>
    <col min="31" max="31" width="19.6640625" bestFit="1" customWidth="1"/>
    <col min="32" max="32" width="26.6640625" bestFit="1" customWidth="1"/>
    <col min="33" max="33" width="18.6640625" bestFit="1" customWidth="1"/>
    <col min="34" max="34" width="19.6640625" bestFit="1" customWidth="1"/>
    <col min="35" max="35" width="26.6640625" bestFit="1" customWidth="1"/>
    <col min="36" max="36" width="18.6640625" bestFit="1" customWidth="1"/>
    <col min="37" max="37" width="19.6640625" bestFit="1" customWidth="1"/>
    <col min="38" max="38" width="26.6640625" bestFit="1" customWidth="1"/>
    <col min="39" max="39" width="18.6640625" bestFit="1" customWidth="1"/>
    <col min="40" max="40" width="19.6640625" bestFit="1" customWidth="1"/>
    <col min="41" max="41" width="26.6640625" bestFit="1" customWidth="1"/>
    <col min="42" max="42" width="18.6640625" bestFit="1" customWidth="1"/>
    <col min="43" max="43" width="19.6640625" bestFit="1" customWidth="1"/>
    <col min="44" max="44" width="26.6640625" bestFit="1" customWidth="1"/>
  </cols>
  <sheetData>
    <row r="1" spans="1:44" ht="15.9" customHeight="1"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3" spans="1:44" ht="14.1" customHeight="1" x14ac:dyDescent="0.25">
      <c r="A3" s="34"/>
      <c r="B3" s="38" t="s">
        <v>109</v>
      </c>
      <c r="C3" s="39"/>
      <c r="D3" s="39"/>
      <c r="E3" s="39"/>
      <c r="F3" s="39"/>
      <c r="G3" s="39"/>
      <c r="H3" s="39"/>
      <c r="I3" s="39"/>
      <c r="J3" s="39"/>
      <c r="K3" s="39"/>
      <c r="L3" s="39"/>
      <c r="M3" s="39"/>
      <c r="N3" s="40"/>
    </row>
    <row r="4" spans="1:44" ht="14.1" customHeight="1" x14ac:dyDescent="0.25">
      <c r="A4" s="34"/>
      <c r="B4" s="47" t="s">
        <v>110</v>
      </c>
      <c r="C4" s="36"/>
      <c r="D4" s="36"/>
      <c r="E4" s="36"/>
      <c r="F4" s="37"/>
      <c r="G4" s="35" t="s">
        <v>107</v>
      </c>
      <c r="H4" s="36"/>
      <c r="I4" s="36"/>
      <c r="J4" s="37"/>
      <c r="K4" s="35" t="s">
        <v>108</v>
      </c>
      <c r="L4" s="36"/>
      <c r="M4" s="36"/>
      <c r="N4" s="37"/>
    </row>
    <row r="5" spans="1:44" ht="25.2" x14ac:dyDescent="0.25">
      <c r="A5" s="34"/>
      <c r="B5" s="22" t="s">
        <v>96</v>
      </c>
      <c r="C5" s="22" t="s">
        <v>97</v>
      </c>
      <c r="D5" s="29" t="s">
        <v>111</v>
      </c>
      <c r="E5" s="29" t="s">
        <v>100</v>
      </c>
      <c r="F5" s="29" t="s">
        <v>101</v>
      </c>
      <c r="G5" s="22" t="s">
        <v>96</v>
      </c>
      <c r="H5" s="22" t="s">
        <v>97</v>
      </c>
      <c r="I5" s="22" t="s">
        <v>111</v>
      </c>
      <c r="J5" s="22" t="s">
        <v>100</v>
      </c>
      <c r="K5" s="22" t="s">
        <v>96</v>
      </c>
      <c r="L5" s="22" t="s">
        <v>97</v>
      </c>
      <c r="M5" s="22" t="s">
        <v>111</v>
      </c>
      <c r="N5" s="22" t="s">
        <v>100</v>
      </c>
    </row>
    <row r="6" spans="1:44" ht="14.1" customHeight="1" x14ac:dyDescent="0.25">
      <c r="A6" s="34"/>
      <c r="B6" s="8">
        <f>SUM(B8:B9)</f>
        <v>222313294.12000006</v>
      </c>
      <c r="C6" s="8">
        <f t="shared" ref="C6:E6" si="0">SUM(C8:C9)</f>
        <v>168276654.55000001</v>
      </c>
      <c r="D6" s="7">
        <f>C6/E6</f>
        <v>2.8121962268326279</v>
      </c>
      <c r="E6" s="8">
        <f t="shared" si="0"/>
        <v>59838162.410000011</v>
      </c>
      <c r="F6" s="8">
        <f>C6-E6</f>
        <v>108438492.14</v>
      </c>
      <c r="G6" s="8">
        <f>SUM(G8:G9)</f>
        <v>55943191.540000007</v>
      </c>
      <c r="H6" s="8">
        <f t="shared" ref="H6:N6" si="1">SUM(H8:H9)</f>
        <v>46602321.700000003</v>
      </c>
      <c r="I6" s="7">
        <f>H6/J6</f>
        <v>2.7371002012006138</v>
      </c>
      <c r="J6" s="8">
        <f t="shared" si="1"/>
        <v>17026165.75</v>
      </c>
      <c r="K6" s="8">
        <f t="shared" si="1"/>
        <v>166370102.58000001</v>
      </c>
      <c r="L6" s="8">
        <f t="shared" si="1"/>
        <v>121674332.84999999</v>
      </c>
      <c r="M6" s="7">
        <f>L6/N6</f>
        <v>2.8420616262376392</v>
      </c>
      <c r="N6" s="8">
        <f t="shared" si="1"/>
        <v>42811996.660000004</v>
      </c>
    </row>
    <row r="7" spans="1:44" ht="14.1" customHeight="1" x14ac:dyDescent="0.2">
      <c r="A7" s="1" t="s">
        <v>112</v>
      </c>
      <c r="B7" s="2"/>
      <c r="C7" s="2"/>
      <c r="D7" s="2"/>
      <c r="E7" s="2"/>
      <c r="F7" s="2"/>
      <c r="G7" s="2"/>
      <c r="H7" s="2"/>
      <c r="I7" s="2"/>
      <c r="J7" s="2"/>
      <c r="K7" s="2"/>
      <c r="L7" s="2"/>
      <c r="M7" s="2"/>
      <c r="N7" s="2"/>
    </row>
    <row r="8" spans="1:44" ht="14.1" customHeight="1" x14ac:dyDescent="0.2">
      <c r="A8" s="20" t="s">
        <v>42</v>
      </c>
      <c r="B8" s="9">
        <f>G8+K8</f>
        <v>186033722.64000005</v>
      </c>
      <c r="C8" s="9">
        <f>H8+L8</f>
        <v>140283720.84</v>
      </c>
      <c r="D8" s="10">
        <f>C8/E8</f>
        <v>2.8656523613936984</v>
      </c>
      <c r="E8" s="9">
        <f>J8+N8</f>
        <v>48953502.780000009</v>
      </c>
      <c r="F8" s="9">
        <f>C8-E8</f>
        <v>91330218.060000002</v>
      </c>
      <c r="G8" s="9">
        <v>47222370.350000009</v>
      </c>
      <c r="H8" s="9">
        <v>40306098.270000003</v>
      </c>
      <c r="I8" s="10">
        <f>H8/J8</f>
        <v>2.8008012424770414</v>
      </c>
      <c r="J8" s="9">
        <v>14390917.020000001</v>
      </c>
      <c r="K8" s="9">
        <v>138811352.29000002</v>
      </c>
      <c r="L8" s="9">
        <v>99977622.569999993</v>
      </c>
      <c r="M8" s="10">
        <f>L8/N8</f>
        <v>2.8926545966276098</v>
      </c>
      <c r="N8" s="9">
        <v>34562585.760000005</v>
      </c>
    </row>
    <row r="9" spans="1:44" ht="14.1" customHeight="1" x14ac:dyDescent="0.2">
      <c r="A9" s="1" t="s">
        <v>59</v>
      </c>
      <c r="B9" s="9">
        <f>G9+K9</f>
        <v>36279571.480000004</v>
      </c>
      <c r="C9" s="9">
        <f>H9+L9</f>
        <v>27992933.710000001</v>
      </c>
      <c r="D9" s="10">
        <f>C9/E9</f>
        <v>2.5717785086128595</v>
      </c>
      <c r="E9" s="9">
        <f>J9+N9</f>
        <v>10884659.630000001</v>
      </c>
      <c r="F9" s="9">
        <f>C9-E9</f>
        <v>17108274.079999998</v>
      </c>
      <c r="G9" s="9">
        <v>8720821.1900000013</v>
      </c>
      <c r="H9" s="9">
        <v>6296223.4300000006</v>
      </c>
      <c r="I9" s="10">
        <f>H9/J9</f>
        <v>2.3892330763024412</v>
      </c>
      <c r="J9" s="9">
        <v>2635248.73</v>
      </c>
      <c r="K9" s="9">
        <v>27558750.289999999</v>
      </c>
      <c r="L9" s="9">
        <v>21696710.280000001</v>
      </c>
      <c r="M9" s="10">
        <f>L9/N9</f>
        <v>2.6300920808781632</v>
      </c>
      <c r="N9" s="9">
        <v>8249410.9000000004</v>
      </c>
    </row>
    <row r="10" spans="1:44" ht="14.1" customHeight="1" x14ac:dyDescent="0.2">
      <c r="A10" s="1"/>
      <c r="B10" s="2"/>
      <c r="C10" s="2"/>
      <c r="D10" s="2"/>
      <c r="E10" s="2"/>
      <c r="F10" s="2"/>
      <c r="G10" s="2"/>
      <c r="H10" s="2"/>
      <c r="I10" s="2"/>
      <c r="J10" s="2"/>
      <c r="K10" s="2"/>
      <c r="L10" s="2"/>
      <c r="M10" s="2"/>
      <c r="N10" s="2"/>
    </row>
    <row r="12" spans="1:44" ht="14.1" customHeight="1" x14ac:dyDescent="0.25">
      <c r="A12" s="34"/>
      <c r="B12" s="41" t="s">
        <v>113</v>
      </c>
      <c r="C12" s="42"/>
      <c r="D12" s="42"/>
      <c r="E12" s="42"/>
      <c r="F12" s="42"/>
      <c r="G12" s="42"/>
      <c r="H12" s="42"/>
      <c r="I12" s="42"/>
      <c r="J12" s="42"/>
      <c r="K12" s="42"/>
      <c r="L12" s="42"/>
      <c r="M12" s="42"/>
      <c r="N12" s="43"/>
    </row>
    <row r="13" spans="1:44" ht="14.1" customHeight="1" x14ac:dyDescent="0.25">
      <c r="A13" s="34"/>
      <c r="B13" s="47" t="s">
        <v>110</v>
      </c>
      <c r="C13" s="36"/>
      <c r="D13" s="36"/>
      <c r="E13" s="36"/>
      <c r="F13" s="37"/>
      <c r="G13" s="35" t="s">
        <v>107</v>
      </c>
      <c r="H13" s="36"/>
      <c r="I13" s="36"/>
      <c r="J13" s="37"/>
      <c r="K13" s="35" t="s">
        <v>108</v>
      </c>
      <c r="L13" s="36"/>
      <c r="M13" s="36"/>
      <c r="N13" s="37"/>
    </row>
    <row r="14" spans="1:44" ht="25.2" x14ac:dyDescent="0.25">
      <c r="A14" s="34"/>
      <c r="B14" s="22" t="s">
        <v>96</v>
      </c>
      <c r="C14" s="22" t="s">
        <v>97</v>
      </c>
      <c r="D14" s="29" t="s">
        <v>111</v>
      </c>
      <c r="E14" s="29" t="s">
        <v>100</v>
      </c>
      <c r="F14" s="29" t="s">
        <v>101</v>
      </c>
      <c r="G14" s="22" t="s">
        <v>96</v>
      </c>
      <c r="H14" s="22" t="s">
        <v>97</v>
      </c>
      <c r="I14" s="22" t="s">
        <v>111</v>
      </c>
      <c r="J14" s="22" t="s">
        <v>100</v>
      </c>
      <c r="K14" s="22" t="s">
        <v>96</v>
      </c>
      <c r="L14" s="22" t="s">
        <v>97</v>
      </c>
      <c r="M14" s="22" t="s">
        <v>111</v>
      </c>
      <c r="N14" s="22" t="s">
        <v>100</v>
      </c>
    </row>
    <row r="15" spans="1:44" ht="14.1" customHeight="1" x14ac:dyDescent="0.25">
      <c r="A15" s="34"/>
      <c r="B15" s="8">
        <f t="shared" ref="B15:E15" si="2">SUM(B17:B18)</f>
        <v>246275162.44</v>
      </c>
      <c r="C15" s="8">
        <f t="shared" si="2"/>
        <v>181480820.06999999</v>
      </c>
      <c r="D15" s="7">
        <f>C15/E15</f>
        <v>2.7758980470006844</v>
      </c>
      <c r="E15" s="8">
        <f t="shared" si="2"/>
        <v>65377336.269999996</v>
      </c>
      <c r="F15" s="8">
        <f>C15-E15</f>
        <v>116103483.8</v>
      </c>
      <c r="G15" s="8">
        <f t="shared" ref="G15:N15" si="3">SUM(G17:G18)</f>
        <v>63681013.799999997</v>
      </c>
      <c r="H15" s="8">
        <f t="shared" si="3"/>
        <v>48457569.390000001</v>
      </c>
      <c r="I15" s="7">
        <f>H15/J15</f>
        <v>2.7723729321352177</v>
      </c>
      <c r="J15" s="8">
        <f t="shared" si="3"/>
        <v>17478734.129999999</v>
      </c>
      <c r="K15" s="8">
        <f t="shared" si="3"/>
        <v>182594148.64000002</v>
      </c>
      <c r="L15" s="8">
        <f t="shared" si="3"/>
        <v>133023250.67999999</v>
      </c>
      <c r="M15" s="7">
        <f>L15/N15</f>
        <v>2.7771844007304058</v>
      </c>
      <c r="N15" s="8">
        <f t="shared" si="3"/>
        <v>47898602.139999986</v>
      </c>
    </row>
    <row r="16" spans="1:44" ht="14.1" customHeight="1" x14ac:dyDescent="0.2">
      <c r="A16" s="1" t="s">
        <v>112</v>
      </c>
      <c r="B16" s="2"/>
      <c r="C16" s="2"/>
      <c r="D16" s="2"/>
      <c r="E16" s="2"/>
      <c r="F16" s="2"/>
      <c r="G16" s="2"/>
      <c r="H16" s="2"/>
      <c r="I16" s="2"/>
      <c r="J16" s="2"/>
      <c r="K16" s="2"/>
      <c r="L16" s="2"/>
      <c r="M16" s="2"/>
      <c r="N16" s="2"/>
    </row>
    <row r="17" spans="1:14" ht="14.1" customHeight="1" x14ac:dyDescent="0.2">
      <c r="A17" s="20" t="s">
        <v>42</v>
      </c>
      <c r="B17" s="9">
        <f>G17+K17</f>
        <v>203869129.06999999</v>
      </c>
      <c r="C17" s="9">
        <f t="shared" ref="C17:C18" si="4">H17+L17</f>
        <v>150016517.34</v>
      </c>
      <c r="D17" s="10">
        <f>C17/E17</f>
        <v>2.7555387442360364</v>
      </c>
      <c r="E17" s="9">
        <f>J17+N17</f>
        <v>54441810.209999993</v>
      </c>
      <c r="F17" s="9">
        <f>C17-E17</f>
        <v>95574707.13000001</v>
      </c>
      <c r="G17" s="9">
        <v>53790890.489999995</v>
      </c>
      <c r="H17" s="9">
        <v>41596809.800000004</v>
      </c>
      <c r="I17" s="10">
        <f>H17/J17</f>
        <v>2.8294421652843602</v>
      </c>
      <c r="J17" s="9">
        <v>14701417.23</v>
      </c>
      <c r="K17" s="9">
        <v>150078238.58000001</v>
      </c>
      <c r="L17" s="9">
        <v>108419707.53999999</v>
      </c>
      <c r="M17" s="10">
        <f>L17/N17</f>
        <v>2.7281991799770076</v>
      </c>
      <c r="N17" s="9">
        <v>39740392.979999989</v>
      </c>
    </row>
    <row r="18" spans="1:14" ht="14.1" customHeight="1" x14ac:dyDescent="0.2">
      <c r="A18" s="1" t="s">
        <v>59</v>
      </c>
      <c r="B18" s="9">
        <f>G18+K18</f>
        <v>42406033.369999997</v>
      </c>
      <c r="C18" s="9">
        <f t="shared" si="4"/>
        <v>31464302.73</v>
      </c>
      <c r="D18" s="10">
        <f>C18/E18</f>
        <v>2.8772555208926089</v>
      </c>
      <c r="E18" s="9">
        <f>J18+N18</f>
        <v>10935526.060000001</v>
      </c>
      <c r="F18" s="9">
        <f>C18-E18</f>
        <v>20528776.670000002</v>
      </c>
      <c r="G18" s="9">
        <v>9890123.3100000005</v>
      </c>
      <c r="H18" s="9">
        <v>6860759.5899999999</v>
      </c>
      <c r="I18" s="10">
        <f>H18/J18</f>
        <v>2.4702833119259817</v>
      </c>
      <c r="J18" s="9">
        <v>2777316.9</v>
      </c>
      <c r="K18" s="9">
        <v>32515910.059999999</v>
      </c>
      <c r="L18" s="9">
        <v>24603543.140000001</v>
      </c>
      <c r="M18" s="10">
        <f>L18/N18</f>
        <v>3.0158019557321571</v>
      </c>
      <c r="N18" s="9">
        <v>8158209.1600000001</v>
      </c>
    </row>
    <row r="19" spans="1:14" ht="14.1" customHeight="1" x14ac:dyDescent="0.2">
      <c r="A19" s="1"/>
      <c r="B19" s="2"/>
      <c r="C19" s="2"/>
      <c r="D19" s="2"/>
      <c r="E19" s="2"/>
      <c r="F19" s="2"/>
      <c r="G19" s="2"/>
      <c r="H19" s="2"/>
      <c r="I19" s="2"/>
      <c r="J19" s="2"/>
      <c r="K19" s="2"/>
      <c r="L19" s="2"/>
      <c r="M19" s="2"/>
      <c r="N19" s="2"/>
    </row>
    <row r="21" spans="1:14" ht="14.1" customHeight="1" x14ac:dyDescent="0.25">
      <c r="A21" s="34"/>
      <c r="B21" s="44" t="s">
        <v>114</v>
      </c>
      <c r="C21" s="45"/>
      <c r="D21" s="45"/>
      <c r="E21" s="45"/>
      <c r="F21" s="45"/>
      <c r="G21" s="45"/>
      <c r="H21" s="45"/>
      <c r="I21" s="45"/>
      <c r="J21" s="45"/>
      <c r="K21" s="45"/>
      <c r="L21" s="45"/>
      <c r="M21" s="45"/>
      <c r="N21" s="46"/>
    </row>
    <row r="22" spans="1:14" ht="14.1" customHeight="1" x14ac:dyDescent="0.25">
      <c r="A22" s="34"/>
      <c r="B22" s="48" t="s">
        <v>110</v>
      </c>
      <c r="C22" s="49"/>
      <c r="D22" s="49"/>
      <c r="E22" s="49"/>
      <c r="F22" s="50"/>
      <c r="G22" s="35" t="s">
        <v>107</v>
      </c>
      <c r="H22" s="36"/>
      <c r="I22" s="36"/>
      <c r="J22" s="37"/>
      <c r="K22" s="35" t="s">
        <v>108</v>
      </c>
      <c r="L22" s="36"/>
      <c r="M22" s="36"/>
      <c r="N22" s="37"/>
    </row>
    <row r="23" spans="1:14" ht="25.2" x14ac:dyDescent="0.25">
      <c r="A23" s="34"/>
      <c r="B23" s="22" t="s">
        <v>96</v>
      </c>
      <c r="C23" s="22" t="s">
        <v>97</v>
      </c>
      <c r="D23" s="29" t="s">
        <v>111</v>
      </c>
      <c r="E23" s="29" t="s">
        <v>100</v>
      </c>
      <c r="F23" s="29" t="s">
        <v>101</v>
      </c>
      <c r="G23" s="22" t="s">
        <v>96</v>
      </c>
      <c r="H23" s="22" t="s">
        <v>97</v>
      </c>
      <c r="I23" s="22" t="s">
        <v>111</v>
      </c>
      <c r="J23" s="22" t="s">
        <v>100</v>
      </c>
      <c r="K23" s="22" t="s">
        <v>96</v>
      </c>
      <c r="L23" s="22" t="s">
        <v>97</v>
      </c>
      <c r="M23" s="22" t="s">
        <v>111</v>
      </c>
      <c r="N23" s="22" t="s">
        <v>100</v>
      </c>
    </row>
    <row r="24" spans="1:14" ht="14.1" customHeight="1" x14ac:dyDescent="0.25">
      <c r="A24" s="34"/>
      <c r="B24" s="8">
        <f t="shared" ref="B24:E24" si="5">SUM(B26:B27)</f>
        <v>245738293.48000002</v>
      </c>
      <c r="C24" s="8">
        <f t="shared" si="5"/>
        <v>178233100.60999998</v>
      </c>
      <c r="D24" s="7">
        <f>C24/E24</f>
        <v>2.8972995196300815</v>
      </c>
      <c r="E24" s="8">
        <f t="shared" si="5"/>
        <v>61516974.480000004</v>
      </c>
      <c r="F24" s="8">
        <f>C24-E24</f>
        <v>116716126.12999998</v>
      </c>
      <c r="G24" s="8">
        <f t="shared" ref="G24:N24" si="6">SUM(G26:G27)</f>
        <v>63762680.039999992</v>
      </c>
      <c r="H24" s="8">
        <f t="shared" si="6"/>
        <v>45309310.310000002</v>
      </c>
      <c r="I24" s="7">
        <f>H24/J24</f>
        <v>2.7416737987072346</v>
      </c>
      <c r="J24" s="8">
        <f t="shared" si="6"/>
        <v>16526149.220000001</v>
      </c>
      <c r="K24" s="8">
        <f t="shared" si="6"/>
        <v>181975613.44</v>
      </c>
      <c r="L24" s="8">
        <f t="shared" si="6"/>
        <v>132923790.29999998</v>
      </c>
      <c r="M24" s="7">
        <f>L24/N24</f>
        <v>2.9544643720545074</v>
      </c>
      <c r="N24" s="8">
        <f t="shared" si="6"/>
        <v>44990825.260000005</v>
      </c>
    </row>
    <row r="25" spans="1:14" ht="14.1" customHeight="1" x14ac:dyDescent="0.2">
      <c r="A25" s="1" t="s">
        <v>112</v>
      </c>
      <c r="B25" s="2"/>
      <c r="C25" s="2"/>
      <c r="D25" s="2"/>
      <c r="E25" s="2"/>
      <c r="F25" s="2"/>
      <c r="G25" s="2"/>
      <c r="H25" s="2"/>
      <c r="I25" s="2"/>
      <c r="J25" s="2"/>
      <c r="K25" s="2"/>
      <c r="L25" s="2"/>
      <c r="M25" s="2"/>
      <c r="N25" s="2"/>
    </row>
    <row r="26" spans="1:14" ht="14.1" customHeight="1" x14ac:dyDescent="0.2">
      <c r="A26" s="20" t="s">
        <v>42</v>
      </c>
      <c r="B26" s="9">
        <f>G26+K26</f>
        <v>205994471.11000001</v>
      </c>
      <c r="C26" s="9">
        <f t="shared" ref="C26:C27" si="7">H26+L26</f>
        <v>148856892.60999998</v>
      </c>
      <c r="D26" s="10">
        <f>C26/E26</f>
        <v>2.8626628955200242</v>
      </c>
      <c r="E26" s="9">
        <f>J26+N26</f>
        <v>51999448.780000001</v>
      </c>
      <c r="F26" s="9">
        <f>C26-E26</f>
        <v>96857443.829999983</v>
      </c>
      <c r="G26" s="9">
        <v>55121924.269999996</v>
      </c>
      <c r="H26" s="9">
        <v>39767604.829999998</v>
      </c>
      <c r="I26" s="10">
        <f>H26/J26</f>
        <v>2.8017156458767287</v>
      </c>
      <c r="J26" s="9">
        <v>14194018.9</v>
      </c>
      <c r="K26" s="9">
        <v>150872546.84</v>
      </c>
      <c r="L26" s="9">
        <v>109089287.77999999</v>
      </c>
      <c r="M26" s="10">
        <f>L26/N26</f>
        <v>2.8855454924402508</v>
      </c>
      <c r="N26" s="9">
        <v>37805429.880000003</v>
      </c>
    </row>
    <row r="27" spans="1:14" ht="14.1" customHeight="1" x14ac:dyDescent="0.2">
      <c r="A27" s="1" t="s">
        <v>59</v>
      </c>
      <c r="B27" s="9">
        <f>G27+K27</f>
        <v>39743822.369999997</v>
      </c>
      <c r="C27" s="9">
        <f t="shared" si="7"/>
        <v>29376208.000000004</v>
      </c>
      <c r="D27" s="10">
        <f>C27/E27</f>
        <v>3.0865383426282738</v>
      </c>
      <c r="E27" s="9">
        <f>J27+N27</f>
        <v>9517525.7000000011</v>
      </c>
      <c r="F27" s="9">
        <f>C27-E27</f>
        <v>19858682.300000004</v>
      </c>
      <c r="G27" s="9">
        <v>8640755.7699999996</v>
      </c>
      <c r="H27" s="9">
        <v>5541705.4800000004</v>
      </c>
      <c r="I27" s="10">
        <f>H27/J27</f>
        <v>2.3762417702283467</v>
      </c>
      <c r="J27" s="9">
        <v>2332130.3199999998</v>
      </c>
      <c r="K27" s="9">
        <v>31103066.599999998</v>
      </c>
      <c r="L27" s="9">
        <v>23834502.520000003</v>
      </c>
      <c r="M27" s="10">
        <f>L27/N27</f>
        <v>3.3170759936664753</v>
      </c>
      <c r="N27" s="9">
        <v>7185395.3800000008</v>
      </c>
    </row>
    <row r="28" spans="1:14" ht="14.1" customHeight="1" x14ac:dyDescent="0.2">
      <c r="A28" s="1"/>
      <c r="B28" s="2"/>
      <c r="C28" s="2"/>
      <c r="D28" s="2"/>
      <c r="E28" s="2"/>
      <c r="F28" s="2"/>
      <c r="G28" s="2"/>
      <c r="H28" s="2"/>
      <c r="I28" s="2"/>
      <c r="J28" s="2"/>
      <c r="K28" s="2"/>
      <c r="L28" s="2"/>
      <c r="M28" s="2"/>
      <c r="N28" s="2"/>
    </row>
    <row r="30" spans="1:14" ht="14.1" customHeight="1" x14ac:dyDescent="0.25">
      <c r="A30" s="34"/>
      <c r="B30" s="54" t="s">
        <v>115</v>
      </c>
      <c r="C30" s="55"/>
      <c r="D30" s="55"/>
      <c r="E30" s="55"/>
      <c r="F30" s="55"/>
      <c r="G30" s="55"/>
      <c r="H30" s="55"/>
      <c r="I30" s="55"/>
      <c r="J30" s="55"/>
      <c r="K30" s="55"/>
      <c r="L30" s="55"/>
      <c r="M30" s="55"/>
      <c r="N30" s="56"/>
    </row>
    <row r="31" spans="1:14" ht="14.1" customHeight="1" x14ac:dyDescent="0.25">
      <c r="A31" s="34"/>
      <c r="B31" s="47" t="s">
        <v>110</v>
      </c>
      <c r="C31" s="36"/>
      <c r="D31" s="36"/>
      <c r="E31" s="36"/>
      <c r="F31" s="37"/>
      <c r="G31" s="35" t="s">
        <v>107</v>
      </c>
      <c r="H31" s="36"/>
      <c r="I31" s="36"/>
      <c r="J31" s="37"/>
      <c r="K31" s="35" t="s">
        <v>108</v>
      </c>
      <c r="L31" s="36"/>
      <c r="M31" s="36"/>
      <c r="N31" s="37"/>
    </row>
    <row r="32" spans="1:14" ht="25.2" x14ac:dyDescent="0.25">
      <c r="A32" s="34"/>
      <c r="B32" s="22" t="s">
        <v>96</v>
      </c>
      <c r="C32" s="22" t="s">
        <v>97</v>
      </c>
      <c r="D32" s="29" t="s">
        <v>111</v>
      </c>
      <c r="E32" s="29" t="s">
        <v>100</v>
      </c>
      <c r="F32" s="29" t="s">
        <v>101</v>
      </c>
      <c r="G32" s="22" t="s">
        <v>96</v>
      </c>
      <c r="H32" s="22" t="s">
        <v>97</v>
      </c>
      <c r="I32" s="22" t="s">
        <v>111</v>
      </c>
      <c r="J32" s="22" t="s">
        <v>100</v>
      </c>
      <c r="K32" s="22" t="s">
        <v>96</v>
      </c>
      <c r="L32" s="22" t="s">
        <v>97</v>
      </c>
      <c r="M32" s="22" t="s">
        <v>111</v>
      </c>
      <c r="N32" s="22" t="s">
        <v>100</v>
      </c>
    </row>
    <row r="33" spans="1:14" ht="14.1" customHeight="1" x14ac:dyDescent="0.25">
      <c r="A33" s="34"/>
      <c r="B33" s="8">
        <f t="shared" ref="B33:E33" si="8">SUM(B35:B36)</f>
        <v>286537091.47999996</v>
      </c>
      <c r="C33" s="8">
        <f t="shared" si="8"/>
        <v>206252071.78999999</v>
      </c>
      <c r="D33" s="7">
        <f>C33/E33</f>
        <v>2.8607423875293878</v>
      </c>
      <c r="E33" s="8">
        <f t="shared" si="8"/>
        <v>72097394.260000005</v>
      </c>
      <c r="F33" s="8">
        <f>C33-E33</f>
        <v>134154677.52999999</v>
      </c>
      <c r="G33" s="8">
        <f t="shared" ref="G33:N33" si="9">SUM(G35:G36)</f>
        <v>67102379.350000009</v>
      </c>
      <c r="H33" s="8">
        <f t="shared" si="9"/>
        <v>48048088.470000006</v>
      </c>
      <c r="I33" s="7">
        <f>H33/J33</f>
        <v>2.7298877873305152</v>
      </c>
      <c r="J33" s="8">
        <f t="shared" si="9"/>
        <v>17600755.860000003</v>
      </c>
      <c r="K33" s="8">
        <f t="shared" si="9"/>
        <v>219434712.12999997</v>
      </c>
      <c r="L33" s="8">
        <f t="shared" si="9"/>
        <v>158203983.31999999</v>
      </c>
      <c r="M33" s="7">
        <f>L33/N33</f>
        <v>2.9030044414629437</v>
      </c>
      <c r="N33" s="8">
        <f t="shared" si="9"/>
        <v>54496638.399999999</v>
      </c>
    </row>
    <row r="34" spans="1:14" ht="14.1" customHeight="1" x14ac:dyDescent="0.2">
      <c r="A34" s="1" t="s">
        <v>112</v>
      </c>
      <c r="B34" s="2"/>
      <c r="C34" s="2"/>
      <c r="D34" s="2"/>
      <c r="E34" s="2"/>
      <c r="F34" s="2"/>
      <c r="G34" s="2"/>
      <c r="H34" s="2"/>
      <c r="I34" s="2"/>
      <c r="J34" s="2"/>
      <c r="K34" s="2"/>
      <c r="L34" s="2"/>
      <c r="M34" s="2"/>
      <c r="N34" s="2"/>
    </row>
    <row r="35" spans="1:14" ht="14.1" customHeight="1" x14ac:dyDescent="0.2">
      <c r="A35" s="20" t="s">
        <v>42</v>
      </c>
      <c r="B35" s="9">
        <f>G35+K35</f>
        <v>239337461.95999998</v>
      </c>
      <c r="C35" s="9">
        <f t="shared" ref="C35:C36" si="10">H35+L35</f>
        <v>171368090.75</v>
      </c>
      <c r="D35" s="10">
        <f>C35/E35</f>
        <v>2.8434283762188128</v>
      </c>
      <c r="E35" s="9">
        <f>J35+N35</f>
        <v>60268122.870000005</v>
      </c>
      <c r="F35" s="9">
        <f>C35-E35</f>
        <v>111099967.88</v>
      </c>
      <c r="G35" s="9">
        <v>57952446.120000005</v>
      </c>
      <c r="H35" s="9">
        <v>41898600.690000005</v>
      </c>
      <c r="I35" s="10">
        <f>H35/J35</f>
        <v>2.8290862377937267</v>
      </c>
      <c r="J35" s="9">
        <v>14809941.150000002</v>
      </c>
      <c r="K35" s="9">
        <v>181385015.83999997</v>
      </c>
      <c r="L35" s="9">
        <v>129469490.06</v>
      </c>
      <c r="M35" s="10">
        <f>L35/N35</f>
        <v>2.8481009393967462</v>
      </c>
      <c r="N35" s="9">
        <v>45458181.719999999</v>
      </c>
    </row>
    <row r="36" spans="1:14" ht="14.1" customHeight="1" x14ac:dyDescent="0.2">
      <c r="A36" s="1" t="s">
        <v>59</v>
      </c>
      <c r="B36" s="9">
        <f>G36+K36</f>
        <v>47199629.519999996</v>
      </c>
      <c r="C36" s="9">
        <f t="shared" si="10"/>
        <v>34883981.039999999</v>
      </c>
      <c r="D36" s="10">
        <f>C36/E36</f>
        <v>2.948954326087196</v>
      </c>
      <c r="E36" s="9">
        <f>J36+N36</f>
        <v>11829271.390000001</v>
      </c>
      <c r="F36" s="9">
        <f>C36-E36</f>
        <v>23054709.649999999</v>
      </c>
      <c r="G36" s="9">
        <v>9149933.2300000004</v>
      </c>
      <c r="H36" s="9">
        <v>6149487.7800000003</v>
      </c>
      <c r="I36" s="10">
        <f>H36/J36</f>
        <v>2.2034740457563378</v>
      </c>
      <c r="J36" s="9">
        <v>2790814.71</v>
      </c>
      <c r="K36" s="9">
        <v>38049696.289999999</v>
      </c>
      <c r="L36" s="9">
        <v>28734493.260000002</v>
      </c>
      <c r="M36" s="10">
        <f>L36/N36</f>
        <v>3.1791371333983096</v>
      </c>
      <c r="N36" s="9">
        <v>9038456.6799999997</v>
      </c>
    </row>
    <row r="37" spans="1:14" ht="14.1" customHeight="1" x14ac:dyDescent="0.2">
      <c r="A37" s="1"/>
      <c r="B37" s="2"/>
      <c r="C37" s="2"/>
      <c r="D37" s="2"/>
      <c r="E37" s="2"/>
      <c r="F37" s="2"/>
      <c r="G37" s="2"/>
      <c r="H37" s="2"/>
      <c r="I37" s="2"/>
      <c r="J37" s="2"/>
      <c r="K37" s="2"/>
      <c r="L37" s="2"/>
      <c r="M37" s="2"/>
      <c r="N37" s="2"/>
    </row>
    <row r="39" spans="1:14" ht="14.1" customHeight="1" x14ac:dyDescent="0.25">
      <c r="A39" s="34"/>
      <c r="B39" s="57" t="s">
        <v>116</v>
      </c>
      <c r="C39" s="58"/>
      <c r="D39" s="58"/>
      <c r="E39" s="58"/>
      <c r="F39" s="58"/>
      <c r="G39" s="58"/>
      <c r="H39" s="58"/>
      <c r="I39" s="58"/>
      <c r="J39" s="58"/>
      <c r="K39" s="58"/>
      <c r="L39" s="58"/>
      <c r="M39" s="58"/>
      <c r="N39" s="59"/>
    </row>
    <row r="40" spans="1:14" ht="14.1" customHeight="1" x14ac:dyDescent="0.25">
      <c r="A40" s="34"/>
      <c r="B40" s="47" t="s">
        <v>110</v>
      </c>
      <c r="C40" s="36"/>
      <c r="D40" s="36"/>
      <c r="E40" s="36"/>
      <c r="F40" s="37"/>
      <c r="G40" s="35" t="s">
        <v>107</v>
      </c>
      <c r="H40" s="36"/>
      <c r="I40" s="36"/>
      <c r="J40" s="37"/>
      <c r="K40" s="35" t="s">
        <v>108</v>
      </c>
      <c r="L40" s="36"/>
      <c r="M40" s="36"/>
      <c r="N40" s="37"/>
    </row>
    <row r="41" spans="1:14" ht="25.2" x14ac:dyDescent="0.25">
      <c r="A41" s="34"/>
      <c r="B41" s="22" t="s">
        <v>96</v>
      </c>
      <c r="C41" s="22" t="s">
        <v>97</v>
      </c>
      <c r="D41" s="29" t="s">
        <v>111</v>
      </c>
      <c r="E41" s="29" t="s">
        <v>100</v>
      </c>
      <c r="F41" s="29" t="s">
        <v>101</v>
      </c>
      <c r="G41" s="22" t="s">
        <v>96</v>
      </c>
      <c r="H41" s="22" t="s">
        <v>97</v>
      </c>
      <c r="I41" s="22" t="s">
        <v>111</v>
      </c>
      <c r="J41" s="22" t="s">
        <v>100</v>
      </c>
      <c r="K41" s="22" t="s">
        <v>96</v>
      </c>
      <c r="L41" s="22" t="s">
        <v>97</v>
      </c>
      <c r="M41" s="22" t="s">
        <v>111</v>
      </c>
      <c r="N41" s="22" t="s">
        <v>100</v>
      </c>
    </row>
    <row r="42" spans="1:14" ht="14.1" customHeight="1" x14ac:dyDescent="0.25">
      <c r="A42" s="34"/>
      <c r="B42" s="8">
        <f t="shared" ref="B42:E42" si="11">SUM(B44:B45)</f>
        <v>306582259.62</v>
      </c>
      <c r="C42" s="8">
        <f t="shared" si="11"/>
        <v>211429109.80000001</v>
      </c>
      <c r="D42" s="7">
        <f>C42/E42</f>
        <v>2.96712885028243</v>
      </c>
      <c r="E42" s="8">
        <f t="shared" si="11"/>
        <v>71257137.950000003</v>
      </c>
      <c r="F42" s="8">
        <f>C42-E42</f>
        <v>140171971.85000002</v>
      </c>
      <c r="G42" s="8">
        <f t="shared" ref="G42:N42" si="12">SUM(G44:G45)</f>
        <v>70324619.780000001</v>
      </c>
      <c r="H42" s="8">
        <f t="shared" si="12"/>
        <v>50155694.07</v>
      </c>
      <c r="I42" s="7">
        <f>H42/J42</f>
        <v>2.8542275903111767</v>
      </c>
      <c r="J42" s="8">
        <f t="shared" si="12"/>
        <v>17572422.829999998</v>
      </c>
      <c r="K42" s="8">
        <f>SUM(K44:K45)</f>
        <v>236257639.84000003</v>
      </c>
      <c r="L42" s="8">
        <f t="shared" si="12"/>
        <v>161273415.72999999</v>
      </c>
      <c r="M42" s="7">
        <f>L42/N42</f>
        <v>3.0040844096780592</v>
      </c>
      <c r="N42" s="8">
        <f t="shared" si="12"/>
        <v>53684715.120000005</v>
      </c>
    </row>
    <row r="43" spans="1:14" ht="14.1" customHeight="1" x14ac:dyDescent="0.2">
      <c r="A43" s="1" t="s">
        <v>112</v>
      </c>
      <c r="B43" s="2"/>
      <c r="C43" s="2"/>
      <c r="D43" s="2"/>
      <c r="E43" s="2"/>
      <c r="F43" s="2"/>
      <c r="G43" s="2"/>
      <c r="H43" s="2"/>
      <c r="I43" s="2"/>
      <c r="J43" s="2"/>
      <c r="K43" s="2"/>
      <c r="L43" s="2"/>
      <c r="M43" s="2"/>
      <c r="N43" s="2"/>
    </row>
    <row r="44" spans="1:14" ht="14.1" customHeight="1" x14ac:dyDescent="0.2">
      <c r="A44" s="20" t="s">
        <v>42</v>
      </c>
      <c r="B44" s="9">
        <f>G44+K44</f>
        <v>257581388.10000002</v>
      </c>
      <c r="C44" s="9">
        <f t="shared" ref="C44:C45" si="13">H44+L44</f>
        <v>175526529.84999999</v>
      </c>
      <c r="D44" s="10">
        <f>C44/E44</f>
        <v>2.9549249947879757</v>
      </c>
      <c r="E44" s="9">
        <f>J44+N44</f>
        <v>59401348.650000006</v>
      </c>
      <c r="F44" s="9">
        <f>C44-E44</f>
        <v>116125181.19999999</v>
      </c>
      <c r="G44" s="9">
        <v>62601205.839999996</v>
      </c>
      <c r="H44" s="9">
        <v>44773974.670000002</v>
      </c>
      <c r="I44" s="10">
        <f>H44/J44</f>
        <v>2.9306552970354978</v>
      </c>
      <c r="J44" s="9">
        <v>15277803.129999999</v>
      </c>
      <c r="K44" s="9">
        <v>194980182.26000002</v>
      </c>
      <c r="L44" s="9">
        <v>130752555.17999999</v>
      </c>
      <c r="M44" s="10">
        <f>L44/N44</f>
        <v>2.9633283916573161</v>
      </c>
      <c r="N44" s="9">
        <v>44123545.520000003</v>
      </c>
    </row>
    <row r="45" spans="1:14" ht="14.1" customHeight="1" x14ac:dyDescent="0.2">
      <c r="A45" s="1" t="s">
        <v>59</v>
      </c>
      <c r="B45" s="9">
        <f>G45+K45</f>
        <v>49000871.519999996</v>
      </c>
      <c r="C45" s="9">
        <f t="shared" si="13"/>
        <v>35902579.950000003</v>
      </c>
      <c r="D45" s="10">
        <f>C45/E45</f>
        <v>3.0282741234276158</v>
      </c>
      <c r="E45" s="9">
        <f>J45+N45</f>
        <v>11855789.299999999</v>
      </c>
      <c r="F45" s="9">
        <f>C45-E45</f>
        <v>24046790.650000006</v>
      </c>
      <c r="G45" s="9">
        <v>7723413.9399999995</v>
      </c>
      <c r="H45" s="9">
        <v>5381719.3999999994</v>
      </c>
      <c r="I45" s="10">
        <f>H45/J45</f>
        <v>2.3453644192107301</v>
      </c>
      <c r="J45" s="9">
        <v>2294619.6999999997</v>
      </c>
      <c r="K45" s="9">
        <v>41277457.579999998</v>
      </c>
      <c r="L45" s="9">
        <v>30520860.550000001</v>
      </c>
      <c r="M45" s="10">
        <f>L45/N45</f>
        <v>3.1921680952087703</v>
      </c>
      <c r="N45" s="9">
        <v>9561169.5999999996</v>
      </c>
    </row>
    <row r="46" spans="1:14" ht="14.1" customHeight="1" x14ac:dyDescent="0.2">
      <c r="A46" s="1"/>
      <c r="B46" s="2"/>
      <c r="C46" s="2"/>
      <c r="D46" s="2"/>
      <c r="E46" s="2"/>
      <c r="F46" s="2"/>
      <c r="G46" s="2"/>
      <c r="H46" s="2"/>
      <c r="I46" s="2"/>
      <c r="J46" s="2"/>
      <c r="K46" s="2"/>
      <c r="L46" s="2"/>
      <c r="M46" s="2"/>
      <c r="N46" s="2"/>
    </row>
    <row r="48" spans="1:14" ht="14.1" customHeight="1" x14ac:dyDescent="0.25">
      <c r="A48" s="34"/>
      <c r="B48" s="51" t="s">
        <v>117</v>
      </c>
      <c r="C48" s="52"/>
      <c r="D48" s="52"/>
      <c r="E48" s="52"/>
      <c r="F48" s="52"/>
      <c r="G48" s="52"/>
      <c r="H48" s="52"/>
      <c r="I48" s="52"/>
      <c r="J48" s="52"/>
      <c r="K48" s="52"/>
      <c r="L48" s="52"/>
      <c r="M48" s="52"/>
      <c r="N48" s="53"/>
    </row>
    <row r="49" spans="1:14" ht="14.1" customHeight="1" x14ac:dyDescent="0.25">
      <c r="A49" s="34"/>
      <c r="B49" s="47" t="s">
        <v>110</v>
      </c>
      <c r="C49" s="36"/>
      <c r="D49" s="36"/>
      <c r="E49" s="36"/>
      <c r="F49" s="37"/>
      <c r="G49" s="35" t="s">
        <v>107</v>
      </c>
      <c r="H49" s="36"/>
      <c r="I49" s="36"/>
      <c r="J49" s="37"/>
      <c r="K49" s="35" t="s">
        <v>108</v>
      </c>
      <c r="L49" s="36"/>
      <c r="M49" s="36"/>
      <c r="N49" s="37"/>
    </row>
    <row r="50" spans="1:14" ht="25.2" x14ac:dyDescent="0.25">
      <c r="A50" s="34"/>
      <c r="B50" s="22" t="s">
        <v>96</v>
      </c>
      <c r="C50" s="22" t="s">
        <v>97</v>
      </c>
      <c r="D50" s="29" t="s">
        <v>111</v>
      </c>
      <c r="E50" s="29" t="s">
        <v>100</v>
      </c>
      <c r="F50" s="29" t="s">
        <v>101</v>
      </c>
      <c r="G50" s="22" t="s">
        <v>96</v>
      </c>
      <c r="H50" s="22" t="s">
        <v>97</v>
      </c>
      <c r="I50" s="22" t="s">
        <v>111</v>
      </c>
      <c r="J50" s="22" t="s">
        <v>100</v>
      </c>
      <c r="K50" s="22" t="s">
        <v>96</v>
      </c>
      <c r="L50" s="22" t="s">
        <v>97</v>
      </c>
      <c r="M50" s="22" t="s">
        <v>111</v>
      </c>
      <c r="N50" s="22" t="s">
        <v>100</v>
      </c>
    </row>
    <row r="51" spans="1:14" ht="14.1" customHeight="1" x14ac:dyDescent="0.25">
      <c r="A51" s="34"/>
      <c r="B51" s="8">
        <f t="shared" ref="B51:E51" si="14">SUM(B53:B54)</f>
        <v>247890672.24000001</v>
      </c>
      <c r="C51" s="8">
        <f t="shared" si="14"/>
        <v>171453318.53999999</v>
      </c>
      <c r="D51" s="7">
        <f>C51/E51</f>
        <v>3.0606709384064765</v>
      </c>
      <c r="E51" s="8">
        <f t="shared" si="14"/>
        <v>56018213.649999999</v>
      </c>
      <c r="F51" s="8">
        <f>C51-E51</f>
        <v>115435104.88999999</v>
      </c>
      <c r="G51" s="8">
        <f t="shared" ref="G51:N51" si="15">SUM(G53:G54)</f>
        <v>55073510.910000004</v>
      </c>
      <c r="H51" s="8">
        <f t="shared" si="15"/>
        <v>38963269.189999998</v>
      </c>
      <c r="I51" s="7">
        <f>H51/J51</f>
        <v>2.8812935072554069</v>
      </c>
      <c r="J51" s="8">
        <f t="shared" si="15"/>
        <v>13522839.340000002</v>
      </c>
      <c r="K51" s="8">
        <f t="shared" si="15"/>
        <v>192817161.33000001</v>
      </c>
      <c r="L51" s="8">
        <f t="shared" si="15"/>
        <v>132490049.34999999</v>
      </c>
      <c r="M51" s="7">
        <f>L51/N51</f>
        <v>3.1177522613048847</v>
      </c>
      <c r="N51" s="8">
        <f t="shared" si="15"/>
        <v>42495374.309999995</v>
      </c>
    </row>
    <row r="52" spans="1:14" ht="14.1" customHeight="1" x14ac:dyDescent="0.2">
      <c r="A52" s="1" t="s">
        <v>112</v>
      </c>
      <c r="B52" s="2"/>
      <c r="C52" s="2"/>
      <c r="D52" s="2"/>
      <c r="E52" s="2"/>
      <c r="F52" s="2"/>
      <c r="G52" s="2"/>
      <c r="H52" s="2"/>
      <c r="I52" s="2"/>
      <c r="J52" s="2"/>
      <c r="K52" s="2"/>
      <c r="L52" s="2"/>
      <c r="M52" s="2"/>
      <c r="N52" s="2"/>
    </row>
    <row r="53" spans="1:14" ht="14.1" customHeight="1" x14ac:dyDescent="0.2">
      <c r="A53" s="20" t="s">
        <v>42</v>
      </c>
      <c r="B53" s="9">
        <f>G53+K53</f>
        <v>209195909.60000002</v>
      </c>
      <c r="C53" s="9">
        <f t="shared" ref="C53:C54" si="16">H53+L53</f>
        <v>143867801.22999999</v>
      </c>
      <c r="D53" s="10">
        <f>C53/E53</f>
        <v>3.0850500937566667</v>
      </c>
      <c r="E53" s="9">
        <f>J53+N53</f>
        <v>46633862.289999999</v>
      </c>
      <c r="F53" s="9">
        <f>C53-E53</f>
        <v>97233938.939999998</v>
      </c>
      <c r="G53" s="9">
        <v>49378349.830000006</v>
      </c>
      <c r="H53" s="9">
        <v>35083044.479999997</v>
      </c>
      <c r="I53" s="10">
        <f>H53/J53</f>
        <v>2.9946329984519351</v>
      </c>
      <c r="J53" s="9">
        <v>11715306.850000001</v>
      </c>
      <c r="K53" s="9">
        <v>159817559.77000001</v>
      </c>
      <c r="L53" s="9">
        <v>108784756.75</v>
      </c>
      <c r="M53" s="10">
        <f>L53/N53</f>
        <v>3.1153853697333824</v>
      </c>
      <c r="N53" s="9">
        <v>34918555.439999998</v>
      </c>
    </row>
    <row r="54" spans="1:14" ht="14.1" customHeight="1" x14ac:dyDescent="0.2">
      <c r="A54" s="1" t="s">
        <v>59</v>
      </c>
      <c r="B54" s="9">
        <f>G54+K54</f>
        <v>38694762.640000001</v>
      </c>
      <c r="C54" s="9">
        <f t="shared" si="16"/>
        <v>27585517.309999999</v>
      </c>
      <c r="D54" s="10">
        <f>C54/E54</f>
        <v>2.9395230689657383</v>
      </c>
      <c r="E54" s="9">
        <f>J54+N54</f>
        <v>9384351.3599999994</v>
      </c>
      <c r="F54" s="9">
        <f>C54-E54</f>
        <v>18201165.949999999</v>
      </c>
      <c r="G54" s="9">
        <v>5695161.0800000001</v>
      </c>
      <c r="H54" s="9">
        <v>3880224.71</v>
      </c>
      <c r="I54" s="10">
        <f>H54/J54</f>
        <v>2.1466970754146719</v>
      </c>
      <c r="J54" s="9">
        <v>1807532.4900000002</v>
      </c>
      <c r="K54" s="9">
        <v>32999601.560000002</v>
      </c>
      <c r="L54" s="9">
        <v>23705292.599999998</v>
      </c>
      <c r="M54" s="10">
        <f>L54/N54</f>
        <v>3.1286603265467789</v>
      </c>
      <c r="N54" s="9">
        <v>7576818.8700000001</v>
      </c>
    </row>
    <row r="55" spans="1:14" ht="14.1" customHeight="1" x14ac:dyDescent="0.2">
      <c r="A55" s="1"/>
      <c r="B55" s="2"/>
      <c r="C55" s="2"/>
      <c r="D55" s="2"/>
      <c r="E55" s="2"/>
      <c r="F55" s="2"/>
      <c r="G55" s="2"/>
      <c r="H55" s="2"/>
      <c r="I55" s="2"/>
      <c r="J55" s="2"/>
      <c r="K55" s="2"/>
      <c r="L55" s="2"/>
      <c r="M55" s="2"/>
      <c r="N55" s="2"/>
    </row>
  </sheetData>
  <mergeCells count="31">
    <mergeCell ref="A48:A51"/>
    <mergeCell ref="G40:J40"/>
    <mergeCell ref="K40:N40"/>
    <mergeCell ref="A39:A42"/>
    <mergeCell ref="G31:J31"/>
    <mergeCell ref="K31:N31"/>
    <mergeCell ref="A30:A33"/>
    <mergeCell ref="G49:J49"/>
    <mergeCell ref="K49:N49"/>
    <mergeCell ref="B48:N48"/>
    <mergeCell ref="B30:N30"/>
    <mergeCell ref="B39:N39"/>
    <mergeCell ref="B49:F49"/>
    <mergeCell ref="B31:F31"/>
    <mergeCell ref="B40:F40"/>
    <mergeCell ref="A1:AR1"/>
    <mergeCell ref="A3:A6"/>
    <mergeCell ref="G4:J4"/>
    <mergeCell ref="A21:A24"/>
    <mergeCell ref="G13:J13"/>
    <mergeCell ref="K13:N13"/>
    <mergeCell ref="A12:A15"/>
    <mergeCell ref="K4:N4"/>
    <mergeCell ref="B3:N3"/>
    <mergeCell ref="B12:N12"/>
    <mergeCell ref="B21:N21"/>
    <mergeCell ref="G22:J22"/>
    <mergeCell ref="K22:N22"/>
    <mergeCell ref="B4:F4"/>
    <mergeCell ref="B13:F13"/>
    <mergeCell ref="B22:F22"/>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66CE-C7E1-4642-B6EA-C2E057874234}">
  <dimension ref="A1:AR55"/>
  <sheetViews>
    <sheetView topLeftCell="C1" zoomScaleNormal="100" workbookViewId="0">
      <pane ySplit="1" topLeftCell="A2" activePane="bottomLeft" state="frozen"/>
      <selection pane="bottomLeft" activeCell="E54" activeCellId="5" sqref="E9 E18 E27 E36 E45 E54"/>
    </sheetView>
  </sheetViews>
  <sheetFormatPr defaultColWidth="11.44140625" defaultRowHeight="12" customHeight="1" x14ac:dyDescent="0.2"/>
  <cols>
    <col min="1" max="1" width="13.6640625" bestFit="1" customWidth="1"/>
    <col min="2" max="2" width="18.6640625" bestFit="1" customWidth="1"/>
    <col min="3" max="3" width="21.5546875" bestFit="1" customWidth="1"/>
    <col min="4" max="6" width="22.6640625" customWidth="1"/>
    <col min="7" max="7" width="18.6640625" bestFit="1" customWidth="1"/>
    <col min="8" max="8" width="21.5546875" bestFit="1" customWidth="1"/>
    <col min="9" max="9" width="35.6640625" bestFit="1" customWidth="1"/>
    <col min="10" max="10" width="27.88671875" bestFit="1" customWidth="1"/>
    <col min="11" max="11" width="18.6640625" bestFit="1" customWidth="1"/>
    <col min="12" max="12" width="21.5546875" bestFit="1" customWidth="1"/>
    <col min="13" max="13" width="35.6640625" bestFit="1" customWidth="1"/>
    <col min="14" max="14" width="27.88671875" bestFit="1" customWidth="1"/>
    <col min="15" max="15" width="18.6640625" bestFit="1" customWidth="1"/>
    <col min="16" max="16" width="19.6640625" bestFit="1" customWidth="1"/>
    <col min="17" max="17" width="26.6640625" bestFit="1" customWidth="1"/>
    <col min="18" max="18" width="18.6640625" bestFit="1" customWidth="1"/>
    <col min="19" max="19" width="19.6640625" bestFit="1" customWidth="1"/>
    <col min="20" max="20" width="26.6640625" bestFit="1" customWidth="1"/>
    <col min="21" max="21" width="18.6640625" bestFit="1" customWidth="1"/>
    <col min="22" max="22" width="19.6640625" bestFit="1" customWidth="1"/>
    <col min="23" max="23" width="26.6640625" bestFit="1" customWidth="1"/>
    <col min="24" max="24" width="18.6640625" bestFit="1" customWidth="1"/>
    <col min="25" max="25" width="19.6640625" bestFit="1" customWidth="1"/>
    <col min="26" max="26" width="26.6640625" bestFit="1" customWidth="1"/>
    <col min="27" max="27" width="18.6640625" bestFit="1" customWidth="1"/>
    <col min="28" max="28" width="19.6640625" bestFit="1" customWidth="1"/>
    <col min="29" max="29" width="26.6640625" bestFit="1" customWidth="1"/>
    <col min="30" max="30" width="18.6640625" bestFit="1" customWidth="1"/>
    <col min="31" max="31" width="19.6640625" bestFit="1" customWidth="1"/>
    <col min="32" max="32" width="26.6640625" bestFit="1" customWidth="1"/>
    <col min="33" max="33" width="18.6640625" bestFit="1" customWidth="1"/>
    <col min="34" max="34" width="19.6640625" bestFit="1" customWidth="1"/>
    <col min="35" max="35" width="26.6640625" bestFit="1" customWidth="1"/>
    <col min="36" max="36" width="18.6640625" bestFit="1" customWidth="1"/>
    <col min="37" max="37" width="19.6640625" bestFit="1" customWidth="1"/>
    <col min="38" max="38" width="26.6640625" bestFit="1" customWidth="1"/>
    <col min="39" max="39" width="18.6640625" bestFit="1" customWidth="1"/>
    <col min="40" max="40" width="19.6640625" bestFit="1" customWidth="1"/>
    <col min="41" max="41" width="26.6640625" bestFit="1" customWidth="1"/>
    <col min="42" max="42" width="18.6640625" bestFit="1" customWidth="1"/>
    <col min="43" max="43" width="19.6640625" bestFit="1" customWidth="1"/>
    <col min="44" max="44" width="26.6640625" bestFit="1" customWidth="1"/>
  </cols>
  <sheetData>
    <row r="1" spans="1:44" ht="15.9" customHeight="1"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3" spans="1:44" ht="14.1" customHeight="1" x14ac:dyDescent="0.25">
      <c r="A3" s="34"/>
      <c r="B3" s="38" t="s">
        <v>109</v>
      </c>
      <c r="C3" s="39"/>
      <c r="D3" s="39"/>
      <c r="E3" s="39"/>
      <c r="F3" s="39"/>
      <c r="G3" s="39"/>
      <c r="H3" s="39"/>
      <c r="I3" s="39"/>
      <c r="J3" s="39"/>
      <c r="K3" s="39"/>
      <c r="L3" s="39"/>
      <c r="M3" s="39"/>
      <c r="N3" s="40"/>
    </row>
    <row r="4" spans="1:44" ht="14.1" customHeight="1" x14ac:dyDescent="0.25">
      <c r="A4" s="34"/>
      <c r="B4" s="47" t="s">
        <v>110</v>
      </c>
      <c r="C4" s="36"/>
      <c r="D4" s="36"/>
      <c r="E4" s="36"/>
      <c r="F4" s="37"/>
      <c r="G4" s="35" t="s">
        <v>107</v>
      </c>
      <c r="H4" s="36"/>
      <c r="I4" s="36"/>
      <c r="J4" s="37"/>
      <c r="K4" s="35" t="s">
        <v>108</v>
      </c>
      <c r="L4" s="36"/>
      <c r="M4" s="36"/>
      <c r="N4" s="37"/>
    </row>
    <row r="5" spans="1:44" ht="25.2" x14ac:dyDescent="0.25">
      <c r="A5" s="34"/>
      <c r="B5" s="22" t="s">
        <v>96</v>
      </c>
      <c r="C5" s="22" t="s">
        <v>97</v>
      </c>
      <c r="D5" s="29" t="s">
        <v>111</v>
      </c>
      <c r="E5" s="29" t="s">
        <v>100</v>
      </c>
      <c r="F5" s="29" t="s">
        <v>101</v>
      </c>
      <c r="G5" s="22" t="s">
        <v>96</v>
      </c>
      <c r="H5" s="22" t="s">
        <v>97</v>
      </c>
      <c r="I5" s="22" t="s">
        <v>111</v>
      </c>
      <c r="J5" s="22" t="s">
        <v>100</v>
      </c>
      <c r="K5" s="22" t="s">
        <v>96</v>
      </c>
      <c r="L5" s="22" t="s">
        <v>97</v>
      </c>
      <c r="M5" s="22" t="s">
        <v>111</v>
      </c>
      <c r="N5" s="22" t="s">
        <v>100</v>
      </c>
    </row>
    <row r="6" spans="1:44" ht="14.1" customHeight="1" x14ac:dyDescent="0.25">
      <c r="A6" s="34"/>
      <c r="B6" s="8">
        <f>SUM(B8:B9)</f>
        <v>222313294.12</v>
      </c>
      <c r="C6" s="8">
        <f t="shared" ref="C6:E6" si="0">SUM(C8:C9)</f>
        <v>168276654.55000001</v>
      </c>
      <c r="D6" s="7">
        <f>C6/E6</f>
        <v>2.8121962277725627</v>
      </c>
      <c r="E6" s="8">
        <f t="shared" si="0"/>
        <v>59838162.389999993</v>
      </c>
      <c r="F6" s="8">
        <f>C6-E6</f>
        <v>108438492.16000003</v>
      </c>
      <c r="G6" s="8">
        <f>SUM(G8:G9)</f>
        <v>55943191.539999999</v>
      </c>
      <c r="H6" s="8">
        <f t="shared" ref="H6:N6" si="1">SUM(H8:H9)</f>
        <v>46602321.700000003</v>
      </c>
      <c r="I6" s="7">
        <f>H6/J6</f>
        <v>2.7371001995930295</v>
      </c>
      <c r="J6" s="8">
        <f t="shared" si="1"/>
        <v>17026165.759999998</v>
      </c>
      <c r="K6" s="8">
        <f t="shared" si="1"/>
        <v>166370102.58000001</v>
      </c>
      <c r="L6" s="8">
        <f t="shared" si="1"/>
        <v>121674332.84999999</v>
      </c>
      <c r="M6" s="7">
        <f>L6/N6</f>
        <v>2.8420616282291808</v>
      </c>
      <c r="N6" s="8">
        <f t="shared" si="1"/>
        <v>42811996.629999995</v>
      </c>
    </row>
    <row r="7" spans="1:44" ht="14.1" customHeight="1" x14ac:dyDescent="0.2">
      <c r="A7" s="1" t="s">
        <v>112</v>
      </c>
      <c r="B7" s="2"/>
      <c r="C7" s="2"/>
      <c r="D7" s="2"/>
      <c r="E7" s="2"/>
      <c r="F7" s="2"/>
      <c r="G7" s="2"/>
      <c r="H7" s="2"/>
      <c r="I7" s="2"/>
      <c r="J7" s="2"/>
      <c r="K7" s="2"/>
      <c r="L7" s="2"/>
      <c r="M7" s="2"/>
      <c r="N7" s="2"/>
    </row>
    <row r="8" spans="1:44" ht="14.1" customHeight="1" x14ac:dyDescent="0.2">
      <c r="A8" s="20" t="s">
        <v>118</v>
      </c>
      <c r="B8" s="9">
        <f>G8+K8</f>
        <v>132410983.13</v>
      </c>
      <c r="C8" s="9">
        <f>H8+L8</f>
        <v>100073110.16</v>
      </c>
      <c r="D8" s="10">
        <f>C8/E8</f>
        <v>2.7628742989572754</v>
      </c>
      <c r="E8" s="9">
        <f>J8+N8</f>
        <v>36220652.599999994</v>
      </c>
      <c r="F8" s="9">
        <f>C8-E8</f>
        <v>63852457.560000002</v>
      </c>
      <c r="G8" s="23">
        <v>32759329.93</v>
      </c>
      <c r="H8" s="23">
        <v>27297046.850000001</v>
      </c>
      <c r="I8" s="10">
        <f>H8/J8</f>
        <v>2.6403889043490336</v>
      </c>
      <c r="J8" s="23">
        <v>10338267.52</v>
      </c>
      <c r="K8" s="23">
        <v>99651653.200000003</v>
      </c>
      <c r="L8" s="23">
        <v>72776063.310000002</v>
      </c>
      <c r="M8" s="10">
        <f>L8/N8</f>
        <v>2.8117989545807349</v>
      </c>
      <c r="N8" s="23">
        <v>25882385.079999998</v>
      </c>
    </row>
    <row r="9" spans="1:44" ht="14.1" customHeight="1" x14ac:dyDescent="0.2">
      <c r="A9" s="1" t="s">
        <v>119</v>
      </c>
      <c r="B9" s="9">
        <f>G9+K9</f>
        <v>89902310.99000001</v>
      </c>
      <c r="C9" s="9">
        <f>H9+L9</f>
        <v>68203544.390000001</v>
      </c>
      <c r="D9" s="10">
        <f>C9/E9</f>
        <v>2.8878380911639714</v>
      </c>
      <c r="E9" s="9">
        <f>J9+N9</f>
        <v>23617509.789999999</v>
      </c>
      <c r="F9" s="9">
        <f>C9-E9</f>
        <v>44586034.600000001</v>
      </c>
      <c r="G9" s="23">
        <v>23183861.609999999</v>
      </c>
      <c r="H9" s="23">
        <v>19305274.850000001</v>
      </c>
      <c r="I9" s="10">
        <f>H9/J9</f>
        <v>2.886598174376529</v>
      </c>
      <c r="J9" s="23">
        <v>6687898.2400000002</v>
      </c>
      <c r="K9" s="23">
        <v>66718449.380000003</v>
      </c>
      <c r="L9" s="23">
        <v>48898269.539999999</v>
      </c>
      <c r="M9" s="10">
        <f>L9/N9</f>
        <v>2.8883279096855592</v>
      </c>
      <c r="N9" s="23">
        <v>16929611.550000001</v>
      </c>
    </row>
    <row r="10" spans="1:44" ht="14.1" customHeight="1" x14ac:dyDescent="0.2">
      <c r="A10" s="1"/>
      <c r="B10" s="2"/>
      <c r="C10" s="2"/>
      <c r="D10" s="2"/>
      <c r="E10" s="2"/>
      <c r="F10" s="2"/>
      <c r="G10" s="2"/>
      <c r="H10" s="2"/>
      <c r="I10" s="2"/>
      <c r="J10" s="2"/>
      <c r="K10" s="2"/>
      <c r="L10" s="2"/>
      <c r="M10" s="2"/>
      <c r="N10" s="2"/>
    </row>
    <row r="12" spans="1:44" ht="14.1" customHeight="1" x14ac:dyDescent="0.25">
      <c r="A12" s="34"/>
      <c r="B12" s="41" t="s">
        <v>113</v>
      </c>
      <c r="C12" s="42"/>
      <c r="D12" s="42"/>
      <c r="E12" s="42"/>
      <c r="F12" s="42"/>
      <c r="G12" s="42"/>
      <c r="H12" s="42"/>
      <c r="I12" s="42"/>
      <c r="J12" s="42"/>
      <c r="K12" s="42"/>
      <c r="L12" s="42"/>
      <c r="M12" s="42"/>
      <c r="N12" s="43"/>
    </row>
    <row r="13" spans="1:44" ht="14.1" customHeight="1" x14ac:dyDescent="0.25">
      <c r="A13" s="34"/>
      <c r="B13" s="47" t="s">
        <v>110</v>
      </c>
      <c r="C13" s="36"/>
      <c r="D13" s="36"/>
      <c r="E13" s="36"/>
      <c r="F13" s="37"/>
      <c r="G13" s="35" t="s">
        <v>107</v>
      </c>
      <c r="H13" s="36"/>
      <c r="I13" s="36"/>
      <c r="J13" s="37"/>
      <c r="K13" s="35" t="s">
        <v>108</v>
      </c>
      <c r="L13" s="36"/>
      <c r="M13" s="36"/>
      <c r="N13" s="37"/>
    </row>
    <row r="14" spans="1:44" ht="25.2" x14ac:dyDescent="0.25">
      <c r="A14" s="34"/>
      <c r="B14" s="22" t="s">
        <v>96</v>
      </c>
      <c r="C14" s="22" t="s">
        <v>97</v>
      </c>
      <c r="D14" s="29" t="s">
        <v>111</v>
      </c>
      <c r="E14" s="29" t="s">
        <v>100</v>
      </c>
      <c r="F14" s="29" t="s">
        <v>101</v>
      </c>
      <c r="G14" s="22" t="s">
        <v>96</v>
      </c>
      <c r="H14" s="22" t="s">
        <v>97</v>
      </c>
      <c r="I14" s="22" t="s">
        <v>111</v>
      </c>
      <c r="J14" s="22" t="s">
        <v>100</v>
      </c>
      <c r="K14" s="22" t="s">
        <v>96</v>
      </c>
      <c r="L14" s="22" t="s">
        <v>97</v>
      </c>
      <c r="M14" s="22" t="s">
        <v>111</v>
      </c>
      <c r="N14" s="22" t="s">
        <v>100</v>
      </c>
    </row>
    <row r="15" spans="1:44" ht="14.1" customHeight="1" x14ac:dyDescent="0.25">
      <c r="A15" s="34"/>
      <c r="B15" s="8">
        <f t="shared" ref="B15:N15" si="2">SUM(B17:B18)</f>
        <v>246275162.44</v>
      </c>
      <c r="C15" s="8">
        <f t="shared" si="2"/>
        <v>181480820.06999999</v>
      </c>
      <c r="D15" s="7">
        <f>C15/E15</f>
        <v>2.7758980448777018</v>
      </c>
      <c r="E15" s="8">
        <f t="shared" si="2"/>
        <v>65377336.320000008</v>
      </c>
      <c r="F15" s="8">
        <f>C15-E15</f>
        <v>116103483.74999999</v>
      </c>
      <c r="G15" s="8">
        <f t="shared" si="2"/>
        <v>63681013.799999997</v>
      </c>
      <c r="H15" s="8">
        <f t="shared" si="2"/>
        <v>48457569.390000001</v>
      </c>
      <c r="I15" s="7">
        <f>H15/J15</f>
        <v>2.7723729273767956</v>
      </c>
      <c r="J15" s="8">
        <f t="shared" si="2"/>
        <v>17478734.16</v>
      </c>
      <c r="K15" s="8">
        <f t="shared" si="2"/>
        <v>182594148.63999999</v>
      </c>
      <c r="L15" s="8">
        <f t="shared" si="2"/>
        <v>133023250.68000001</v>
      </c>
      <c r="M15" s="7">
        <f>L15/N15</f>
        <v>2.7771843995707957</v>
      </c>
      <c r="N15" s="8">
        <f t="shared" si="2"/>
        <v>47898602.159999996</v>
      </c>
    </row>
    <row r="16" spans="1:44" ht="14.1" customHeight="1" x14ac:dyDescent="0.2">
      <c r="A16" s="1" t="s">
        <v>112</v>
      </c>
      <c r="B16" s="2"/>
      <c r="C16" s="2"/>
      <c r="D16" s="2"/>
      <c r="E16" s="2"/>
      <c r="F16" s="2"/>
      <c r="G16" s="2"/>
      <c r="H16" s="2"/>
      <c r="I16" s="2"/>
      <c r="J16" s="2"/>
      <c r="K16" s="2"/>
      <c r="L16" s="2"/>
      <c r="M16" s="2"/>
      <c r="N16" s="2"/>
    </row>
    <row r="17" spans="1:14" ht="14.1" customHeight="1" x14ac:dyDescent="0.2">
      <c r="A17" s="20" t="s">
        <v>118</v>
      </c>
      <c r="B17" s="9">
        <f>G17+K17</f>
        <v>150445592.61000001</v>
      </c>
      <c r="C17" s="9">
        <f t="shared" ref="C17:C18" si="3">H17+L17</f>
        <v>113109751.81999999</v>
      </c>
      <c r="D17" s="10">
        <f>C17/E17</f>
        <v>2.8341690885169903</v>
      </c>
      <c r="E17" s="9">
        <f>J17+N17</f>
        <v>39909316.730000004</v>
      </c>
      <c r="F17" s="9">
        <f>C17-E17</f>
        <v>73200435.089999989</v>
      </c>
      <c r="G17" s="23">
        <v>39703534.57</v>
      </c>
      <c r="H17" s="23">
        <v>30681625.52</v>
      </c>
      <c r="I17" s="10">
        <f>H17/J17</f>
        <v>2.7681384526544042</v>
      </c>
      <c r="J17" s="23">
        <v>11083847.880000001</v>
      </c>
      <c r="K17" s="23">
        <v>110742058.04000001</v>
      </c>
      <c r="L17" s="23">
        <v>82428126.299999997</v>
      </c>
      <c r="M17" s="10">
        <f>L17/N17</f>
        <v>2.8595589105222827</v>
      </c>
      <c r="N17" s="23">
        <v>28825468.850000001</v>
      </c>
    </row>
    <row r="18" spans="1:14" ht="14.1" customHeight="1" x14ac:dyDescent="0.2">
      <c r="A18" s="1" t="s">
        <v>119</v>
      </c>
      <c r="B18" s="9">
        <f>G18+K18</f>
        <v>95829569.829999998</v>
      </c>
      <c r="C18" s="9">
        <f t="shared" si="3"/>
        <v>68371068.25</v>
      </c>
      <c r="D18" s="10">
        <f>C18/E18</f>
        <v>2.684585191572801</v>
      </c>
      <c r="E18" s="9">
        <f>J18+N18</f>
        <v>25468019.59</v>
      </c>
      <c r="F18" s="9">
        <f>C18-E18</f>
        <v>42903048.659999996</v>
      </c>
      <c r="G18" s="23">
        <v>23977479.23</v>
      </c>
      <c r="H18" s="23">
        <v>17775943.870000001</v>
      </c>
      <c r="I18" s="10">
        <f>H18/J18</f>
        <v>2.7797122719123633</v>
      </c>
      <c r="J18" s="23">
        <v>6394886.2800000003</v>
      </c>
      <c r="K18" s="23">
        <v>71852090.599999994</v>
      </c>
      <c r="L18" s="23">
        <v>50595124.380000003</v>
      </c>
      <c r="M18" s="10">
        <f>L18/N18</f>
        <v>2.6526907539346509</v>
      </c>
      <c r="N18" s="23">
        <v>19073133.309999999</v>
      </c>
    </row>
    <row r="19" spans="1:14" ht="14.1" customHeight="1" x14ac:dyDescent="0.2">
      <c r="A19" s="1"/>
      <c r="B19" s="2"/>
      <c r="C19" s="2"/>
      <c r="D19" s="2"/>
      <c r="E19" s="2"/>
      <c r="F19" s="2"/>
      <c r="G19" s="2"/>
      <c r="H19" s="2"/>
      <c r="I19" s="2"/>
      <c r="J19" s="2"/>
      <c r="K19" s="2"/>
      <c r="L19" s="2"/>
      <c r="M19" s="2"/>
      <c r="N19" s="2"/>
    </row>
    <row r="21" spans="1:14" ht="14.1" customHeight="1" x14ac:dyDescent="0.25">
      <c r="A21" s="34"/>
      <c r="B21" s="44" t="s">
        <v>114</v>
      </c>
      <c r="C21" s="45"/>
      <c r="D21" s="45"/>
      <c r="E21" s="45"/>
      <c r="F21" s="45"/>
      <c r="G21" s="45"/>
      <c r="H21" s="45"/>
      <c r="I21" s="45"/>
      <c r="J21" s="45"/>
      <c r="K21" s="45"/>
      <c r="L21" s="45"/>
      <c r="M21" s="45"/>
      <c r="N21" s="46"/>
    </row>
    <row r="22" spans="1:14" ht="14.1" customHeight="1" x14ac:dyDescent="0.25">
      <c r="A22" s="34"/>
      <c r="B22" s="48" t="s">
        <v>110</v>
      </c>
      <c r="C22" s="49"/>
      <c r="D22" s="49"/>
      <c r="E22" s="49"/>
      <c r="F22" s="50"/>
      <c r="G22" s="35" t="s">
        <v>107</v>
      </c>
      <c r="H22" s="36"/>
      <c r="I22" s="36"/>
      <c r="J22" s="37"/>
      <c r="K22" s="35" t="s">
        <v>108</v>
      </c>
      <c r="L22" s="36"/>
      <c r="M22" s="36"/>
      <c r="N22" s="37"/>
    </row>
    <row r="23" spans="1:14" ht="25.2" x14ac:dyDescent="0.25">
      <c r="A23" s="34"/>
      <c r="B23" s="22" t="s">
        <v>96</v>
      </c>
      <c r="C23" s="22" t="s">
        <v>97</v>
      </c>
      <c r="D23" s="29" t="s">
        <v>111</v>
      </c>
      <c r="E23" s="29" t="s">
        <v>100</v>
      </c>
      <c r="F23" s="29" t="s">
        <v>101</v>
      </c>
      <c r="G23" s="22" t="s">
        <v>96</v>
      </c>
      <c r="H23" s="22" t="s">
        <v>97</v>
      </c>
      <c r="I23" s="22" t="s">
        <v>111</v>
      </c>
      <c r="J23" s="22" t="s">
        <v>100</v>
      </c>
      <c r="K23" s="22" t="s">
        <v>96</v>
      </c>
      <c r="L23" s="22" t="s">
        <v>97</v>
      </c>
      <c r="M23" s="22" t="s">
        <v>111</v>
      </c>
      <c r="N23" s="22" t="s">
        <v>100</v>
      </c>
    </row>
    <row r="24" spans="1:14" ht="14.1" customHeight="1" x14ac:dyDescent="0.25">
      <c r="A24" s="34"/>
      <c r="B24" s="8">
        <f t="shared" ref="B24:N24" si="4">SUM(B26:B27)</f>
        <v>245738293.47999999</v>
      </c>
      <c r="C24" s="8">
        <f t="shared" si="4"/>
        <v>178233100.61000001</v>
      </c>
      <c r="D24" s="7">
        <f>C24/E24</f>
        <v>2.8972995205720333</v>
      </c>
      <c r="E24" s="8">
        <f t="shared" si="4"/>
        <v>61516974.460000001</v>
      </c>
      <c r="F24" s="8">
        <f>C24-E24</f>
        <v>116716126.15000001</v>
      </c>
      <c r="G24" s="8">
        <f t="shared" si="4"/>
        <v>63762680.039999999</v>
      </c>
      <c r="H24" s="8">
        <f t="shared" si="4"/>
        <v>45309310.310000002</v>
      </c>
      <c r="I24" s="7">
        <f>H24/J24</f>
        <v>2.7416737953892518</v>
      </c>
      <c r="J24" s="8">
        <f t="shared" si="4"/>
        <v>16526149.24</v>
      </c>
      <c r="K24" s="8">
        <f t="shared" si="4"/>
        <v>181975613.44</v>
      </c>
      <c r="L24" s="8">
        <f t="shared" si="4"/>
        <v>132923790.30000001</v>
      </c>
      <c r="M24" s="7">
        <f>L24/N24</f>
        <v>2.9544643746812347</v>
      </c>
      <c r="N24" s="8">
        <f t="shared" si="4"/>
        <v>44990825.219999999</v>
      </c>
    </row>
    <row r="25" spans="1:14" ht="14.1" customHeight="1" x14ac:dyDescent="0.2">
      <c r="A25" s="1" t="s">
        <v>112</v>
      </c>
      <c r="B25" s="2"/>
      <c r="C25" s="2"/>
      <c r="D25" s="2"/>
      <c r="E25" s="2"/>
      <c r="F25" s="2"/>
      <c r="G25" s="2"/>
      <c r="H25" s="2"/>
      <c r="I25" s="2"/>
      <c r="J25" s="2"/>
      <c r="K25" s="2"/>
      <c r="L25" s="2"/>
      <c r="M25" s="2"/>
      <c r="N25" s="2"/>
    </row>
    <row r="26" spans="1:14" ht="14.1" customHeight="1" x14ac:dyDescent="0.2">
      <c r="A26" s="20" t="s">
        <v>118</v>
      </c>
      <c r="B26" s="9">
        <f>G26+K26</f>
        <v>147132006.41999999</v>
      </c>
      <c r="C26" s="9">
        <f t="shared" ref="C26:C27" si="5">H26+L26</f>
        <v>111329001.66</v>
      </c>
      <c r="D26" s="10">
        <f>C26/E26</f>
        <v>3.0626636193984362</v>
      </c>
      <c r="E26" s="9">
        <f>J26+N26</f>
        <v>36350384.990000002</v>
      </c>
      <c r="F26" s="9">
        <f>C26-E26</f>
        <v>74978616.669999987</v>
      </c>
      <c r="G26" s="23">
        <v>36136225.68</v>
      </c>
      <c r="H26" s="23">
        <v>27051073.789999999</v>
      </c>
      <c r="I26" s="10">
        <f>H26/J26</f>
        <v>2.8087626379190866</v>
      </c>
      <c r="J26" s="23">
        <v>9630957.5700000003</v>
      </c>
      <c r="K26" s="23">
        <v>110995780.73999999</v>
      </c>
      <c r="L26" s="23">
        <v>84277927.870000005</v>
      </c>
      <c r="M26" s="10">
        <f>L26/N26</f>
        <v>3.154181657609787</v>
      </c>
      <c r="N26" s="23">
        <v>26719427.420000002</v>
      </c>
    </row>
    <row r="27" spans="1:14" ht="14.1" customHeight="1" x14ac:dyDescent="0.2">
      <c r="A27" s="1" t="s">
        <v>119</v>
      </c>
      <c r="B27" s="9">
        <f>G27+K27</f>
        <v>98606287.060000002</v>
      </c>
      <c r="C27" s="9">
        <f t="shared" si="5"/>
        <v>66904098.950000003</v>
      </c>
      <c r="D27" s="10">
        <f>C27/E27</f>
        <v>2.6584491724535613</v>
      </c>
      <c r="E27" s="9">
        <f>J27+N27</f>
        <v>25166589.469999999</v>
      </c>
      <c r="F27" s="9">
        <f>C27-E27</f>
        <v>41737509.480000004</v>
      </c>
      <c r="G27" s="23">
        <v>27626454.359999999</v>
      </c>
      <c r="H27" s="23">
        <v>18258236.52</v>
      </c>
      <c r="I27" s="10">
        <f>H27/J27</f>
        <v>2.6479664951793862</v>
      </c>
      <c r="J27" s="23">
        <v>6895191.6699999999</v>
      </c>
      <c r="K27" s="23">
        <v>70979832.700000003</v>
      </c>
      <c r="L27" s="23">
        <v>48645862.43</v>
      </c>
      <c r="M27" s="10">
        <f>L27/N27</f>
        <v>2.6624050859425763</v>
      </c>
      <c r="N27" s="23">
        <v>18271397.800000001</v>
      </c>
    </row>
    <row r="28" spans="1:14" ht="14.1" customHeight="1" x14ac:dyDescent="0.2">
      <c r="A28" s="1"/>
      <c r="B28" s="2"/>
      <c r="C28" s="2"/>
      <c r="D28" s="2"/>
      <c r="E28" s="2"/>
      <c r="F28" s="2"/>
      <c r="G28" s="2"/>
      <c r="H28" s="2"/>
      <c r="I28" s="2"/>
      <c r="J28" s="2"/>
      <c r="K28" s="2"/>
      <c r="L28" s="2"/>
      <c r="M28" s="2"/>
      <c r="N28" s="2"/>
    </row>
    <row r="30" spans="1:14" ht="14.1" customHeight="1" x14ac:dyDescent="0.25">
      <c r="A30" s="34"/>
      <c r="B30" s="54" t="s">
        <v>115</v>
      </c>
      <c r="C30" s="55"/>
      <c r="D30" s="55"/>
      <c r="E30" s="55"/>
      <c r="F30" s="55"/>
      <c r="G30" s="55"/>
      <c r="H30" s="55"/>
      <c r="I30" s="55"/>
      <c r="J30" s="55"/>
      <c r="K30" s="55"/>
      <c r="L30" s="55"/>
      <c r="M30" s="55"/>
      <c r="N30" s="56"/>
    </row>
    <row r="31" spans="1:14" ht="14.1" customHeight="1" x14ac:dyDescent="0.25">
      <c r="A31" s="34"/>
      <c r="B31" s="47" t="s">
        <v>110</v>
      </c>
      <c r="C31" s="36"/>
      <c r="D31" s="36"/>
      <c r="E31" s="36"/>
      <c r="F31" s="37"/>
      <c r="G31" s="35" t="s">
        <v>107</v>
      </c>
      <c r="H31" s="36"/>
      <c r="I31" s="36"/>
      <c r="J31" s="37"/>
      <c r="K31" s="35" t="s">
        <v>108</v>
      </c>
      <c r="L31" s="36"/>
      <c r="M31" s="36"/>
      <c r="N31" s="37"/>
    </row>
    <row r="32" spans="1:14" ht="25.2" x14ac:dyDescent="0.25">
      <c r="A32" s="34"/>
      <c r="B32" s="22" t="s">
        <v>96</v>
      </c>
      <c r="C32" s="22" t="s">
        <v>97</v>
      </c>
      <c r="D32" s="29" t="s">
        <v>111</v>
      </c>
      <c r="E32" s="29" t="s">
        <v>100</v>
      </c>
      <c r="F32" s="29" t="s">
        <v>101</v>
      </c>
      <c r="G32" s="22" t="s">
        <v>96</v>
      </c>
      <c r="H32" s="22" t="s">
        <v>97</v>
      </c>
      <c r="I32" s="22" t="s">
        <v>111</v>
      </c>
      <c r="J32" s="22" t="s">
        <v>100</v>
      </c>
      <c r="K32" s="22" t="s">
        <v>96</v>
      </c>
      <c r="L32" s="22" t="s">
        <v>97</v>
      </c>
      <c r="M32" s="22" t="s">
        <v>111</v>
      </c>
      <c r="N32" s="22" t="s">
        <v>100</v>
      </c>
    </row>
    <row r="33" spans="1:14" ht="14.1" customHeight="1" x14ac:dyDescent="0.25">
      <c r="A33" s="34"/>
      <c r="B33" s="8">
        <f t="shared" ref="B33:N33" si="6">SUM(B35:B36)</f>
        <v>286537091.48000002</v>
      </c>
      <c r="C33" s="8">
        <f t="shared" si="6"/>
        <v>206252071.79000002</v>
      </c>
      <c r="D33" s="7">
        <f>C33/E33</f>
        <v>2.8607423879261771</v>
      </c>
      <c r="E33" s="8">
        <f t="shared" si="6"/>
        <v>72097394.25</v>
      </c>
      <c r="F33" s="8">
        <f>C33-E33</f>
        <v>134154677.54000002</v>
      </c>
      <c r="G33" s="8">
        <f t="shared" si="6"/>
        <v>67102379.350000001</v>
      </c>
      <c r="H33" s="8">
        <f t="shared" si="6"/>
        <v>48048088.469999999</v>
      </c>
      <c r="I33" s="7">
        <f>H33/J33</f>
        <v>2.7298877888815207</v>
      </c>
      <c r="J33" s="8">
        <f t="shared" si="6"/>
        <v>17600755.850000001</v>
      </c>
      <c r="K33" s="8">
        <f t="shared" si="6"/>
        <v>219434712.13</v>
      </c>
      <c r="L33" s="8">
        <f t="shared" si="6"/>
        <v>158203983.31999999</v>
      </c>
      <c r="M33" s="7">
        <f>L33/N33</f>
        <v>2.9030044414629437</v>
      </c>
      <c r="N33" s="8">
        <f t="shared" si="6"/>
        <v>54496638.399999999</v>
      </c>
    </row>
    <row r="34" spans="1:14" ht="14.1" customHeight="1" x14ac:dyDescent="0.2">
      <c r="A34" s="1" t="s">
        <v>112</v>
      </c>
      <c r="B34" s="2"/>
      <c r="C34" s="2"/>
      <c r="D34" s="2"/>
      <c r="E34" s="2"/>
      <c r="F34" s="2"/>
      <c r="G34" s="2"/>
      <c r="H34" s="2"/>
      <c r="I34" s="2"/>
      <c r="J34" s="2"/>
      <c r="K34" s="2"/>
      <c r="L34" s="2"/>
      <c r="M34" s="2"/>
      <c r="N34" s="2"/>
    </row>
    <row r="35" spans="1:14" ht="14.1" customHeight="1" x14ac:dyDescent="0.2">
      <c r="A35" s="20" t="s">
        <v>118</v>
      </c>
      <c r="B35" s="9">
        <f>G35+K35</f>
        <v>169852068.61000001</v>
      </c>
      <c r="C35" s="9">
        <f t="shared" ref="C35:C36" si="7">H35+L35</f>
        <v>127298542.58</v>
      </c>
      <c r="D35" s="10">
        <f>C35/E35</f>
        <v>3.0008805863120758</v>
      </c>
      <c r="E35" s="9">
        <f>J35+N35</f>
        <v>42420395.920000002</v>
      </c>
      <c r="F35" s="9">
        <f>C35-E35</f>
        <v>84878146.659999996</v>
      </c>
      <c r="G35" s="23">
        <v>39701401.700000003</v>
      </c>
      <c r="H35" s="23">
        <v>29093480</v>
      </c>
      <c r="I35" s="10">
        <f>H35/J35</f>
        <v>2.7692533505494734</v>
      </c>
      <c r="J35" s="23">
        <v>10505893.220000001</v>
      </c>
      <c r="K35" s="23">
        <v>130150666.91</v>
      </c>
      <c r="L35" s="23">
        <v>98205062.579999998</v>
      </c>
      <c r="M35" s="10">
        <f>L35/N35</f>
        <v>3.0771296517805369</v>
      </c>
      <c r="N35" s="23">
        <v>31914502.699999999</v>
      </c>
    </row>
    <row r="36" spans="1:14" ht="14.1" customHeight="1" x14ac:dyDescent="0.2">
      <c r="A36" s="1" t="s">
        <v>119</v>
      </c>
      <c r="B36" s="9">
        <f>G36+K36</f>
        <v>116685022.87</v>
      </c>
      <c r="C36" s="9">
        <f t="shared" si="7"/>
        <v>78953529.210000008</v>
      </c>
      <c r="D36" s="10">
        <f>C36/E36</f>
        <v>2.6604284008799892</v>
      </c>
      <c r="E36" s="9">
        <f>J36+N36</f>
        <v>29676998.329999998</v>
      </c>
      <c r="F36" s="9">
        <f>C36-E36</f>
        <v>49276530.88000001</v>
      </c>
      <c r="G36" s="23">
        <v>27400977.649999999</v>
      </c>
      <c r="H36" s="23">
        <v>18954608.469999999</v>
      </c>
      <c r="I36" s="10">
        <f>H36/J36</f>
        <v>2.6715962603493</v>
      </c>
      <c r="J36" s="23">
        <v>7094862.6299999999</v>
      </c>
      <c r="K36" s="23">
        <v>89284045.219999999</v>
      </c>
      <c r="L36" s="23">
        <v>59998920.740000002</v>
      </c>
      <c r="M36" s="10">
        <f>L36/N36</f>
        <v>2.6569196792135124</v>
      </c>
      <c r="N36" s="23">
        <v>22582135.699999999</v>
      </c>
    </row>
    <row r="37" spans="1:14" ht="14.1" customHeight="1" x14ac:dyDescent="0.2">
      <c r="A37" s="1"/>
      <c r="B37" s="2"/>
      <c r="C37" s="2"/>
      <c r="D37" s="2"/>
      <c r="E37" s="2"/>
      <c r="F37" s="2"/>
      <c r="G37" s="2"/>
      <c r="H37" s="2"/>
      <c r="I37" s="2"/>
      <c r="J37" s="2"/>
      <c r="K37" s="2"/>
      <c r="L37" s="2"/>
      <c r="M37" s="2"/>
      <c r="N37" s="2"/>
    </row>
    <row r="39" spans="1:14" ht="14.1" customHeight="1" x14ac:dyDescent="0.25">
      <c r="A39" s="34"/>
      <c r="B39" s="57" t="s">
        <v>116</v>
      </c>
      <c r="C39" s="58"/>
      <c r="D39" s="58"/>
      <c r="E39" s="58"/>
      <c r="F39" s="58"/>
      <c r="G39" s="58"/>
      <c r="H39" s="58"/>
      <c r="I39" s="58"/>
      <c r="J39" s="58"/>
      <c r="K39" s="58"/>
      <c r="L39" s="58"/>
      <c r="M39" s="58"/>
      <c r="N39" s="59"/>
    </row>
    <row r="40" spans="1:14" ht="14.1" customHeight="1" x14ac:dyDescent="0.25">
      <c r="A40" s="34"/>
      <c r="B40" s="47" t="s">
        <v>110</v>
      </c>
      <c r="C40" s="36"/>
      <c r="D40" s="36"/>
      <c r="E40" s="36"/>
      <c r="F40" s="37"/>
      <c r="G40" s="35" t="s">
        <v>107</v>
      </c>
      <c r="H40" s="36"/>
      <c r="I40" s="36"/>
      <c r="J40" s="37"/>
      <c r="K40" s="35" t="s">
        <v>108</v>
      </c>
      <c r="L40" s="36"/>
      <c r="M40" s="36"/>
      <c r="N40" s="37"/>
    </row>
    <row r="41" spans="1:14" ht="25.2" x14ac:dyDescent="0.25">
      <c r="A41" s="34"/>
      <c r="B41" s="22" t="s">
        <v>96</v>
      </c>
      <c r="C41" s="22" t="s">
        <v>97</v>
      </c>
      <c r="D41" s="29" t="s">
        <v>111</v>
      </c>
      <c r="E41" s="29" t="s">
        <v>100</v>
      </c>
      <c r="F41" s="29" t="s">
        <v>101</v>
      </c>
      <c r="G41" s="22" t="s">
        <v>96</v>
      </c>
      <c r="H41" s="22" t="s">
        <v>97</v>
      </c>
      <c r="I41" s="22" t="s">
        <v>111</v>
      </c>
      <c r="J41" s="22" t="s">
        <v>100</v>
      </c>
      <c r="K41" s="22" t="s">
        <v>96</v>
      </c>
      <c r="L41" s="22" t="s">
        <v>97</v>
      </c>
      <c r="M41" s="22" t="s">
        <v>111</v>
      </c>
      <c r="N41" s="22" t="s">
        <v>100</v>
      </c>
    </row>
    <row r="42" spans="1:14" ht="14.1" customHeight="1" x14ac:dyDescent="0.25">
      <c r="A42" s="34"/>
      <c r="B42" s="8">
        <f t="shared" ref="B42:N42" si="8">SUM(B44:B45)</f>
        <v>306582259.62</v>
      </c>
      <c r="C42" s="8">
        <f t="shared" si="8"/>
        <v>211429109.80000001</v>
      </c>
      <c r="D42" s="7">
        <f>C42/E42</f>
        <v>2.9671288511152252</v>
      </c>
      <c r="E42" s="8">
        <f t="shared" si="8"/>
        <v>71257137.929999992</v>
      </c>
      <c r="F42" s="8">
        <f>C42-E42</f>
        <v>140171971.87</v>
      </c>
      <c r="G42" s="8">
        <f t="shared" si="8"/>
        <v>70324619.780000001</v>
      </c>
      <c r="H42" s="8">
        <f t="shared" si="8"/>
        <v>50155694.07</v>
      </c>
      <c r="I42" s="7">
        <f>H42/J42</f>
        <v>2.8542275903111767</v>
      </c>
      <c r="J42" s="8">
        <f t="shared" si="8"/>
        <v>17572422.829999998</v>
      </c>
      <c r="K42" s="8">
        <f>SUM(K44:K45)</f>
        <v>236257639.84000003</v>
      </c>
      <c r="L42" s="8">
        <f t="shared" si="8"/>
        <v>161273415.72999999</v>
      </c>
      <c r="M42" s="7">
        <f>L42/N42</f>
        <v>3.0040844107972173</v>
      </c>
      <c r="N42" s="8">
        <f t="shared" si="8"/>
        <v>53684715.100000001</v>
      </c>
    </row>
    <row r="43" spans="1:14" ht="14.1" customHeight="1" x14ac:dyDescent="0.2">
      <c r="A43" s="1" t="s">
        <v>112</v>
      </c>
      <c r="B43" s="2"/>
      <c r="C43" s="2"/>
      <c r="D43" s="2"/>
      <c r="E43" s="2"/>
      <c r="F43" s="2"/>
      <c r="G43" s="2"/>
      <c r="H43" s="2"/>
      <c r="I43" s="2"/>
      <c r="J43" s="2"/>
      <c r="K43" s="2"/>
      <c r="L43" s="2"/>
      <c r="M43" s="2"/>
      <c r="N43" s="2"/>
    </row>
    <row r="44" spans="1:14" ht="14.1" customHeight="1" x14ac:dyDescent="0.2">
      <c r="A44" s="20" t="s">
        <v>118</v>
      </c>
      <c r="B44" s="9">
        <f>G44+K44</f>
        <v>179428899.96000001</v>
      </c>
      <c r="C44" s="9">
        <f t="shared" ref="C44:C45" si="9">H44+L44</f>
        <v>130610298.20999999</v>
      </c>
      <c r="D44" s="10">
        <f>C44/E44</f>
        <v>3.1554028443761606</v>
      </c>
      <c r="E44" s="9">
        <f>J44+N44</f>
        <v>41392590.629999995</v>
      </c>
      <c r="F44" s="9">
        <f>C44-E44</f>
        <v>89217707.579999998</v>
      </c>
      <c r="G44" s="23">
        <v>42877373.630000003</v>
      </c>
      <c r="H44" s="23">
        <v>31947402.5</v>
      </c>
      <c r="I44" s="10">
        <f>H44/J44</f>
        <v>3.0554451194116026</v>
      </c>
      <c r="J44" s="23">
        <v>10455891.449999999</v>
      </c>
      <c r="K44" s="23">
        <v>136551526.33000001</v>
      </c>
      <c r="L44" s="23">
        <v>98662895.709999993</v>
      </c>
      <c r="M44" s="10">
        <f>L44/N44</f>
        <v>3.1891862520932328</v>
      </c>
      <c r="N44" s="23">
        <v>30936699.18</v>
      </c>
    </row>
    <row r="45" spans="1:14" ht="14.1" customHeight="1" x14ac:dyDescent="0.2">
      <c r="A45" s="1" t="s">
        <v>119</v>
      </c>
      <c r="B45" s="9">
        <f>G45+K45</f>
        <v>127153359.66</v>
      </c>
      <c r="C45" s="9">
        <f t="shared" si="9"/>
        <v>80818811.590000004</v>
      </c>
      <c r="D45" s="10">
        <f>C45/E45</f>
        <v>2.706179028201777</v>
      </c>
      <c r="E45" s="9">
        <f>J45+N45</f>
        <v>29864547.300000001</v>
      </c>
      <c r="F45" s="9">
        <f>C45-E45</f>
        <v>50954264.290000007</v>
      </c>
      <c r="G45" s="23">
        <v>27447246.149999999</v>
      </c>
      <c r="H45" s="23">
        <v>18208291.57</v>
      </c>
      <c r="I45" s="10">
        <f>H45/J45</f>
        <v>2.5585907793748817</v>
      </c>
      <c r="J45" s="23">
        <v>7116531.3799999999</v>
      </c>
      <c r="K45" s="23">
        <v>99706113.510000005</v>
      </c>
      <c r="L45" s="23">
        <v>62610520.020000003</v>
      </c>
      <c r="M45" s="10">
        <f>L45/N45</f>
        <v>2.7523508089755198</v>
      </c>
      <c r="N45" s="23">
        <v>22748015.920000002</v>
      </c>
    </row>
    <row r="46" spans="1:14" ht="14.1" customHeight="1" x14ac:dyDescent="0.2">
      <c r="A46" s="1"/>
      <c r="B46" s="2"/>
      <c r="C46" s="2"/>
      <c r="D46" s="2"/>
      <c r="E46" s="2"/>
      <c r="F46" s="2"/>
      <c r="G46" s="2"/>
      <c r="H46" s="2"/>
      <c r="I46" s="2"/>
      <c r="J46" s="2"/>
      <c r="K46" s="2"/>
      <c r="L46" s="2"/>
      <c r="M46" s="2"/>
      <c r="N46" s="2"/>
    </row>
    <row r="48" spans="1:14" ht="14.1" customHeight="1" x14ac:dyDescent="0.25">
      <c r="A48" s="34"/>
      <c r="B48" s="51" t="s">
        <v>117</v>
      </c>
      <c r="C48" s="52"/>
      <c r="D48" s="52"/>
      <c r="E48" s="52"/>
      <c r="F48" s="52"/>
      <c r="G48" s="52"/>
      <c r="H48" s="52"/>
      <c r="I48" s="52"/>
      <c r="J48" s="52"/>
      <c r="K48" s="52"/>
      <c r="L48" s="52"/>
      <c r="M48" s="52"/>
      <c r="N48" s="53"/>
    </row>
    <row r="49" spans="1:14" ht="14.1" customHeight="1" x14ac:dyDescent="0.25">
      <c r="A49" s="34"/>
      <c r="B49" s="47" t="s">
        <v>110</v>
      </c>
      <c r="C49" s="36"/>
      <c r="D49" s="36"/>
      <c r="E49" s="36"/>
      <c r="F49" s="37"/>
      <c r="G49" s="35" t="s">
        <v>107</v>
      </c>
      <c r="H49" s="36"/>
      <c r="I49" s="36"/>
      <c r="J49" s="37"/>
      <c r="K49" s="35" t="s">
        <v>108</v>
      </c>
      <c r="L49" s="36"/>
      <c r="M49" s="36"/>
      <c r="N49" s="37"/>
    </row>
    <row r="50" spans="1:14" ht="25.2" x14ac:dyDescent="0.25">
      <c r="A50" s="34"/>
      <c r="B50" s="22" t="s">
        <v>96</v>
      </c>
      <c r="C50" s="22" t="s">
        <v>97</v>
      </c>
      <c r="D50" s="29" t="s">
        <v>111</v>
      </c>
      <c r="E50" s="29" t="s">
        <v>100</v>
      </c>
      <c r="F50" s="29" t="s">
        <v>101</v>
      </c>
      <c r="G50" s="22" t="s">
        <v>96</v>
      </c>
      <c r="H50" s="22" t="s">
        <v>97</v>
      </c>
      <c r="I50" s="22" t="s">
        <v>111</v>
      </c>
      <c r="J50" s="22" t="s">
        <v>100</v>
      </c>
      <c r="K50" s="22" t="s">
        <v>96</v>
      </c>
      <c r="L50" s="22" t="s">
        <v>97</v>
      </c>
      <c r="M50" s="22" t="s">
        <v>111</v>
      </c>
      <c r="N50" s="22" t="s">
        <v>100</v>
      </c>
    </row>
    <row r="51" spans="1:14" ht="14.1" customHeight="1" x14ac:dyDescent="0.25">
      <c r="A51" s="34"/>
      <c r="B51" s="8">
        <f t="shared" ref="B51:N51" si="10">SUM(B53:B54)</f>
        <v>247890672.24000001</v>
      </c>
      <c r="C51" s="8">
        <f t="shared" si="10"/>
        <v>171453318.54000002</v>
      </c>
      <c r="D51" s="7">
        <f>C51/E51</f>
        <v>3.0606709378601065</v>
      </c>
      <c r="E51" s="8">
        <f t="shared" si="10"/>
        <v>56018213.659999996</v>
      </c>
      <c r="F51" s="8">
        <f>C51-E51</f>
        <v>115435104.88000003</v>
      </c>
      <c r="G51" s="8">
        <f t="shared" si="10"/>
        <v>55073510.909999996</v>
      </c>
      <c r="H51" s="8">
        <f t="shared" si="10"/>
        <v>38963269.189999998</v>
      </c>
      <c r="I51" s="7">
        <f>H51/J51</f>
        <v>2.8812935072554073</v>
      </c>
      <c r="J51" s="8">
        <f t="shared" si="10"/>
        <v>13522839.34</v>
      </c>
      <c r="K51" s="8">
        <f t="shared" si="10"/>
        <v>192817161.33000001</v>
      </c>
      <c r="L51" s="8">
        <f t="shared" si="10"/>
        <v>132490049.34999999</v>
      </c>
      <c r="M51" s="7">
        <f>L51/N51</f>
        <v>3.117752260571216</v>
      </c>
      <c r="N51" s="8">
        <f t="shared" si="10"/>
        <v>42495374.32</v>
      </c>
    </row>
    <row r="52" spans="1:14" ht="14.1" customHeight="1" x14ac:dyDescent="0.2">
      <c r="A52" s="1" t="s">
        <v>112</v>
      </c>
      <c r="B52" s="2"/>
      <c r="C52" s="2"/>
      <c r="D52" s="2"/>
      <c r="E52" s="2"/>
      <c r="F52" s="2"/>
      <c r="G52" s="2"/>
      <c r="H52" s="2"/>
      <c r="I52" s="2"/>
      <c r="J52" s="2"/>
      <c r="K52" s="2"/>
      <c r="L52" s="2"/>
      <c r="M52" s="2"/>
      <c r="N52" s="2"/>
    </row>
    <row r="53" spans="1:14" ht="14.1" customHeight="1" x14ac:dyDescent="0.2">
      <c r="A53" s="20" t="s">
        <v>118</v>
      </c>
      <c r="B53" s="9">
        <f>G53+K53</f>
        <v>141473092.74000001</v>
      </c>
      <c r="C53" s="9">
        <f t="shared" ref="C53:C54" si="11">H53+L53</f>
        <v>102777261.12</v>
      </c>
      <c r="D53" s="10">
        <f>C53/E53</f>
        <v>3.2606448562823727</v>
      </c>
      <c r="E53" s="9">
        <f>J53+N53</f>
        <v>31520532.18</v>
      </c>
      <c r="F53" s="9">
        <f>C53-E53</f>
        <v>71256728.939999998</v>
      </c>
      <c r="G53" s="23">
        <v>30749039.059999999</v>
      </c>
      <c r="H53" s="23">
        <v>22574112.030000001</v>
      </c>
      <c r="I53" s="10">
        <f>H53/J53</f>
        <v>3.0906463200647289</v>
      </c>
      <c r="J53" s="23">
        <v>7304010.1299999999</v>
      </c>
      <c r="K53" s="23">
        <v>110724053.68000001</v>
      </c>
      <c r="L53" s="23">
        <v>80203149.090000004</v>
      </c>
      <c r="M53" s="10">
        <f>L53/N53</f>
        <v>3.3119185704868799</v>
      </c>
      <c r="N53" s="23">
        <v>24216522.050000001</v>
      </c>
    </row>
    <row r="54" spans="1:14" ht="14.1" customHeight="1" x14ac:dyDescent="0.2">
      <c r="A54" s="1" t="s">
        <v>119</v>
      </c>
      <c r="B54" s="9">
        <f>G54+K54</f>
        <v>106417579.5</v>
      </c>
      <c r="C54" s="9">
        <f t="shared" si="11"/>
        <v>68676057.420000002</v>
      </c>
      <c r="D54" s="10">
        <f>C54/E54</f>
        <v>2.8033696770883152</v>
      </c>
      <c r="E54" s="9">
        <f>J54+N54</f>
        <v>24497681.48</v>
      </c>
      <c r="F54" s="9">
        <f>C54-E54</f>
        <v>44178375.939999998</v>
      </c>
      <c r="G54" s="23">
        <v>24324471.850000001</v>
      </c>
      <c r="H54" s="23">
        <v>16389157.16</v>
      </c>
      <c r="I54" s="10">
        <f>H54/J54</f>
        <v>2.635408789430318</v>
      </c>
      <c r="J54" s="23">
        <v>6218829.21</v>
      </c>
      <c r="K54" s="23">
        <v>82093107.650000006</v>
      </c>
      <c r="L54" s="23">
        <v>52286900.259999998</v>
      </c>
      <c r="M54" s="10">
        <f>L54/N54</f>
        <v>2.860513312743131</v>
      </c>
      <c r="N54" s="23">
        <v>18278852.27</v>
      </c>
    </row>
    <row r="55" spans="1:14" ht="14.1" customHeight="1" x14ac:dyDescent="0.2">
      <c r="A55" s="1"/>
      <c r="B55" s="2"/>
      <c r="C55" s="2"/>
      <c r="D55" s="2"/>
      <c r="E55" s="2"/>
      <c r="F55" s="2"/>
      <c r="G55" s="2"/>
      <c r="H55" s="2"/>
      <c r="I55" s="2"/>
      <c r="J55" s="2"/>
      <c r="K55" s="2"/>
      <c r="L55" s="2"/>
      <c r="M55" s="2"/>
      <c r="N55" s="2"/>
    </row>
  </sheetData>
  <mergeCells count="31">
    <mergeCell ref="A48:A51"/>
    <mergeCell ref="B48:N48"/>
    <mergeCell ref="G49:J49"/>
    <mergeCell ref="K49:N49"/>
    <mergeCell ref="B49:F49"/>
    <mergeCell ref="A30:A33"/>
    <mergeCell ref="B30:N30"/>
    <mergeCell ref="G31:J31"/>
    <mergeCell ref="K31:N31"/>
    <mergeCell ref="A39:A42"/>
    <mergeCell ref="B39:N39"/>
    <mergeCell ref="G40:J40"/>
    <mergeCell ref="K40:N40"/>
    <mergeCell ref="B31:F31"/>
    <mergeCell ref="B40:F40"/>
    <mergeCell ref="A12:A15"/>
    <mergeCell ref="B12:N12"/>
    <mergeCell ref="G13:J13"/>
    <mergeCell ref="K13:N13"/>
    <mergeCell ref="A21:A24"/>
    <mergeCell ref="B21:N21"/>
    <mergeCell ref="G22:J22"/>
    <mergeCell ref="K22:N22"/>
    <mergeCell ref="B13:F13"/>
    <mergeCell ref="B22:F22"/>
    <mergeCell ref="A1:AR1"/>
    <mergeCell ref="A3:A6"/>
    <mergeCell ref="B3:N3"/>
    <mergeCell ref="G4:J4"/>
    <mergeCell ref="K4:N4"/>
    <mergeCell ref="B4:F4"/>
  </mergeCells>
  <pageMargins left="0.05" right="0.05" top="0.5" bottom="0.5"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fb2e6c-4825-47b2-8a9b-d1e0b4d498b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D08B52403124899A3A935BBBD9D67" ma:contentTypeVersion="12" ma:contentTypeDescription="Create a new document." ma:contentTypeScope="" ma:versionID="84a4204d6bfd4c7575e8d934a332dd1b">
  <xsd:schema xmlns:xsd="http://www.w3.org/2001/XMLSchema" xmlns:xs="http://www.w3.org/2001/XMLSchema" xmlns:p="http://schemas.microsoft.com/office/2006/metadata/properties" xmlns:ns2="26fb2e6c-4825-47b2-8a9b-d1e0b4d498b9" xmlns:ns3="2abe4326-16f9-4738-94ac-27dda5885e39" targetNamespace="http://schemas.microsoft.com/office/2006/metadata/properties" ma:root="true" ma:fieldsID="b08dc660c37b19dd08c94a20bd11b74a" ns2:_="" ns3:_="">
    <xsd:import namespace="26fb2e6c-4825-47b2-8a9b-d1e0b4d498b9"/>
    <xsd:import namespace="2abe4326-16f9-4738-94ac-27dda5885e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b2e6c-4825-47b2-8a9b-d1e0b4d49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be4326-16f9-4738-94ac-27dda5885e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45890F-5801-4C08-B5F5-97FAAD2C9B17}">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dcmitype/"/>
    <ds:schemaRef ds:uri="2abe4326-16f9-4738-94ac-27dda5885e39"/>
    <ds:schemaRef ds:uri="http://schemas.microsoft.com/office/2006/metadata/properties"/>
    <ds:schemaRef ds:uri="http://purl.org/dc/terms/"/>
    <ds:schemaRef ds:uri="26fb2e6c-4825-47b2-8a9b-d1e0b4d498b9"/>
    <ds:schemaRef ds:uri="http://www.w3.org/XML/1998/namespace"/>
  </ds:schemaRefs>
</ds:datastoreItem>
</file>

<file path=customXml/itemProps2.xml><?xml version="1.0" encoding="utf-8"?>
<ds:datastoreItem xmlns:ds="http://schemas.openxmlformats.org/officeDocument/2006/customXml" ds:itemID="{752CDAB5-C125-433C-A756-C779DE90EF85}">
  <ds:schemaRefs>
    <ds:schemaRef ds:uri="http://schemas.microsoft.com/sharepoint/v3/contenttype/forms"/>
  </ds:schemaRefs>
</ds:datastoreItem>
</file>

<file path=customXml/itemProps3.xml><?xml version="1.0" encoding="utf-8"?>
<ds:datastoreItem xmlns:ds="http://schemas.openxmlformats.org/officeDocument/2006/customXml" ds:itemID="{3BD90393-7EF0-48E2-A80D-1CCE3E4BB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fb2e6c-4825-47b2-8a9b-d1e0b4d498b9"/>
    <ds:schemaRef ds:uri="2abe4326-16f9-4738-94ac-27dda5885e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Methods_Summary</vt:lpstr>
      <vt:lpstr>Key_Findings</vt:lpstr>
      <vt:lpstr>1-Mcare_Pricing_By_Levels</vt:lpstr>
      <vt:lpstr>2-Mcare_Pricing_by_CAH_NonCAH</vt:lpstr>
      <vt:lpstr>3-Mcare_Pricing_by_VEHI_VSEA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APasupulati</dc:creator>
  <cp:keywords/>
  <dc:description/>
  <cp:lastModifiedBy>LaJeunesse, Kristen</cp:lastModifiedBy>
  <cp:revision>1</cp:revision>
  <dcterms:created xsi:type="dcterms:W3CDTF">2024-12-02T21:33:28Z</dcterms:created>
  <dcterms:modified xsi:type="dcterms:W3CDTF">2024-12-16T13:19:45Z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0x01010012CD08B52403124899A3A935BBBD9D67</vt:lpwstr>
  </property>
</Properties>
</file>