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520" windowHeight="11760" activeTab="1"/>
  </bookViews>
  <sheets>
    <sheet name="Assumptions" sheetId="4" r:id="rId1"/>
    <sheet name="Payer" sheetId="3" r:id="rId2"/>
    <sheet name="Report Data" sheetId="1" r:id="rId3"/>
    <sheet name="Report Info" sheetId="2" r:id="rId4"/>
  </sheets>
  <definedNames>
    <definedName name="_xlnm.Print_Area" localSheetId="1">Payer!$A$5:$Q$222</definedName>
    <definedName name="_xlnm.Print_Titles" localSheetId="1">Payer!$2:$4</definedName>
  </definedNames>
  <calcPr calcId="145621"/>
</workbook>
</file>

<file path=xl/calcChain.xml><?xml version="1.0" encoding="utf-8"?>
<calcChain xmlns="http://schemas.openxmlformats.org/spreadsheetml/2006/main">
  <c r="L43" i="3" l="1"/>
  <c r="L38" i="3"/>
  <c r="L56" i="3" l="1"/>
  <c r="M220" i="3" l="1"/>
  <c r="M219" i="3"/>
  <c r="M203" i="3"/>
  <c r="M202" i="3"/>
  <c r="M192" i="3"/>
  <c r="M191" i="3"/>
  <c r="M190" i="3"/>
  <c r="M189" i="3"/>
  <c r="M159" i="3"/>
  <c r="M158" i="3"/>
  <c r="M157" i="3"/>
  <c r="M156" i="3"/>
  <c r="M155" i="3"/>
  <c r="M154" i="3"/>
  <c r="M153" i="3"/>
  <c r="M152" i="3"/>
  <c r="M150" i="3"/>
  <c r="M149" i="3"/>
  <c r="M148" i="3"/>
  <c r="M145" i="3"/>
  <c r="M142" i="3"/>
  <c r="M141" i="3"/>
  <c r="M140" i="3"/>
  <c r="M139" i="3"/>
  <c r="M138" i="3"/>
  <c r="M136" i="3"/>
  <c r="M135" i="3"/>
  <c r="M134" i="3"/>
  <c r="M131" i="3"/>
  <c r="M130" i="3"/>
  <c r="M129" i="3"/>
  <c r="M128" i="3"/>
  <c r="M127" i="3"/>
  <c r="M126" i="3"/>
  <c r="M125" i="3"/>
  <c r="M123" i="3"/>
  <c r="M122" i="3"/>
  <c r="M121" i="3"/>
  <c r="M118" i="3"/>
  <c r="M117" i="3"/>
  <c r="M116" i="3"/>
  <c r="M115" i="3"/>
  <c r="M114" i="3"/>
  <c r="M112" i="3"/>
  <c r="M111" i="3"/>
  <c r="M110" i="3"/>
  <c r="M62" i="3"/>
  <c r="M61" i="3"/>
  <c r="M49" i="3"/>
  <c r="M43" i="3"/>
  <c r="M44" i="3"/>
  <c r="M45" i="3"/>
  <c r="M42" i="3"/>
  <c r="M39" i="3"/>
  <c r="M38" i="3"/>
  <c r="M30" i="3"/>
  <c r="M31" i="3"/>
  <c r="M32" i="3"/>
  <c r="M33" i="3"/>
  <c r="M34" i="3"/>
  <c r="M29" i="3"/>
  <c r="M26" i="3"/>
  <c r="M25" i="3"/>
  <c r="M21" i="3"/>
  <c r="M20" i="3"/>
  <c r="M19" i="3"/>
  <c r="M18" i="3"/>
  <c r="M15" i="3"/>
  <c r="M14" i="3"/>
  <c r="K220" i="3"/>
  <c r="K219" i="3"/>
  <c r="K207" i="3"/>
  <c r="K203" i="3"/>
  <c r="K202" i="3"/>
  <c r="K201" i="3"/>
  <c r="K200" i="3"/>
  <c r="K197" i="3"/>
  <c r="K192" i="3"/>
  <c r="K191" i="3"/>
  <c r="K190" i="3"/>
  <c r="K189" i="3"/>
  <c r="K176" i="3"/>
  <c r="K172" i="3"/>
  <c r="K159" i="3"/>
  <c r="K158" i="3"/>
  <c r="K157" i="3"/>
  <c r="K156" i="3"/>
  <c r="K155" i="3"/>
  <c r="K154" i="3"/>
  <c r="K153" i="3"/>
  <c r="K152" i="3"/>
  <c r="K150" i="3"/>
  <c r="K149" i="3"/>
  <c r="K148" i="3"/>
  <c r="K145" i="3"/>
  <c r="K142" i="3"/>
  <c r="K141" i="3"/>
  <c r="K140" i="3"/>
  <c r="K139" i="3"/>
  <c r="K138" i="3"/>
  <c r="K136" i="3"/>
  <c r="K135" i="3"/>
  <c r="K134" i="3"/>
  <c r="K131" i="3"/>
  <c r="K130" i="3"/>
  <c r="K129" i="3"/>
  <c r="K128" i="3"/>
  <c r="K127" i="3"/>
  <c r="K126" i="3"/>
  <c r="K125" i="3"/>
  <c r="K123" i="3"/>
  <c r="K122" i="3"/>
  <c r="K121" i="3"/>
  <c r="K118" i="3"/>
  <c r="K117" i="3"/>
  <c r="K116" i="3"/>
  <c r="K115" i="3"/>
  <c r="K114" i="3"/>
  <c r="K112" i="3"/>
  <c r="K111" i="3"/>
  <c r="K110" i="3"/>
  <c r="K49" i="3"/>
  <c r="K16" i="3"/>
  <c r="K62" i="3"/>
  <c r="K61" i="3"/>
  <c r="K60" i="3"/>
  <c r="K59" i="3"/>
  <c r="K45" i="3"/>
  <c r="K44" i="3"/>
  <c r="K43" i="3"/>
  <c r="K42" i="3"/>
  <c r="K39" i="3"/>
  <c r="K38" i="3"/>
  <c r="K34" i="3"/>
  <c r="K33" i="3"/>
  <c r="K32" i="3"/>
  <c r="K31" i="3"/>
  <c r="K30" i="3"/>
  <c r="K29" i="3"/>
  <c r="K26" i="3"/>
  <c r="K25" i="3"/>
  <c r="K21" i="3"/>
  <c r="K20" i="3"/>
  <c r="K19" i="3"/>
  <c r="K18" i="3"/>
  <c r="K15" i="3"/>
  <c r="K14" i="3"/>
  <c r="J220" i="3"/>
  <c r="J219" i="3"/>
  <c r="J207" i="3"/>
  <c r="J203" i="3"/>
  <c r="J202" i="3"/>
  <c r="J201" i="3"/>
  <c r="J200" i="3"/>
  <c r="J197" i="3"/>
  <c r="J196" i="3"/>
  <c r="K196" i="3" s="1"/>
  <c r="J192" i="3"/>
  <c r="J191" i="3"/>
  <c r="J190" i="3"/>
  <c r="J189" i="3"/>
  <c r="J188" i="3"/>
  <c r="K188" i="3" s="1"/>
  <c r="J187" i="3"/>
  <c r="K187" i="3" s="1"/>
  <c r="J184" i="3"/>
  <c r="K184" i="3" s="1"/>
  <c r="J183" i="3"/>
  <c r="K183" i="3" s="1"/>
  <c r="J179" i="3"/>
  <c r="J178" i="3"/>
  <c r="K178" i="3" s="1"/>
  <c r="J177" i="3"/>
  <c r="K177" i="3" s="1"/>
  <c r="J176" i="3"/>
  <c r="J173" i="3"/>
  <c r="K173" i="3" s="1"/>
  <c r="J172" i="3"/>
  <c r="J150" i="3"/>
  <c r="J159" i="3" s="1"/>
  <c r="J136" i="3"/>
  <c r="J123" i="3"/>
  <c r="J131" i="3" s="1"/>
  <c r="J112" i="3"/>
  <c r="J174" i="3" s="1"/>
  <c r="K174" i="3" s="1"/>
  <c r="J60" i="3"/>
  <c r="J218" i="3" s="1"/>
  <c r="K218" i="3" s="1"/>
  <c r="J59" i="3"/>
  <c r="J217" i="3" s="1"/>
  <c r="K217" i="3" s="1"/>
  <c r="J58" i="3"/>
  <c r="J216" i="3" s="1"/>
  <c r="K216" i="3" s="1"/>
  <c r="J57" i="3"/>
  <c r="J215" i="3" s="1"/>
  <c r="K215" i="3" s="1"/>
  <c r="J56" i="3"/>
  <c r="J214" i="3" s="1"/>
  <c r="K214" i="3" s="1"/>
  <c r="J53" i="3"/>
  <c r="J211" i="3" s="1"/>
  <c r="K211" i="3" s="1"/>
  <c r="J52" i="3"/>
  <c r="K52" i="3" s="1"/>
  <c r="J40" i="3"/>
  <c r="J46" i="3" s="1"/>
  <c r="J47" i="3" s="1"/>
  <c r="J27" i="3"/>
  <c r="K27" i="3" s="1"/>
  <c r="J22" i="3"/>
  <c r="J23" i="3" s="1"/>
  <c r="J16" i="3"/>
  <c r="L60" i="3"/>
  <c r="L59" i="3"/>
  <c r="M59" i="3" s="1"/>
  <c r="L58" i="3"/>
  <c r="L57" i="3"/>
  <c r="L53" i="3"/>
  <c r="L52" i="3"/>
  <c r="M60" i="3" l="1"/>
  <c r="M53" i="3"/>
  <c r="K46" i="3"/>
  <c r="K40" i="3"/>
  <c r="M56" i="3"/>
  <c r="K56" i="3"/>
  <c r="M52" i="3"/>
  <c r="K179" i="3"/>
  <c r="K58" i="3"/>
  <c r="M58" i="3"/>
  <c r="M57" i="3"/>
  <c r="K57" i="3"/>
  <c r="K53" i="3"/>
  <c r="K22" i="3"/>
  <c r="J198" i="3"/>
  <c r="K198" i="3" s="1"/>
  <c r="J54" i="3"/>
  <c r="J185" i="3"/>
  <c r="K185" i="3" s="1"/>
  <c r="J132" i="3"/>
  <c r="J160" i="3"/>
  <c r="J210" i="3"/>
  <c r="K210" i="3" s="1"/>
  <c r="J35" i="3"/>
  <c r="K35" i="3" s="1"/>
  <c r="J118" i="3"/>
  <c r="J142" i="3"/>
  <c r="H63" i="3"/>
  <c r="H62" i="3"/>
  <c r="H61" i="3"/>
  <c r="H60" i="3"/>
  <c r="H59" i="3"/>
  <c r="H58" i="3"/>
  <c r="H57" i="3"/>
  <c r="H56" i="3"/>
  <c r="H54" i="3"/>
  <c r="H53" i="3"/>
  <c r="H52" i="3"/>
  <c r="H49" i="3"/>
  <c r="H46" i="3"/>
  <c r="H45" i="3"/>
  <c r="H44" i="3"/>
  <c r="H43" i="3"/>
  <c r="H42" i="3"/>
  <c r="H40" i="3"/>
  <c r="H39" i="3"/>
  <c r="H38" i="3"/>
  <c r="H35" i="3"/>
  <c r="H36" i="3" s="1"/>
  <c r="H34" i="3"/>
  <c r="H33" i="3"/>
  <c r="H32" i="3"/>
  <c r="H31" i="3"/>
  <c r="H30" i="3"/>
  <c r="H29" i="3"/>
  <c r="H27" i="3"/>
  <c r="H26" i="3"/>
  <c r="H25" i="3"/>
  <c r="H22" i="3"/>
  <c r="H21" i="3"/>
  <c r="H20" i="3"/>
  <c r="H19" i="3"/>
  <c r="H18" i="3"/>
  <c r="H16" i="3"/>
  <c r="H15" i="3"/>
  <c r="H14" i="3"/>
  <c r="H11" i="3"/>
  <c r="H169" i="3" s="1"/>
  <c r="F10" i="3"/>
  <c r="F106" i="3" s="1"/>
  <c r="D10" i="3"/>
  <c r="D106" i="3" s="1"/>
  <c r="F11" i="3"/>
  <c r="F107" i="3" s="1"/>
  <c r="H10" i="3"/>
  <c r="H106" i="3" s="1"/>
  <c r="J212" i="3" l="1"/>
  <c r="K212" i="3" s="1"/>
  <c r="K54" i="3"/>
  <c r="J63" i="3"/>
  <c r="K63" i="3" s="1"/>
  <c r="J36" i="3"/>
  <c r="J204" i="3"/>
  <c r="K204" i="3" s="1"/>
  <c r="J143" i="3"/>
  <c r="J193" i="3"/>
  <c r="K193" i="3" s="1"/>
  <c r="J180" i="3"/>
  <c r="K180" i="3" s="1"/>
  <c r="J119" i="3"/>
  <c r="H47" i="3"/>
  <c r="H64" i="3"/>
  <c r="H168" i="3"/>
  <c r="H23" i="3"/>
  <c r="H107" i="3"/>
  <c r="L220" i="3"/>
  <c r="L219" i="3"/>
  <c r="L218" i="3"/>
  <c r="M218" i="3" s="1"/>
  <c r="L217" i="3"/>
  <c r="M217" i="3" s="1"/>
  <c r="L216" i="3"/>
  <c r="M216" i="3" s="1"/>
  <c r="L215" i="3"/>
  <c r="M215" i="3" s="1"/>
  <c r="L214" i="3"/>
  <c r="M214" i="3" s="1"/>
  <c r="L211" i="3"/>
  <c r="M211" i="3" s="1"/>
  <c r="L210" i="3"/>
  <c r="M210" i="3" s="1"/>
  <c r="L207" i="3"/>
  <c r="M207" i="3" s="1"/>
  <c r="L203" i="3"/>
  <c r="L202" i="3"/>
  <c r="L201" i="3"/>
  <c r="M201" i="3" s="1"/>
  <c r="L200" i="3"/>
  <c r="M200" i="3" s="1"/>
  <c r="L197" i="3"/>
  <c r="M197" i="3" s="1"/>
  <c r="L196" i="3"/>
  <c r="M196" i="3" s="1"/>
  <c r="L192" i="3"/>
  <c r="L191" i="3"/>
  <c r="L190" i="3"/>
  <c r="L189" i="3"/>
  <c r="L188" i="3"/>
  <c r="M188" i="3" s="1"/>
  <c r="L187" i="3"/>
  <c r="M187" i="3" s="1"/>
  <c r="L184" i="3"/>
  <c r="M184" i="3" s="1"/>
  <c r="L183" i="3"/>
  <c r="M183" i="3" s="1"/>
  <c r="L179" i="3"/>
  <c r="M179" i="3" s="1"/>
  <c r="L178" i="3"/>
  <c r="M178" i="3" s="1"/>
  <c r="L177" i="3"/>
  <c r="M177" i="3" s="1"/>
  <c r="L176" i="3"/>
  <c r="M176" i="3" s="1"/>
  <c r="L173" i="3"/>
  <c r="M173" i="3" s="1"/>
  <c r="L172" i="3"/>
  <c r="M172" i="3" s="1"/>
  <c r="H221" i="3"/>
  <c r="H220" i="3"/>
  <c r="H219" i="3"/>
  <c r="H218" i="3"/>
  <c r="H217" i="3"/>
  <c r="H216" i="3"/>
  <c r="H215" i="3"/>
  <c r="H214" i="3"/>
  <c r="H212" i="3"/>
  <c r="H211" i="3"/>
  <c r="H210" i="3"/>
  <c r="H207" i="3"/>
  <c r="H204" i="3"/>
  <c r="H203" i="3"/>
  <c r="H202" i="3"/>
  <c r="H201" i="3"/>
  <c r="H200" i="3"/>
  <c r="H198" i="3"/>
  <c r="H197" i="3"/>
  <c r="H196" i="3"/>
  <c r="H193" i="3"/>
  <c r="H192" i="3"/>
  <c r="H191" i="3"/>
  <c r="H190" i="3"/>
  <c r="H189" i="3"/>
  <c r="H188" i="3"/>
  <c r="H187" i="3"/>
  <c r="H185" i="3"/>
  <c r="H184" i="3"/>
  <c r="H183" i="3"/>
  <c r="H180" i="3"/>
  <c r="H179" i="3"/>
  <c r="H178" i="3"/>
  <c r="H177" i="3"/>
  <c r="H176" i="3"/>
  <c r="H174" i="3"/>
  <c r="H181" i="3" s="1"/>
  <c r="H173" i="3"/>
  <c r="H172" i="3"/>
  <c r="I159" i="3"/>
  <c r="I158" i="3"/>
  <c r="I157" i="3"/>
  <c r="I156" i="3"/>
  <c r="I155" i="3"/>
  <c r="I154" i="3"/>
  <c r="I153" i="3"/>
  <c r="I152" i="3"/>
  <c r="L150" i="3"/>
  <c r="L159" i="3" s="1"/>
  <c r="I150" i="3"/>
  <c r="I149" i="3"/>
  <c r="I148" i="3"/>
  <c r="I145" i="3"/>
  <c r="I142" i="3"/>
  <c r="I141" i="3"/>
  <c r="I140" i="3"/>
  <c r="I139" i="3"/>
  <c r="I138" i="3"/>
  <c r="L136" i="3"/>
  <c r="I136" i="3"/>
  <c r="I135" i="3"/>
  <c r="I134" i="3"/>
  <c r="I131" i="3"/>
  <c r="I130" i="3"/>
  <c r="I129" i="3"/>
  <c r="I128" i="3"/>
  <c r="I127" i="3"/>
  <c r="I126" i="3"/>
  <c r="I125" i="3"/>
  <c r="L123" i="3"/>
  <c r="L131" i="3" s="1"/>
  <c r="I123" i="3"/>
  <c r="I122" i="3"/>
  <c r="I121" i="3"/>
  <c r="I118" i="3"/>
  <c r="I117" i="3"/>
  <c r="I116" i="3"/>
  <c r="I115" i="3"/>
  <c r="I114" i="3"/>
  <c r="L112" i="3"/>
  <c r="L118" i="3" s="1"/>
  <c r="I112" i="3"/>
  <c r="I111" i="3"/>
  <c r="I110" i="3"/>
  <c r="J64" i="3" l="1"/>
  <c r="J221" i="3"/>
  <c r="K221" i="3" s="1"/>
  <c r="J194" i="3"/>
  <c r="J181" i="3"/>
  <c r="J205" i="3"/>
  <c r="H194" i="3"/>
  <c r="L132" i="3"/>
  <c r="L142" i="3"/>
  <c r="H222" i="3"/>
  <c r="H205" i="3"/>
  <c r="L160" i="3"/>
  <c r="L119" i="3"/>
  <c r="L143" i="3"/>
  <c r="J222" i="3" l="1"/>
  <c r="F57" i="3"/>
  <c r="I57" i="3" s="1"/>
  <c r="F56" i="3"/>
  <c r="I56" i="3" s="1"/>
  <c r="D56" i="3"/>
  <c r="D57" i="3"/>
  <c r="C57" i="3"/>
  <c r="C56" i="3"/>
  <c r="F18" i="3"/>
  <c r="I18" i="3" s="1"/>
  <c r="D18" i="3"/>
  <c r="D19" i="3"/>
  <c r="C19" i="3"/>
  <c r="C18" i="3"/>
  <c r="N202" i="3" l="1"/>
  <c r="O202" i="3" s="1"/>
  <c r="P202" i="3"/>
  <c r="N203" i="3"/>
  <c r="P203" i="3"/>
  <c r="N189" i="3"/>
  <c r="O189" i="3" s="1"/>
  <c r="P189" i="3"/>
  <c r="N190" i="3"/>
  <c r="P190" i="3"/>
  <c r="N178" i="3"/>
  <c r="P178" i="3"/>
  <c r="N179" i="3"/>
  <c r="P179" i="3"/>
  <c r="Q44" i="3"/>
  <c r="Q45" i="3"/>
  <c r="Q31" i="3"/>
  <c r="Q32" i="3"/>
  <c r="F45" i="3"/>
  <c r="I45" i="3" s="1"/>
  <c r="F44" i="3"/>
  <c r="F43" i="3"/>
  <c r="I43" i="3" s="1"/>
  <c r="F42" i="3"/>
  <c r="I42" i="3" s="1"/>
  <c r="D42" i="3"/>
  <c r="D43" i="3"/>
  <c r="D44" i="3"/>
  <c r="D202" i="3" s="1"/>
  <c r="D45" i="3"/>
  <c r="D203" i="3" s="1"/>
  <c r="C45" i="3"/>
  <c r="C203" i="3" s="1"/>
  <c r="C44" i="3"/>
  <c r="C202" i="3" s="1"/>
  <c r="C43" i="3"/>
  <c r="C42" i="3"/>
  <c r="D29" i="3"/>
  <c r="D30" i="3"/>
  <c r="F30" i="3"/>
  <c r="I30" i="3" s="1"/>
  <c r="C30" i="3"/>
  <c r="F29" i="3"/>
  <c r="I29" i="3" s="1"/>
  <c r="C29" i="3"/>
  <c r="D31" i="3"/>
  <c r="D189" i="3" s="1"/>
  <c r="D32" i="3"/>
  <c r="D190" i="3" s="1"/>
  <c r="C32" i="3"/>
  <c r="C190" i="3" s="1"/>
  <c r="F32" i="3"/>
  <c r="I32" i="3" s="1"/>
  <c r="F31" i="3"/>
  <c r="I31" i="3" s="1"/>
  <c r="C31" i="3"/>
  <c r="C189" i="3" s="1"/>
  <c r="F21" i="3"/>
  <c r="F20" i="3"/>
  <c r="D20" i="3"/>
  <c r="D178" i="3" s="1"/>
  <c r="D21" i="3"/>
  <c r="D179" i="3" s="1"/>
  <c r="C21" i="3"/>
  <c r="C179" i="3" s="1"/>
  <c r="C20" i="3"/>
  <c r="C178" i="3" s="1"/>
  <c r="Q19" i="3"/>
  <c r="Q20" i="3"/>
  <c r="Q21" i="3"/>
  <c r="F19" i="3"/>
  <c r="I19" i="3" s="1"/>
  <c r="Q179" i="3" l="1"/>
  <c r="F178" i="3"/>
  <c r="I178" i="3" s="1"/>
  <c r="I20" i="3"/>
  <c r="F179" i="3"/>
  <c r="I179" i="3" s="1"/>
  <c r="I21" i="3"/>
  <c r="Q178" i="3"/>
  <c r="F202" i="3"/>
  <c r="I202" i="3" s="1"/>
  <c r="I44" i="3"/>
  <c r="Q203" i="3"/>
  <c r="F72" i="3"/>
  <c r="Q189" i="3"/>
  <c r="E179" i="3"/>
  <c r="E190" i="3"/>
  <c r="E203" i="3"/>
  <c r="E202" i="3"/>
  <c r="E178" i="3"/>
  <c r="F203" i="3"/>
  <c r="I203" i="3" s="1"/>
  <c r="F189" i="3"/>
  <c r="I189" i="3" s="1"/>
  <c r="Q202" i="3"/>
  <c r="F190" i="3"/>
  <c r="O178" i="3"/>
  <c r="O190" i="3"/>
  <c r="E189" i="3"/>
  <c r="O203" i="3"/>
  <c r="Q190" i="3"/>
  <c r="O179" i="3"/>
  <c r="F71" i="3"/>
  <c r="E32" i="3"/>
  <c r="E45" i="3"/>
  <c r="G31" i="3"/>
  <c r="E31" i="3"/>
  <c r="C71" i="3"/>
  <c r="E44" i="3"/>
  <c r="G44" i="3"/>
  <c r="C72" i="3"/>
  <c r="D71" i="3"/>
  <c r="G45" i="3"/>
  <c r="G32" i="3"/>
  <c r="E19" i="3"/>
  <c r="D72" i="3"/>
  <c r="G20" i="3"/>
  <c r="G21" i="3"/>
  <c r="G19" i="3"/>
  <c r="E20" i="3"/>
  <c r="E21" i="3"/>
  <c r="G178" i="3" l="1"/>
  <c r="G202" i="3"/>
  <c r="G179" i="3"/>
  <c r="G190" i="3"/>
  <c r="I190" i="3"/>
  <c r="G203" i="3"/>
  <c r="G189" i="3"/>
  <c r="C11" i="3" l="1"/>
  <c r="D11" i="3"/>
  <c r="D107" i="3" s="1"/>
  <c r="F169" i="3" l="1"/>
  <c r="D169" i="3"/>
  <c r="C169" i="3"/>
  <c r="C107" i="3"/>
  <c r="F97" i="3"/>
  <c r="D97" i="3"/>
  <c r="C97" i="3"/>
  <c r="C22" i="3"/>
  <c r="C35" i="3"/>
  <c r="C46" i="3"/>
  <c r="C34" i="3"/>
  <c r="C77" i="3" s="1"/>
  <c r="C33" i="3"/>
  <c r="C76" i="3" s="1"/>
  <c r="C49" i="3"/>
  <c r="C75" i="3" s="1"/>
  <c r="C201" i="3"/>
  <c r="C187" i="3"/>
  <c r="C200" i="3"/>
  <c r="D14" i="3"/>
  <c r="D172" i="3" s="1"/>
  <c r="D25" i="3"/>
  <c r="D38" i="3"/>
  <c r="D196" i="3" s="1"/>
  <c r="D15" i="3"/>
  <c r="D26" i="3"/>
  <c r="D184" i="3" s="1"/>
  <c r="D39" i="3"/>
  <c r="D197" i="3" s="1"/>
  <c r="D16" i="3"/>
  <c r="D174" i="3" s="1"/>
  <c r="D27" i="3"/>
  <c r="D40" i="3"/>
  <c r="D198" i="3" s="1"/>
  <c r="C15" i="3"/>
  <c r="C173" i="3" s="1"/>
  <c r="C26" i="3"/>
  <c r="C184" i="3" s="1"/>
  <c r="C39" i="3"/>
  <c r="C16" i="3"/>
  <c r="C174" i="3" s="1"/>
  <c r="C27" i="3"/>
  <c r="C185" i="3" s="1"/>
  <c r="C40" i="3"/>
  <c r="C14" i="3"/>
  <c r="C25" i="3"/>
  <c r="C183" i="3" s="1"/>
  <c r="C38" i="3"/>
  <c r="F63" i="3"/>
  <c r="F62" i="3"/>
  <c r="F61" i="3"/>
  <c r="I61" i="3" s="1"/>
  <c r="F60" i="3"/>
  <c r="F59" i="3"/>
  <c r="F58" i="3"/>
  <c r="F215" i="3"/>
  <c r="I215" i="3" s="1"/>
  <c r="F214" i="3"/>
  <c r="I214" i="3" s="1"/>
  <c r="F53" i="3"/>
  <c r="F54" i="3"/>
  <c r="F52" i="3"/>
  <c r="D52" i="3"/>
  <c r="D210" i="3" s="1"/>
  <c r="D53" i="3"/>
  <c r="D54" i="3"/>
  <c r="D212" i="3" s="1"/>
  <c r="D215" i="3"/>
  <c r="D58" i="3"/>
  <c r="D73" i="3" s="1"/>
  <c r="D59" i="3"/>
  <c r="D74" i="3" s="1"/>
  <c r="D60" i="3"/>
  <c r="D61" i="3"/>
  <c r="D219" i="3" s="1"/>
  <c r="D62" i="3"/>
  <c r="D220" i="3" s="1"/>
  <c r="D63" i="3"/>
  <c r="D221" i="3" s="1"/>
  <c r="C63" i="3"/>
  <c r="C54" i="3"/>
  <c r="C53" i="3"/>
  <c r="C211" i="3" s="1"/>
  <c r="C52" i="3"/>
  <c r="C210" i="3" s="1"/>
  <c r="C60" i="3"/>
  <c r="C218" i="3" s="1"/>
  <c r="C62" i="3"/>
  <c r="C220" i="3" s="1"/>
  <c r="C61" i="3"/>
  <c r="C219" i="3" s="1"/>
  <c r="C215" i="3"/>
  <c r="C58" i="3"/>
  <c r="C59" i="3"/>
  <c r="C74" i="3" s="1"/>
  <c r="C214" i="3"/>
  <c r="F46" i="3"/>
  <c r="F200" i="3"/>
  <c r="I200" i="3" s="1"/>
  <c r="D200" i="3"/>
  <c r="D201" i="3"/>
  <c r="D46" i="3"/>
  <c r="F35" i="3"/>
  <c r="I35" i="3" s="1"/>
  <c r="F34" i="3"/>
  <c r="F33" i="3"/>
  <c r="D188" i="3"/>
  <c r="D33" i="3"/>
  <c r="D34" i="3"/>
  <c r="D77" i="3" s="1"/>
  <c r="D35" i="3"/>
  <c r="F22" i="3"/>
  <c r="D22" i="3"/>
  <c r="F49" i="3"/>
  <c r="D49" i="3"/>
  <c r="D75" i="3" s="1"/>
  <c r="F39" i="3"/>
  <c r="I39" i="3" s="1"/>
  <c r="F40" i="3"/>
  <c r="I40" i="3" s="1"/>
  <c r="F38" i="3"/>
  <c r="I38" i="3" s="1"/>
  <c r="F26" i="3"/>
  <c r="F27" i="3"/>
  <c r="F25" i="3"/>
  <c r="I25" i="3" s="1"/>
  <c r="F15" i="3"/>
  <c r="I15" i="3" s="1"/>
  <c r="F16" i="3"/>
  <c r="F14" i="3"/>
  <c r="Q154" i="3"/>
  <c r="Q155" i="3"/>
  <c r="Q156" i="3"/>
  <c r="O154" i="3"/>
  <c r="O155" i="3"/>
  <c r="G154" i="3"/>
  <c r="G155" i="3"/>
  <c r="E154" i="3"/>
  <c r="E155" i="3"/>
  <c r="Q58" i="3"/>
  <c r="Q59" i="3"/>
  <c r="P218" i="3"/>
  <c r="P219" i="3"/>
  <c r="P217" i="3"/>
  <c r="P216" i="3"/>
  <c r="N217" i="3"/>
  <c r="N216" i="3"/>
  <c r="P176" i="3"/>
  <c r="P187" i="3"/>
  <c r="P200" i="3"/>
  <c r="P177" i="3"/>
  <c r="P188" i="3"/>
  <c r="P201" i="3"/>
  <c r="P207" i="3"/>
  <c r="P191" i="3"/>
  <c r="P192" i="3"/>
  <c r="N176" i="3"/>
  <c r="N187" i="3"/>
  <c r="N200" i="3"/>
  <c r="N177" i="3"/>
  <c r="N188" i="3"/>
  <c r="N201" i="3"/>
  <c r="N207" i="3"/>
  <c r="N191" i="3"/>
  <c r="N192" i="3"/>
  <c r="P136" i="3"/>
  <c r="P142" i="3" s="1"/>
  <c r="N136" i="3"/>
  <c r="N142" i="3" s="1"/>
  <c r="Q199" i="3"/>
  <c r="P123" i="3"/>
  <c r="P131" i="3" s="1"/>
  <c r="N123" i="3"/>
  <c r="P112" i="3"/>
  <c r="P118" i="3" s="1"/>
  <c r="N112" i="3"/>
  <c r="Q145" i="3"/>
  <c r="Q139" i="3"/>
  <c r="Q138" i="3"/>
  <c r="Q137" i="3"/>
  <c r="Q135" i="3"/>
  <c r="Q134" i="3"/>
  <c r="Q130" i="3"/>
  <c r="Q129" i="3"/>
  <c r="Q126" i="3"/>
  <c r="Q125" i="3"/>
  <c r="Q122" i="3"/>
  <c r="Q121" i="3"/>
  <c r="Q115" i="3"/>
  <c r="Q114" i="3"/>
  <c r="Q111" i="3"/>
  <c r="Q110" i="3"/>
  <c r="L40" i="3"/>
  <c r="M40" i="3" s="1"/>
  <c r="O199" i="3"/>
  <c r="L27" i="3"/>
  <c r="L16" i="3"/>
  <c r="L22" i="3" s="1"/>
  <c r="M22" i="3" s="1"/>
  <c r="O149" i="3"/>
  <c r="O145" i="3"/>
  <c r="O139" i="3"/>
  <c r="O138" i="3"/>
  <c r="O137" i="3"/>
  <c r="O135" i="3"/>
  <c r="O134" i="3"/>
  <c r="O130" i="3"/>
  <c r="O129" i="3"/>
  <c r="O126" i="3"/>
  <c r="O125" i="3"/>
  <c r="O122" i="3"/>
  <c r="O121" i="3"/>
  <c r="O115" i="3"/>
  <c r="O114" i="3"/>
  <c r="O111" i="3"/>
  <c r="O110" i="3"/>
  <c r="G159" i="3"/>
  <c r="G158" i="3"/>
  <c r="G157" i="3"/>
  <c r="G156" i="3"/>
  <c r="G153" i="3"/>
  <c r="G152" i="3"/>
  <c r="G150" i="3"/>
  <c r="G149" i="3"/>
  <c r="G148" i="3"/>
  <c r="G145" i="3"/>
  <c r="G142" i="3"/>
  <c r="G139" i="3"/>
  <c r="G138" i="3"/>
  <c r="G136" i="3"/>
  <c r="G135" i="3"/>
  <c r="G134" i="3"/>
  <c r="G131" i="3"/>
  <c r="G130" i="3"/>
  <c r="G129" i="3"/>
  <c r="G126" i="3"/>
  <c r="G125" i="3"/>
  <c r="G123" i="3"/>
  <c r="G122" i="3"/>
  <c r="G121" i="3"/>
  <c r="G118" i="3"/>
  <c r="G115" i="3"/>
  <c r="G114" i="3"/>
  <c r="G112" i="3"/>
  <c r="G111" i="3"/>
  <c r="G110" i="3"/>
  <c r="E159" i="3"/>
  <c r="E158" i="3"/>
  <c r="E157" i="3"/>
  <c r="E156" i="3"/>
  <c r="E153" i="3"/>
  <c r="E152" i="3"/>
  <c r="E150" i="3"/>
  <c r="E149" i="3"/>
  <c r="E148" i="3"/>
  <c r="E145" i="3"/>
  <c r="E142" i="3"/>
  <c r="E139" i="3"/>
  <c r="E138" i="3"/>
  <c r="E136" i="3"/>
  <c r="E135" i="3"/>
  <c r="E134" i="3"/>
  <c r="E131" i="3"/>
  <c r="E130" i="3"/>
  <c r="E129" i="3"/>
  <c r="E126" i="3"/>
  <c r="E125" i="3"/>
  <c r="E123" i="3"/>
  <c r="E122" i="3"/>
  <c r="E121" i="3"/>
  <c r="E118" i="3"/>
  <c r="E115" i="3"/>
  <c r="E114" i="3"/>
  <c r="E112" i="3"/>
  <c r="E111" i="3"/>
  <c r="E110" i="3"/>
  <c r="Q49" i="3"/>
  <c r="Q43" i="3"/>
  <c r="Q42" i="3"/>
  <c r="Q41" i="3"/>
  <c r="Q34" i="3"/>
  <c r="Q33" i="3"/>
  <c r="Q30" i="3"/>
  <c r="Q29" i="3"/>
  <c r="Q18" i="3"/>
  <c r="F160" i="3"/>
  <c r="D160" i="3"/>
  <c r="C160" i="3"/>
  <c r="F143" i="3"/>
  <c r="D143" i="3"/>
  <c r="C143" i="3"/>
  <c r="F132" i="3"/>
  <c r="D132" i="3"/>
  <c r="C132" i="3"/>
  <c r="F119" i="3"/>
  <c r="D119" i="3"/>
  <c r="C119" i="3"/>
  <c r="B100" i="3"/>
  <c r="B162" i="3" s="1"/>
  <c r="C10" i="3"/>
  <c r="B2" i="3"/>
  <c r="C85" i="3"/>
  <c r="D85" i="3"/>
  <c r="F85" i="3"/>
  <c r="M27" i="3" l="1"/>
  <c r="L35" i="3"/>
  <c r="M35" i="3" s="1"/>
  <c r="F184" i="3"/>
  <c r="I184" i="3" s="1"/>
  <c r="I26" i="3"/>
  <c r="F76" i="3"/>
  <c r="F91" i="3" s="1"/>
  <c r="I33" i="3"/>
  <c r="L174" i="3"/>
  <c r="M174" i="3" s="1"/>
  <c r="M16" i="3"/>
  <c r="F75" i="3"/>
  <c r="F90" i="3" s="1"/>
  <c r="I49" i="3"/>
  <c r="F77" i="3"/>
  <c r="I34" i="3"/>
  <c r="F210" i="3"/>
  <c r="I210" i="3" s="1"/>
  <c r="I52" i="3"/>
  <c r="F174" i="3"/>
  <c r="I174" i="3" s="1"/>
  <c r="I16" i="3"/>
  <c r="F168" i="3"/>
  <c r="L185" i="3"/>
  <c r="M185" i="3" s="1"/>
  <c r="F212" i="3"/>
  <c r="I212" i="3" s="1"/>
  <c r="I54" i="3"/>
  <c r="F73" i="3"/>
  <c r="I58" i="3"/>
  <c r="F220" i="3"/>
  <c r="I220" i="3" s="1"/>
  <c r="I62" i="3"/>
  <c r="L46" i="3"/>
  <c r="L198" i="3"/>
  <c r="M198" i="3" s="1"/>
  <c r="F218" i="3"/>
  <c r="I218" i="3" s="1"/>
  <c r="I60" i="3"/>
  <c r="F172" i="3"/>
  <c r="I172" i="3" s="1"/>
  <c r="I14" i="3"/>
  <c r="F185" i="3"/>
  <c r="I185" i="3" s="1"/>
  <c r="I27" i="3"/>
  <c r="F180" i="3"/>
  <c r="I180" i="3" s="1"/>
  <c r="I22" i="3"/>
  <c r="F204" i="3"/>
  <c r="I204" i="3" s="1"/>
  <c r="I46" i="3"/>
  <c r="F211" i="3"/>
  <c r="I211" i="3" s="1"/>
  <c r="I53" i="3"/>
  <c r="F74" i="3"/>
  <c r="I59" i="3"/>
  <c r="F221" i="3"/>
  <c r="I221" i="3" s="1"/>
  <c r="I63" i="3"/>
  <c r="C207" i="3"/>
  <c r="O177" i="3"/>
  <c r="Q61" i="3"/>
  <c r="Q158" i="3"/>
  <c r="D168" i="3"/>
  <c r="C106" i="3"/>
  <c r="C168" i="3"/>
  <c r="Q200" i="3"/>
  <c r="F207" i="3"/>
  <c r="I207" i="3" s="1"/>
  <c r="O123" i="3"/>
  <c r="O192" i="3"/>
  <c r="Q192" i="3"/>
  <c r="Q188" i="3"/>
  <c r="Q176" i="3"/>
  <c r="N218" i="3"/>
  <c r="Q218" i="3" s="1"/>
  <c r="Q217" i="3"/>
  <c r="O188" i="3"/>
  <c r="O176" i="3"/>
  <c r="Q149" i="3"/>
  <c r="N150" i="3"/>
  <c r="N159" i="3" s="1"/>
  <c r="D87" i="3"/>
  <c r="Q60" i="3"/>
  <c r="N220" i="3"/>
  <c r="Q153" i="3"/>
  <c r="Q62" i="3"/>
  <c r="Q56" i="3"/>
  <c r="N131" i="3"/>
  <c r="Q131" i="3" s="1"/>
  <c r="O217" i="3"/>
  <c r="O153" i="3"/>
  <c r="F187" i="3"/>
  <c r="I187" i="3" s="1"/>
  <c r="O112" i="3"/>
  <c r="O156" i="3"/>
  <c r="O216" i="3"/>
  <c r="N219" i="3"/>
  <c r="Q219" i="3" s="1"/>
  <c r="N215" i="3"/>
  <c r="C23" i="3"/>
  <c r="C180" i="3"/>
  <c r="C181" i="3" s="1"/>
  <c r="E14" i="3"/>
  <c r="C191" i="3"/>
  <c r="D90" i="3"/>
  <c r="G29" i="3"/>
  <c r="C172" i="3"/>
  <c r="E172" i="3" s="1"/>
  <c r="E220" i="3"/>
  <c r="E34" i="3"/>
  <c r="G39" i="3"/>
  <c r="F191" i="3"/>
  <c r="I191" i="3" s="1"/>
  <c r="D217" i="3"/>
  <c r="F216" i="3"/>
  <c r="I216" i="3" s="1"/>
  <c r="F47" i="3"/>
  <c r="G22" i="3"/>
  <c r="E63" i="3"/>
  <c r="D64" i="3"/>
  <c r="D177" i="3"/>
  <c r="F197" i="3"/>
  <c r="I197" i="3" s="1"/>
  <c r="D36" i="3"/>
  <c r="F92" i="3"/>
  <c r="G62" i="3"/>
  <c r="G54" i="3"/>
  <c r="E53" i="3"/>
  <c r="G63" i="3"/>
  <c r="D222" i="3"/>
  <c r="D193" i="3"/>
  <c r="D187" i="3"/>
  <c r="F192" i="3"/>
  <c r="I192" i="3" s="1"/>
  <c r="G58" i="3"/>
  <c r="F64" i="3"/>
  <c r="D92" i="3"/>
  <c r="F222" i="3"/>
  <c r="E200" i="3"/>
  <c r="F23" i="3"/>
  <c r="E29" i="3"/>
  <c r="G53" i="3"/>
  <c r="C192" i="3"/>
  <c r="C177" i="3"/>
  <c r="D207" i="3"/>
  <c r="G59" i="3"/>
  <c r="D176" i="3"/>
  <c r="D211" i="3"/>
  <c r="E211" i="3" s="1"/>
  <c r="F217" i="3"/>
  <c r="I217" i="3" s="1"/>
  <c r="G38" i="3"/>
  <c r="G16" i="3"/>
  <c r="D216" i="3"/>
  <c r="D86" i="3"/>
  <c r="E43" i="3"/>
  <c r="C91" i="3"/>
  <c r="C36" i="3"/>
  <c r="D23" i="3"/>
  <c r="E16" i="3"/>
  <c r="E35" i="3"/>
  <c r="G14" i="3"/>
  <c r="G26" i="3"/>
  <c r="C193" i="3"/>
  <c r="C194" i="3" s="1"/>
  <c r="E201" i="3"/>
  <c r="O148" i="3"/>
  <c r="Q123" i="3"/>
  <c r="N118" i="3"/>
  <c r="Q118" i="3" s="1"/>
  <c r="O207" i="3"/>
  <c r="O200" i="3"/>
  <c r="Q207" i="3"/>
  <c r="E215" i="3"/>
  <c r="N214" i="3"/>
  <c r="Q157" i="3"/>
  <c r="P150" i="3"/>
  <c r="P159" i="3" s="1"/>
  <c r="P160" i="3" s="1"/>
  <c r="E59" i="3"/>
  <c r="G18" i="3"/>
  <c r="F36" i="3"/>
  <c r="C92" i="3"/>
  <c r="E54" i="3"/>
  <c r="E219" i="3"/>
  <c r="E57" i="3"/>
  <c r="E210" i="3"/>
  <c r="E38" i="3"/>
  <c r="E25" i="3"/>
  <c r="C86" i="3"/>
  <c r="E174" i="3"/>
  <c r="G184" i="3"/>
  <c r="O157" i="3"/>
  <c r="Q216" i="3"/>
  <c r="P220" i="3"/>
  <c r="Q148" i="3"/>
  <c r="O191" i="3"/>
  <c r="Q191" i="3"/>
  <c r="Q177" i="3"/>
  <c r="D67" i="3"/>
  <c r="D82" i="3" s="1"/>
  <c r="G200" i="3"/>
  <c r="G52" i="3"/>
  <c r="F196" i="3"/>
  <c r="I196" i="3" s="1"/>
  <c r="O187" i="3"/>
  <c r="C212" i="3"/>
  <c r="E212" i="3" s="1"/>
  <c r="G215" i="3"/>
  <c r="C64" i="3"/>
  <c r="C90" i="3"/>
  <c r="E61" i="3"/>
  <c r="E49" i="3"/>
  <c r="E40" i="3"/>
  <c r="G57" i="3"/>
  <c r="G49" i="3"/>
  <c r="G35" i="3"/>
  <c r="E184" i="3"/>
  <c r="D192" i="3"/>
  <c r="F193" i="3"/>
  <c r="F173" i="3"/>
  <c r="I173" i="3" s="1"/>
  <c r="O201" i="3"/>
  <c r="C217" i="3"/>
  <c r="Q152" i="3"/>
  <c r="F78" i="3"/>
  <c r="F93" i="3" s="1"/>
  <c r="E42" i="3"/>
  <c r="F68" i="3"/>
  <c r="F83" i="3" s="1"/>
  <c r="F86" i="3"/>
  <c r="E52" i="3"/>
  <c r="C176" i="3"/>
  <c r="D183" i="3"/>
  <c r="E183" i="3" s="1"/>
  <c r="F176" i="3"/>
  <c r="I176" i="3" s="1"/>
  <c r="E62" i="3"/>
  <c r="E18" i="3"/>
  <c r="E26" i="3"/>
  <c r="G42" i="3"/>
  <c r="G34" i="3"/>
  <c r="G174" i="3"/>
  <c r="O136" i="3"/>
  <c r="Q112" i="3"/>
  <c r="Q136" i="3"/>
  <c r="C221" i="3"/>
  <c r="L54" i="3"/>
  <c r="D69" i="3"/>
  <c r="D84" i="3" s="1"/>
  <c r="P143" i="3"/>
  <c r="Q142" i="3"/>
  <c r="G25" i="3"/>
  <c r="F183" i="3"/>
  <c r="I183" i="3" s="1"/>
  <c r="F198" i="3"/>
  <c r="I198" i="3" s="1"/>
  <c r="G40" i="3"/>
  <c r="E22" i="3"/>
  <c r="D78" i="3"/>
  <c r="D93" i="3" s="1"/>
  <c r="D180" i="3"/>
  <c r="F177" i="3"/>
  <c r="I177" i="3" s="1"/>
  <c r="F87" i="3"/>
  <c r="G33" i="3"/>
  <c r="E33" i="3"/>
  <c r="G30" i="3"/>
  <c r="F188" i="3"/>
  <c r="I188" i="3" s="1"/>
  <c r="D47" i="3"/>
  <c r="G46" i="3"/>
  <c r="E46" i="3"/>
  <c r="G43" i="3"/>
  <c r="F201" i="3"/>
  <c r="I201" i="3" s="1"/>
  <c r="E58" i="3"/>
  <c r="C73" i="3"/>
  <c r="C216" i="3"/>
  <c r="G60" i="3"/>
  <c r="E60" i="3"/>
  <c r="D218" i="3"/>
  <c r="E218" i="3" s="1"/>
  <c r="D214" i="3"/>
  <c r="E214" i="3" s="1"/>
  <c r="G56" i="3"/>
  <c r="G61" i="3"/>
  <c r="F219" i="3"/>
  <c r="I219" i="3" s="1"/>
  <c r="E56" i="3"/>
  <c r="D204" i="3"/>
  <c r="D191" i="3"/>
  <c r="P132" i="3"/>
  <c r="O142" i="3"/>
  <c r="N143" i="3"/>
  <c r="F67" i="3"/>
  <c r="F82" i="3" s="1"/>
  <c r="C68" i="3"/>
  <c r="C83" i="3" s="1"/>
  <c r="C197" i="3"/>
  <c r="E197" i="3" s="1"/>
  <c r="E39" i="3"/>
  <c r="D185" i="3"/>
  <c r="E27" i="3"/>
  <c r="G27" i="3"/>
  <c r="G15" i="3"/>
  <c r="E15" i="3"/>
  <c r="D173" i="3"/>
  <c r="D68" i="3"/>
  <c r="D83" i="3" s="1"/>
  <c r="C87" i="3"/>
  <c r="C188" i="3"/>
  <c r="E188" i="3" s="1"/>
  <c r="E30" i="3"/>
  <c r="C78" i="3"/>
  <c r="C93" i="3" s="1"/>
  <c r="D76" i="3"/>
  <c r="D91" i="3" s="1"/>
  <c r="O152" i="3"/>
  <c r="O158" i="3"/>
  <c r="P214" i="3"/>
  <c r="F69" i="3"/>
  <c r="F84" i="3" s="1"/>
  <c r="C69" i="3"/>
  <c r="C84" i="3" s="1"/>
  <c r="C198" i="3"/>
  <c r="E198" i="3" s="1"/>
  <c r="P119" i="3"/>
  <c r="Q201" i="3"/>
  <c r="Q187" i="3"/>
  <c r="Q57" i="3"/>
  <c r="P215" i="3"/>
  <c r="C67" i="3"/>
  <c r="C82" i="3" s="1"/>
  <c r="C196" i="3"/>
  <c r="E196" i="3" s="1"/>
  <c r="C204" i="3"/>
  <c r="C47" i="3"/>
  <c r="M54" i="3" l="1"/>
  <c r="L47" i="3"/>
  <c r="M46" i="3"/>
  <c r="L36" i="3"/>
  <c r="L63" i="3"/>
  <c r="M63" i="3" s="1"/>
  <c r="G185" i="3"/>
  <c r="G220" i="3"/>
  <c r="G212" i="3"/>
  <c r="G210" i="3"/>
  <c r="G180" i="3"/>
  <c r="F194" i="3"/>
  <c r="I193" i="3"/>
  <c r="F181" i="3"/>
  <c r="L212" i="3"/>
  <c r="M212" i="3" s="1"/>
  <c r="G172" i="3"/>
  <c r="G221" i="3"/>
  <c r="L204" i="3"/>
  <c r="M204" i="3" s="1"/>
  <c r="L180" i="3"/>
  <c r="M180" i="3" s="1"/>
  <c r="L193" i="3"/>
  <c r="M193" i="3" s="1"/>
  <c r="Q215" i="3"/>
  <c r="Q214" i="3"/>
  <c r="O150" i="3"/>
  <c r="O219" i="3"/>
  <c r="Q220" i="3"/>
  <c r="G207" i="3"/>
  <c r="E207" i="3"/>
  <c r="G187" i="3"/>
  <c r="E217" i="3"/>
  <c r="N132" i="3"/>
  <c r="O131" i="3"/>
  <c r="E193" i="3"/>
  <c r="E187" i="3"/>
  <c r="G216" i="3"/>
  <c r="G197" i="3"/>
  <c r="G217" i="3"/>
  <c r="E177" i="3"/>
  <c r="G193" i="3"/>
  <c r="G211" i="3"/>
  <c r="G218" i="3"/>
  <c r="E216" i="3"/>
  <c r="E176" i="3"/>
  <c r="G214" i="3"/>
  <c r="O215" i="3"/>
  <c r="N119" i="3"/>
  <c r="O118" i="3"/>
  <c r="C205" i="3"/>
  <c r="Q150" i="3"/>
  <c r="G192" i="3"/>
  <c r="E192" i="3"/>
  <c r="G183" i="3"/>
  <c r="G196" i="3"/>
  <c r="O218" i="3"/>
  <c r="E221" i="3"/>
  <c r="C222" i="3"/>
  <c r="G176" i="3"/>
  <c r="G204" i="3"/>
  <c r="E204" i="3"/>
  <c r="D205" i="3"/>
  <c r="G198" i="3"/>
  <c r="F205" i="3"/>
  <c r="O220" i="3"/>
  <c r="L23" i="3"/>
  <c r="E185" i="3"/>
  <c r="D194" i="3"/>
  <c r="G219" i="3"/>
  <c r="G201" i="3"/>
  <c r="O159" i="3"/>
  <c r="N160" i="3"/>
  <c r="E173" i="3"/>
  <c r="G173" i="3"/>
  <c r="G177" i="3"/>
  <c r="G191" i="3"/>
  <c r="E191" i="3"/>
  <c r="G188" i="3"/>
  <c r="D181" i="3"/>
  <c r="E180" i="3"/>
  <c r="Q159" i="3"/>
  <c r="O214" i="3"/>
  <c r="N197" i="3" l="1"/>
  <c r="O197" i="3" s="1"/>
  <c r="N172" i="3"/>
  <c r="O172" i="3" s="1"/>
  <c r="N183" i="3"/>
  <c r="O183" i="3" s="1"/>
  <c r="N196" i="3"/>
  <c r="O196" i="3" s="1"/>
  <c r="N184" i="3"/>
  <c r="O184" i="3" s="1"/>
  <c r="N173" i="3"/>
  <c r="O173" i="3" s="1"/>
  <c r="L221" i="3"/>
  <c r="M221" i="3" s="1"/>
  <c r="L64" i="3"/>
  <c r="L194" i="3"/>
  <c r="L181" i="3"/>
  <c r="L205" i="3"/>
  <c r="N185" i="3" l="1"/>
  <c r="O185" i="3" s="1"/>
  <c r="N174" i="3"/>
  <c r="O174" i="3" s="1"/>
  <c r="N198" i="3"/>
  <c r="O198" i="3" s="1"/>
  <c r="N211" i="3"/>
  <c r="O211" i="3" s="1"/>
  <c r="N210" i="3"/>
  <c r="O210" i="3" s="1"/>
  <c r="L222" i="3"/>
  <c r="N212" i="3" l="1"/>
  <c r="O212" i="3" s="1"/>
  <c r="N180" i="3"/>
  <c r="N204" i="3"/>
  <c r="N193" i="3"/>
  <c r="O193" i="3" l="1"/>
  <c r="N194" i="3"/>
  <c r="N181" i="3"/>
  <c r="O180" i="3"/>
  <c r="Q14" i="3"/>
  <c r="P172" i="3"/>
  <c r="Q172" i="3" s="1"/>
  <c r="P197" i="3"/>
  <c r="Q197" i="3" s="1"/>
  <c r="Q39" i="3"/>
  <c r="Q26" i="3"/>
  <c r="P184" i="3"/>
  <c r="Q184" i="3" s="1"/>
  <c r="N205" i="3"/>
  <c r="O204" i="3"/>
  <c r="P196" i="3"/>
  <c r="Q196" i="3" s="1"/>
  <c r="Q38" i="3"/>
  <c r="N221" i="3"/>
  <c r="P173" i="3"/>
  <c r="Q173" i="3" s="1"/>
  <c r="Q15" i="3"/>
  <c r="P183" i="3"/>
  <c r="Q183" i="3" s="1"/>
  <c r="Q25" i="3"/>
  <c r="N222" i="3" l="1"/>
  <c r="O221" i="3"/>
  <c r="Q16" i="3"/>
  <c r="P174" i="3"/>
  <c r="Q174" i="3" s="1"/>
  <c r="P211" i="3"/>
  <c r="Q211" i="3" s="1"/>
  <c r="Q53" i="3"/>
  <c r="P210" i="3"/>
  <c r="Q210" i="3" s="1"/>
  <c r="Q52" i="3"/>
  <c r="P185" i="3"/>
  <c r="Q185" i="3" s="1"/>
  <c r="Q27" i="3"/>
  <c r="Q40" i="3"/>
  <c r="P198" i="3"/>
  <c r="Q198" i="3" s="1"/>
  <c r="Q46" i="3" l="1"/>
  <c r="P204" i="3"/>
  <c r="Q204" i="3" s="1"/>
  <c r="P212" i="3"/>
  <c r="Q212" i="3" s="1"/>
  <c r="Q54" i="3"/>
  <c r="P180" i="3"/>
  <c r="Q22" i="3"/>
  <c r="P193" i="3"/>
  <c r="Q35" i="3"/>
  <c r="P194" i="3" l="1"/>
  <c r="Q193" i="3"/>
  <c r="P181" i="3"/>
  <c r="Q180" i="3"/>
  <c r="Q63" i="3"/>
  <c r="P221" i="3"/>
  <c r="Q221" i="3" l="1"/>
  <c r="P222" i="3"/>
</calcChain>
</file>

<file path=xl/sharedStrings.xml><?xml version="1.0" encoding="utf-8"?>
<sst xmlns="http://schemas.openxmlformats.org/spreadsheetml/2006/main" count="582" uniqueCount="63">
  <si>
    <t/>
  </si>
  <si>
    <t>2015</t>
  </si>
  <si>
    <t>Payer</t>
  </si>
  <si>
    <t>Accounts</t>
  </si>
  <si>
    <t>Payer (Rollup)</t>
  </si>
  <si>
    <t xml:space="preserve">  Payer (Uncategorized)</t>
  </si>
  <si>
    <t>Disproportionate Share Payments</t>
  </si>
  <si>
    <t>Net Payer Revenue</t>
  </si>
  <si>
    <t xml:space="preserve">  Commercial (Rollup)</t>
  </si>
  <si>
    <t>Hospital</t>
  </si>
  <si>
    <t>Physician</t>
  </si>
  <si>
    <t>Total Revenue</t>
  </si>
  <si>
    <t>Allowances - Hospital</t>
  </si>
  <si>
    <t>Allowances - Physicians</t>
  </si>
  <si>
    <t xml:space="preserve">  Medicaid (Rollup)</t>
  </si>
  <si>
    <t>Graduate Medical Education Payments_Phys.</t>
  </si>
  <si>
    <t>Graduate Medical Education Payments-Hosp</t>
  </si>
  <si>
    <t xml:space="preserve">  Medicare</t>
  </si>
  <si>
    <t>Total Payer (Rollup)</t>
  </si>
  <si>
    <t>Edit_Net Patient Care Revenue-Inc Statemt</t>
  </si>
  <si>
    <t>PAYER REVENUE</t>
  </si>
  <si>
    <t>Description:</t>
  </si>
  <si>
    <t>REPORT 5</t>
  </si>
  <si>
    <t>Levels:</t>
  </si>
  <si>
    <t>Currency:</t>
  </si>
  <si>
    <t>United States of America, Dollars</t>
  </si>
  <si>
    <t>Total Payer Revenue</t>
  </si>
  <si>
    <t xml:space="preserve">Commercial </t>
  </si>
  <si>
    <t>Medicaid</t>
  </si>
  <si>
    <t>Medicare</t>
  </si>
  <si>
    <t>Proposed Year 1</t>
  </si>
  <si>
    <t>Proposed Year 2</t>
  </si>
  <si>
    <t>Proposed Year 3</t>
  </si>
  <si>
    <t>PAYER REVENUE REPORT</t>
  </si>
  <si>
    <t>WITHOUT PROJECT</t>
  </si>
  <si>
    <t>EDIT</t>
  </si>
  <si>
    <t>WITH PROJECT</t>
  </si>
  <si>
    <t xml:space="preserve"> PROJECT ONLY</t>
  </si>
  <si>
    <t>Note: This table requires no "fill-in" as it is populated automatically</t>
  </si>
  <si>
    <t>Actuals</t>
  </si>
  <si>
    <t>% change</t>
  </si>
  <si>
    <t xml:space="preserve">  Free Care</t>
  </si>
  <si>
    <t xml:space="preserve">  Allowances</t>
  </si>
  <si>
    <t xml:space="preserve">  Bad Debt</t>
  </si>
  <si>
    <t>Total Allowances - Hospital</t>
  </si>
  <si>
    <t>Total Allowances - Physicians</t>
  </si>
  <si>
    <t>Free Care</t>
  </si>
  <si>
    <t>Bad Debt</t>
  </si>
  <si>
    <t xml:space="preserve">  Discounts</t>
  </si>
  <si>
    <t xml:space="preserve">  Unallocated</t>
  </si>
  <si>
    <t>2016</t>
  </si>
  <si>
    <t>Budget 2016 Approved</t>
  </si>
  <si>
    <t>2017</t>
  </si>
  <si>
    <t>PLEASE PROVIDE ASSUMPTIONS</t>
  </si>
  <si>
    <t>Proposed Yr 1</t>
  </si>
  <si>
    <t>Proposed Yr 2</t>
  </si>
  <si>
    <t>Proposed Yr 3</t>
  </si>
  <si>
    <t>PAYER PROJECTIONS--TABLE 6</t>
  </si>
  <si>
    <t>Budget 2017 Approved</t>
  </si>
  <si>
    <t>Rutland Regional Medical Center</t>
  </si>
  <si>
    <t>NUCLEAR MEDICINE</t>
  </si>
  <si>
    <t>Projection</t>
  </si>
  <si>
    <t>See Income Statement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</si>
</sst>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#,##0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b/>
      <sz val="10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7">
    <xf numFmtId="0" fontId="0" fillId="0" borderId="0" xfId="0"/>
    <xf numFmtId="164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64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9" fillId="0" borderId="0" xfId="0" applyFont="1"/>
    <xf numFmtId="0" fontId="1" fillId="0" borderId="0" xfId="0" applyFont="1"/>
    <xf numFmtId="0" fontId="1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64" fontId="10" fillId="0" borderId="2" xfId="0" applyNumberFormat="1" applyFont="1" applyBorder="1"/>
    <xf numFmtId="164" fontId="10" fillId="4" borderId="4" xfId="0" applyNumberFormat="1" applyFont="1" applyFill="1" applyBorder="1"/>
    <xf numFmtId="164" fontId="11" fillId="4" borderId="3" xfId="0" applyNumberFormat="1" applyFont="1" applyFill="1" applyBorder="1"/>
    <xf numFmtId="0" fontId="15" fillId="5" borderId="0" xfId="0" applyNumberFormat="1" applyFont="1" applyFill="1"/>
    <xf numFmtId="164" fontId="15" fillId="5" borderId="0" xfId="0" applyNumberFormat="1" applyFont="1" applyFill="1"/>
    <xf numFmtId="0" fontId="13" fillId="5" borderId="0" xfId="0" applyNumberFormat="1" applyFont="1" applyFill="1"/>
    <xf numFmtId="164" fontId="13" fillId="5" borderId="0" xfId="0" applyNumberFormat="1" applyFont="1" applyFill="1"/>
    <xf numFmtId="0" fontId="14" fillId="5" borderId="0" xfId="0" applyFont="1" applyFill="1"/>
    <xf numFmtId="0" fontId="17" fillId="5" borderId="0" xfId="0" applyNumberFormat="1" applyFont="1" applyFill="1"/>
    <xf numFmtId="0" fontId="18" fillId="5" borderId="0" xfId="0" applyNumberFormat="1" applyFont="1" applyFill="1"/>
    <xf numFmtId="164" fontId="18" fillId="5" borderId="3" xfId="0" applyNumberFormat="1" applyFont="1" applyFill="1" applyBorder="1"/>
    <xf numFmtId="164" fontId="2" fillId="0" borderId="0" xfId="0" applyNumberFormat="1" applyFont="1" applyAlignment="1">
      <alignment horizontal="center"/>
    </xf>
    <xf numFmtId="41" fontId="10" fillId="4" borderId="4" xfId="0" applyNumberFormat="1" applyFont="1" applyFill="1" applyBorder="1"/>
    <xf numFmtId="41" fontId="11" fillId="4" borderId="3" xfId="0" applyNumberFormat="1" applyFont="1" applyFill="1" applyBorder="1"/>
    <xf numFmtId="0" fontId="9" fillId="0" borderId="0" xfId="0" applyFont="1" applyBorder="1"/>
    <xf numFmtId="0" fontId="9" fillId="0" borderId="1" xfId="0" applyFont="1" applyBorder="1"/>
    <xf numFmtId="0" fontId="11" fillId="0" borderId="0" xfId="0" applyNumberFormat="1" applyFont="1" applyBorder="1" applyAlignment="1">
      <alignment horizontal="center"/>
    </xf>
    <xf numFmtId="0" fontId="10" fillId="0" borderId="5" xfId="0" applyNumberFormat="1" applyFont="1" applyBorder="1"/>
    <xf numFmtId="164" fontId="10" fillId="0" borderId="0" xfId="0" applyNumberFormat="1" applyFont="1" applyBorder="1"/>
    <xf numFmtId="0" fontId="12" fillId="0" borderId="5" xfId="0" applyNumberFormat="1" applyFont="1" applyBorder="1"/>
    <xf numFmtId="0" fontId="11" fillId="0" borderId="5" xfId="0" applyNumberFormat="1" applyFont="1" applyBorder="1"/>
    <xf numFmtId="0" fontId="10" fillId="0" borderId="12" xfId="0" applyNumberFormat="1" applyFont="1" applyBorder="1"/>
    <xf numFmtId="0" fontId="9" fillId="0" borderId="12" xfId="0" applyFont="1" applyBorder="1"/>
    <xf numFmtId="41" fontId="10" fillId="0" borderId="0" xfId="0" applyNumberFormat="1" applyFont="1" applyBorder="1"/>
    <xf numFmtId="0" fontId="16" fillId="0" borderId="0" xfId="0" applyNumberFormat="1" applyFont="1" applyFill="1" applyBorder="1" applyAlignment="1">
      <alignment horizontal="center"/>
    </xf>
    <xf numFmtId="9" fontId="10" fillId="0" borderId="0" xfId="2" applyFont="1" applyBorder="1"/>
    <xf numFmtId="9" fontId="10" fillId="0" borderId="13" xfId="2" applyFont="1" applyBorder="1"/>
    <xf numFmtId="0" fontId="11" fillId="0" borderId="0" xfId="0" quotePrefix="1" applyNumberFormat="1" applyFont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166" fontId="10" fillId="0" borderId="0" xfId="2" applyNumberFormat="1" applyFont="1" applyBorder="1"/>
    <xf numFmtId="166" fontId="10" fillId="0" borderId="2" xfId="2" applyNumberFormat="1" applyFont="1" applyBorder="1"/>
    <xf numFmtId="166" fontId="10" fillId="4" borderId="4" xfId="2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9" fontId="10" fillId="0" borderId="14" xfId="2" applyFont="1" applyBorder="1"/>
    <xf numFmtId="0" fontId="1" fillId="2" borderId="1" xfId="0" quotePrefix="1" applyFont="1" applyFill="1" applyBorder="1" applyAlignment="1">
      <alignment horizontal="center"/>
    </xf>
    <xf numFmtId="166" fontId="10" fillId="0" borderId="1" xfId="2" applyNumberFormat="1" applyFont="1" applyBorder="1"/>
    <xf numFmtId="9" fontId="10" fillId="0" borderId="15" xfId="2" applyFont="1" applyBorder="1"/>
    <xf numFmtId="166" fontId="10" fillId="0" borderId="9" xfId="2" applyNumberFormat="1" applyFont="1" applyBorder="1"/>
    <xf numFmtId="166" fontId="10" fillId="4" borderId="10" xfId="2" applyNumberFormat="1" applyFont="1" applyFill="1" applyBorder="1"/>
    <xf numFmtId="41" fontId="10" fillId="0" borderId="0" xfId="0" applyNumberFormat="1" applyFont="1" applyFill="1" applyBorder="1"/>
    <xf numFmtId="166" fontId="10" fillId="2" borderId="0" xfId="2" applyNumberFormat="1" applyFont="1" applyFill="1" applyBorder="1"/>
    <xf numFmtId="41" fontId="10" fillId="2" borderId="0" xfId="0" applyNumberFormat="1" applyFont="1" applyFill="1" applyBorder="1"/>
    <xf numFmtId="166" fontId="10" fillId="2" borderId="1" xfId="2" applyNumberFormat="1" applyFont="1" applyFill="1" applyBorder="1"/>
    <xf numFmtId="166" fontId="10" fillId="2" borderId="2" xfId="2" applyNumberFormat="1" applyFont="1" applyFill="1" applyBorder="1"/>
    <xf numFmtId="41" fontId="10" fillId="2" borderId="2" xfId="0" applyNumberFormat="1" applyFont="1" applyFill="1" applyBorder="1"/>
    <xf numFmtId="166" fontId="10" fillId="2" borderId="9" xfId="2" applyNumberFormat="1" applyFont="1" applyFill="1" applyBorder="1"/>
    <xf numFmtId="41" fontId="10" fillId="0" borderId="2" xfId="0" applyNumberFormat="1" applyFont="1" applyBorder="1"/>
    <xf numFmtId="166" fontId="11" fillId="4" borderId="3" xfId="2" applyNumberFormat="1" applyFont="1" applyFill="1" applyBorder="1"/>
    <xf numFmtId="166" fontId="11" fillId="4" borderId="11" xfId="2" applyNumberFormat="1" applyFont="1" applyFill="1" applyBorder="1"/>
    <xf numFmtId="0" fontId="10" fillId="2" borderId="0" xfId="0" applyFont="1" applyFill="1" applyBorder="1"/>
    <xf numFmtId="41" fontId="10" fillId="3" borderId="0" xfId="1" applyNumberFormat="1" applyFont="1" applyFill="1" applyBorder="1"/>
    <xf numFmtId="166" fontId="10" fillId="0" borderId="0" xfId="2" applyNumberFormat="1" applyFont="1" applyFill="1" applyBorder="1"/>
    <xf numFmtId="41" fontId="10" fillId="0" borderId="0" xfId="1" applyNumberFormat="1" applyFont="1" applyFill="1" applyBorder="1"/>
    <xf numFmtId="166" fontId="10" fillId="0" borderId="1" xfId="2" applyNumberFormat="1" applyFont="1" applyFill="1" applyBorder="1"/>
    <xf numFmtId="41" fontId="10" fillId="3" borderId="2" xfId="1" applyNumberFormat="1" applyFont="1" applyFill="1" applyBorder="1"/>
    <xf numFmtId="166" fontId="10" fillId="0" borderId="2" xfId="2" applyNumberFormat="1" applyFont="1" applyFill="1" applyBorder="1"/>
    <xf numFmtId="41" fontId="10" fillId="0" borderId="2" xfId="1" applyNumberFormat="1" applyFont="1" applyFill="1" applyBorder="1"/>
    <xf numFmtId="166" fontId="10" fillId="0" borderId="9" xfId="2" applyNumberFormat="1" applyFont="1" applyFill="1" applyBorder="1"/>
    <xf numFmtId="0" fontId="9" fillId="0" borderId="1" xfId="0" applyFont="1" applyFill="1" applyBorder="1"/>
    <xf numFmtId="164" fontId="0" fillId="0" borderId="0" xfId="0" applyNumberFormat="1" applyFont="1"/>
    <xf numFmtId="0" fontId="22" fillId="0" borderId="0" xfId="0" applyNumberFormat="1" applyFont="1" applyFill="1" applyBorder="1" applyAlignment="1">
      <alignment horizontal="center"/>
    </xf>
    <xf numFmtId="0" fontId="9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" fillId="0" borderId="1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66" fontId="11" fillId="2" borderId="1" xfId="2" applyNumberFormat="1" applyFont="1" applyFill="1" applyBorder="1"/>
    <xf numFmtId="0" fontId="0" fillId="0" borderId="0" xfId="0"/>
    <xf numFmtId="0" fontId="12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/>
    <xf numFmtId="167" fontId="9" fillId="0" borderId="0" xfId="3" applyNumberFormat="1" applyFont="1"/>
    <xf numFmtId="0" fontId="10" fillId="2" borderId="0" xfId="2" applyNumberFormat="1" applyFont="1" applyFill="1" applyBorder="1"/>
    <xf numFmtId="165" fontId="10" fillId="2" borderId="2" xfId="1" applyNumberFormat="1" applyFont="1" applyFill="1" applyBorder="1"/>
    <xf numFmtId="165" fontId="10" fillId="2" borderId="0" xfId="1" applyNumberFormat="1" applyFont="1" applyFill="1" applyBorder="1"/>
    <xf numFmtId="167" fontId="9" fillId="0" borderId="2" xfId="3" applyNumberFormat="1" applyFont="1" applyBorder="1"/>
    <xf numFmtId="0" fontId="9" fillId="0" borderId="0" xfId="4"/>
    <xf numFmtId="167" fontId="9" fillId="0" borderId="0" xfId="4" applyNumberFormat="1"/>
    <xf numFmtId="167" fontId="9" fillId="0" borderId="0" xfId="6" applyNumberFormat="1" applyFont="1"/>
    <xf numFmtId="165" fontId="9" fillId="0" borderId="0" xfId="5" quotePrefix="1" applyNumberFormat="1" applyFont="1"/>
    <xf numFmtId="167" fontId="9" fillId="0" borderId="0" xfId="6" applyNumberFormat="1" applyFont="1"/>
    <xf numFmtId="167" fontId="9" fillId="0" borderId="0" xfId="4" applyNumberFormat="1"/>
    <xf numFmtId="167" fontId="9" fillId="0" borderId="0" xfId="4" applyNumberFormat="1"/>
    <xf numFmtId="167" fontId="9" fillId="0" borderId="16" xfId="4" applyNumberFormat="1" applyBorder="1"/>
    <xf numFmtId="0" fontId="9" fillId="0" borderId="0" xfId="4"/>
    <xf numFmtId="167" fontId="9" fillId="0" borderId="2" xfId="6" applyNumberFormat="1" applyFont="1" applyBorder="1"/>
    <xf numFmtId="167" fontId="9" fillId="0" borderId="0" xfId="4" applyNumberFormat="1"/>
    <xf numFmtId="167" fontId="9" fillId="0" borderId="0" xfId="6" applyNumberFormat="1" applyFont="1"/>
    <xf numFmtId="43" fontId="9" fillId="0" borderId="0" xfId="4" applyNumberFormat="1"/>
    <xf numFmtId="167" fontId="9" fillId="0" borderId="16" xfId="4" applyNumberFormat="1" applyBorder="1"/>
    <xf numFmtId="0" fontId="10" fillId="0" borderId="0" xfId="2" applyNumberFormat="1" applyFont="1" applyBorder="1"/>
    <xf numFmtId="44" fontId="9" fillId="0" borderId="0" xfId="3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0" fontId="21" fillId="2" borderId="7" xfId="0" applyNumberFormat="1" applyFont="1" applyFill="1" applyBorder="1" applyAlignment="1">
      <alignment horizontal="center"/>
    </xf>
    <xf numFmtId="0" fontId="21" fillId="2" borderId="8" xfId="0" applyNumberFormat="1" applyFont="1" applyFill="1" applyBorder="1" applyAlignment="1">
      <alignment horizontal="center"/>
    </xf>
    <xf numFmtId="165" fontId="20" fillId="3" borderId="5" xfId="1" applyNumberFormat="1" applyFont="1" applyFill="1" applyBorder="1" applyAlignment="1">
      <alignment horizontal="center"/>
    </xf>
    <xf numFmtId="165" fontId="20" fillId="3" borderId="0" xfId="1" applyNumberFormat="1" applyFont="1" applyFill="1" applyBorder="1" applyAlignment="1">
      <alignment horizontal="center"/>
    </xf>
    <xf numFmtId="165" fontId="20" fillId="3" borderId="1" xfId="1" applyNumberFormat="1" applyFont="1" applyFill="1" applyBorder="1" applyAlignment="1">
      <alignment horizontal="center"/>
    </xf>
    <xf numFmtId="0" fontId="0" fillId="0" borderId="0" xfId="0"/>
  </cellXfs>
  <cellStyles count="8">
    <cellStyle name="Comma" xfId="1" builtinId="3"/>
    <cellStyle name="Comma 2" xfId="5"/>
    <cellStyle name="Currency" xfId="3" builtinId="4"/>
    <cellStyle name="Currency 2" xfId="6"/>
    <cellStyle name="Normal" xfId="0" builtinId="0"/>
    <cellStyle name="Normal 2" xfId="4"/>
    <cellStyle name="Percent" xfId="2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104775</xdr:rowOff>
    </xdr:from>
    <xdr:to>
      <xdr:col>6</xdr:col>
      <xdr:colOff>352426</xdr:colOff>
      <xdr:row>81</xdr:row>
      <xdr:rowOff>85725</xdr:rowOff>
    </xdr:to>
    <xdr:sp macro="" textlink="">
      <xdr:nvSpPr>
        <xdr:cNvPr id="2" name="TextBox 1"/>
        <xdr:cNvSpPr txBox="1"/>
      </xdr:nvSpPr>
      <xdr:spPr>
        <a:xfrm>
          <a:off x="1" y="11439525"/>
          <a:ext cx="569595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2232000</xdr:colOff>
      <xdr:row>1</xdr:row>
      <xdr:rowOff>771525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2232000</xdr:colOff>
      <xdr:row>1</xdr:row>
      <xdr:rowOff>771525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"/>
  <sheetViews>
    <sheetView workbookViewId="0">
      <selection activeCell="B16" sqref="B16"/>
    </sheetView>
  </sheetViews>
  <sheetFormatPr defaultRowHeight="12.75" x14ac:dyDescent="0.2"/>
  <cols>
    <col min="1" max="1" width="48.7109375" style="85" customWidth="1"/>
    <col min="2" max="4" width="16" style="85" bestFit="1" customWidth="1"/>
    <col min="5" max="16384" width="9.140625" style="85"/>
  </cols>
  <sheetData>
    <row r="3" spans="1:5" ht="18" x14ac:dyDescent="0.25">
      <c r="A3" s="112" t="s">
        <v>53</v>
      </c>
      <c r="B3" s="112"/>
      <c r="C3" s="112"/>
      <c r="D3" s="112"/>
      <c r="E3" s="112"/>
    </row>
    <row r="4" spans="1:5" x14ac:dyDescent="0.2">
      <c r="A4" s="110" t="s">
        <v>60</v>
      </c>
      <c r="B4" s="111"/>
      <c r="C4" s="111"/>
      <c r="D4" s="111"/>
      <c r="E4" s="111"/>
    </row>
    <row r="5" spans="1:5" x14ac:dyDescent="0.2">
      <c r="A5" s="110" t="s">
        <v>57</v>
      </c>
      <c r="B5" s="111"/>
      <c r="C5" s="111"/>
      <c r="D5" s="111"/>
      <c r="E5" s="111"/>
    </row>
    <row r="9" spans="1:5" x14ac:dyDescent="0.2">
      <c r="B9" s="85" t="s">
        <v>54</v>
      </c>
      <c r="C9" s="85" t="s">
        <v>55</v>
      </c>
      <c r="D9" s="85" t="s">
        <v>56</v>
      </c>
    </row>
    <row r="10" spans="1:5" x14ac:dyDescent="0.2">
      <c r="B10" s="85">
        <v>2018</v>
      </c>
      <c r="C10" s="85">
        <v>2019</v>
      </c>
      <c r="D10" s="85">
        <v>2020</v>
      </c>
    </row>
    <row r="12" spans="1:5" ht="15.75" x14ac:dyDescent="0.25">
      <c r="A12" s="31" t="s">
        <v>27</v>
      </c>
    </row>
    <row r="13" spans="1:5" ht="14.25" x14ac:dyDescent="0.2">
      <c r="A13" s="29" t="s">
        <v>9</v>
      </c>
      <c r="B13" s="89"/>
      <c r="C13" s="89"/>
      <c r="D13" s="89"/>
    </row>
    <row r="14" spans="1:5" ht="14.25" x14ac:dyDescent="0.2">
      <c r="A14" s="29" t="s">
        <v>10</v>
      </c>
      <c r="B14" s="93" t="s">
        <v>62</v>
      </c>
      <c r="C14" s="93"/>
      <c r="D14" s="93"/>
    </row>
    <row r="15" spans="1:5" ht="14.25" x14ac:dyDescent="0.2">
      <c r="A15" s="29" t="s">
        <v>11</v>
      </c>
      <c r="B15" s="89"/>
      <c r="C15" s="89"/>
      <c r="D15" s="89"/>
    </row>
    <row r="16" spans="1:5" ht="14.25" x14ac:dyDescent="0.2">
      <c r="A16" s="29"/>
      <c r="B16" s="89"/>
      <c r="C16" s="89"/>
      <c r="D16" s="89"/>
    </row>
    <row r="17" spans="1:4" ht="14.25" x14ac:dyDescent="0.2">
      <c r="A17" s="29" t="s">
        <v>12</v>
      </c>
      <c r="B17" s="89"/>
      <c r="C17" s="89"/>
      <c r="D17" s="89"/>
    </row>
    <row r="18" spans="1:4" ht="14.25" x14ac:dyDescent="0.2">
      <c r="A18" s="29" t="s">
        <v>13</v>
      </c>
      <c r="B18" s="89"/>
      <c r="C18" s="89"/>
      <c r="D18" s="89"/>
    </row>
    <row r="19" spans="1:4" ht="14.25" x14ac:dyDescent="0.2">
      <c r="A19" s="29" t="s">
        <v>46</v>
      </c>
      <c r="B19" s="89"/>
      <c r="C19" s="89"/>
      <c r="D19" s="89"/>
    </row>
    <row r="20" spans="1:4" ht="14.25" x14ac:dyDescent="0.2">
      <c r="A20" s="29" t="s">
        <v>47</v>
      </c>
      <c r="B20" s="89"/>
      <c r="C20" s="89"/>
      <c r="D20" s="89"/>
    </row>
    <row r="21" spans="1:4" ht="14.25" x14ac:dyDescent="0.2">
      <c r="A21" s="29" t="s">
        <v>7</v>
      </c>
      <c r="B21" s="89"/>
      <c r="C21" s="89"/>
      <c r="D21" s="89"/>
    </row>
    <row r="22" spans="1:4" ht="14.25" x14ac:dyDescent="0.2">
      <c r="A22" s="29"/>
      <c r="B22" s="89"/>
      <c r="C22" s="89"/>
      <c r="D22" s="89"/>
    </row>
    <row r="23" spans="1:4" ht="15.75" x14ac:dyDescent="0.25">
      <c r="A23" s="31" t="s">
        <v>28</v>
      </c>
      <c r="B23" s="89"/>
      <c r="C23" s="89"/>
      <c r="D23" s="89"/>
    </row>
    <row r="24" spans="1:4" ht="14.25" x14ac:dyDescent="0.2">
      <c r="A24" s="29" t="s">
        <v>9</v>
      </c>
      <c r="B24" s="89"/>
      <c r="C24" s="89"/>
      <c r="D24" s="89"/>
    </row>
    <row r="25" spans="1:4" ht="14.25" x14ac:dyDescent="0.2">
      <c r="A25" s="29" t="s">
        <v>10</v>
      </c>
      <c r="B25" s="93"/>
      <c r="C25" s="93"/>
      <c r="D25" s="93"/>
    </row>
    <row r="26" spans="1:4" ht="14.25" x14ac:dyDescent="0.2">
      <c r="A26" s="29" t="s">
        <v>11</v>
      </c>
      <c r="B26" s="89"/>
      <c r="C26" s="89"/>
      <c r="D26" s="89"/>
    </row>
    <row r="27" spans="1:4" ht="14.25" x14ac:dyDescent="0.2">
      <c r="A27" s="29"/>
      <c r="B27" s="89"/>
      <c r="C27" s="89"/>
      <c r="D27" s="89"/>
    </row>
    <row r="28" spans="1:4" ht="14.25" x14ac:dyDescent="0.2">
      <c r="A28" s="29" t="s">
        <v>12</v>
      </c>
      <c r="B28" s="89"/>
      <c r="C28" s="89"/>
      <c r="D28" s="89"/>
    </row>
    <row r="29" spans="1:4" ht="14.25" x14ac:dyDescent="0.2">
      <c r="A29" s="29" t="s">
        <v>13</v>
      </c>
      <c r="B29" s="89"/>
      <c r="C29" s="89"/>
      <c r="D29" s="89"/>
    </row>
    <row r="30" spans="1:4" ht="14.25" x14ac:dyDescent="0.2">
      <c r="A30" s="29" t="s">
        <v>46</v>
      </c>
      <c r="B30" s="89"/>
      <c r="C30" s="89"/>
      <c r="D30" s="89"/>
    </row>
    <row r="31" spans="1:4" ht="14.25" x14ac:dyDescent="0.2">
      <c r="A31" s="29" t="s">
        <v>47</v>
      </c>
      <c r="B31" s="89"/>
      <c r="C31" s="89"/>
      <c r="D31" s="89"/>
    </row>
    <row r="32" spans="1:4" ht="14.25" x14ac:dyDescent="0.2">
      <c r="A32" s="29" t="s">
        <v>15</v>
      </c>
      <c r="B32" s="89"/>
      <c r="C32" s="89"/>
      <c r="D32" s="89"/>
    </row>
    <row r="33" spans="1:4" ht="14.25" x14ac:dyDescent="0.2">
      <c r="A33" s="29" t="s">
        <v>16</v>
      </c>
      <c r="B33" s="89"/>
      <c r="C33" s="89"/>
      <c r="D33" s="89"/>
    </row>
    <row r="34" spans="1:4" ht="14.25" x14ac:dyDescent="0.2">
      <c r="A34" s="29" t="s">
        <v>7</v>
      </c>
      <c r="B34" s="89"/>
      <c r="C34" s="89"/>
      <c r="D34" s="89"/>
    </row>
    <row r="35" spans="1:4" ht="14.25" x14ac:dyDescent="0.2">
      <c r="A35" s="29"/>
    </row>
    <row r="36" spans="1:4" ht="15.75" x14ac:dyDescent="0.25">
      <c r="A36" s="31" t="s">
        <v>29</v>
      </c>
    </row>
    <row r="37" spans="1:4" ht="14.25" x14ac:dyDescent="0.2">
      <c r="A37" s="29" t="s">
        <v>9</v>
      </c>
      <c r="B37" s="96"/>
      <c r="C37" s="96"/>
      <c r="D37" s="96"/>
    </row>
    <row r="38" spans="1:4" ht="14.25" x14ac:dyDescent="0.2">
      <c r="A38" s="29" t="s">
        <v>10</v>
      </c>
      <c r="B38" s="103"/>
      <c r="C38" s="103"/>
      <c r="D38" s="103"/>
    </row>
    <row r="39" spans="1:4" ht="14.25" x14ac:dyDescent="0.2">
      <c r="A39" s="29" t="s">
        <v>11</v>
      </c>
      <c r="B39" s="96"/>
      <c r="C39" s="105"/>
      <c r="D39" s="105"/>
    </row>
    <row r="40" spans="1:4" ht="14.25" x14ac:dyDescent="0.2">
      <c r="A40" s="29"/>
      <c r="B40" s="94"/>
      <c r="C40" s="94"/>
      <c r="D40" s="94"/>
    </row>
    <row r="41" spans="1:4" ht="14.25" x14ac:dyDescent="0.2">
      <c r="A41" s="29" t="s">
        <v>12</v>
      </c>
      <c r="B41" s="97"/>
      <c r="C41" s="97"/>
      <c r="D41" s="97"/>
    </row>
    <row r="42" spans="1:4" ht="14.25" x14ac:dyDescent="0.2">
      <c r="A42" s="29" t="s">
        <v>13</v>
      </c>
      <c r="B42" s="97"/>
      <c r="C42" s="97"/>
      <c r="D42" s="97"/>
    </row>
    <row r="43" spans="1:4" ht="14.25" x14ac:dyDescent="0.2">
      <c r="A43" s="29" t="s">
        <v>46</v>
      </c>
      <c r="B43" s="94"/>
      <c r="C43" s="94"/>
      <c r="D43" s="94"/>
    </row>
    <row r="44" spans="1:4" ht="14.25" x14ac:dyDescent="0.2">
      <c r="A44" s="29" t="s">
        <v>47</v>
      </c>
      <c r="B44" s="94"/>
      <c r="C44" s="94"/>
      <c r="D44" s="94"/>
    </row>
    <row r="45" spans="1:4" ht="14.25" x14ac:dyDescent="0.2">
      <c r="A45" s="29" t="s">
        <v>7</v>
      </c>
      <c r="B45" s="95"/>
      <c r="C45" s="104"/>
      <c r="D45" s="104"/>
    </row>
    <row r="46" spans="1:4" ht="14.25" x14ac:dyDescent="0.2">
      <c r="A46" s="29"/>
      <c r="B46" s="88"/>
      <c r="C46" s="88"/>
      <c r="D46" s="88"/>
    </row>
    <row r="47" spans="1:4" ht="14.25" x14ac:dyDescent="0.2">
      <c r="A47" s="29"/>
      <c r="B47" s="88"/>
      <c r="C47" s="88"/>
      <c r="D47" s="88"/>
    </row>
    <row r="48" spans="1:4" ht="15" x14ac:dyDescent="0.25">
      <c r="A48" s="32" t="s">
        <v>6</v>
      </c>
      <c r="B48" s="98"/>
      <c r="C48" s="98"/>
      <c r="D48" s="98"/>
    </row>
    <row r="49" spans="1:4" ht="14.25" x14ac:dyDescent="0.2">
      <c r="A49" s="29"/>
    </row>
    <row r="50" spans="1:4" ht="15.75" x14ac:dyDescent="0.25">
      <c r="A50" s="31" t="s">
        <v>26</v>
      </c>
      <c r="B50" s="99"/>
      <c r="C50" s="99"/>
      <c r="D50" s="99"/>
    </row>
    <row r="51" spans="1:4" ht="14.25" x14ac:dyDescent="0.2">
      <c r="A51" s="29" t="s">
        <v>9</v>
      </c>
      <c r="B51" s="100"/>
      <c r="C51" s="100"/>
      <c r="D51" s="100"/>
    </row>
    <row r="52" spans="1:4" ht="14.25" x14ac:dyDescent="0.2">
      <c r="A52" s="29" t="s">
        <v>10</v>
      </c>
      <c r="B52" s="100"/>
      <c r="C52" s="100"/>
      <c r="D52" s="100"/>
    </row>
    <row r="53" spans="1:4" ht="14.25" x14ac:dyDescent="0.2">
      <c r="A53" s="29" t="s">
        <v>11</v>
      </c>
      <c r="B53" s="101"/>
      <c r="C53" s="107"/>
      <c r="D53" s="107"/>
    </row>
    <row r="54" spans="1:4" ht="14.25" x14ac:dyDescent="0.2">
      <c r="A54" s="29"/>
    </row>
    <row r="55" spans="1:4" ht="14.25" x14ac:dyDescent="0.2">
      <c r="A55" s="29" t="s">
        <v>12</v>
      </c>
      <c r="B55" s="106"/>
      <c r="C55" s="106"/>
      <c r="D55" s="106"/>
    </row>
    <row r="56" spans="1:4" ht="14.25" x14ac:dyDescent="0.2">
      <c r="A56" s="29" t="s">
        <v>13</v>
      </c>
      <c r="B56" s="106"/>
      <c r="C56" s="106"/>
      <c r="D56" s="106"/>
    </row>
    <row r="57" spans="1:4" ht="14.25" x14ac:dyDescent="0.2">
      <c r="A57" s="29" t="s">
        <v>46</v>
      </c>
      <c r="B57" s="106"/>
      <c r="C57" s="106"/>
      <c r="D57" s="106"/>
    </row>
    <row r="58" spans="1:4" ht="14.25" x14ac:dyDescent="0.2">
      <c r="A58" s="29" t="s">
        <v>47</v>
      </c>
      <c r="B58" s="106"/>
      <c r="C58" s="106"/>
      <c r="D58" s="106"/>
    </row>
    <row r="59" spans="1:4" ht="14.25" x14ac:dyDescent="0.2">
      <c r="A59" s="29" t="s">
        <v>6</v>
      </c>
      <c r="B59" s="104"/>
      <c r="C59" s="104"/>
      <c r="D59" s="104"/>
    </row>
    <row r="60" spans="1:4" ht="14.25" x14ac:dyDescent="0.2">
      <c r="A60" s="29" t="s">
        <v>15</v>
      </c>
      <c r="B60" s="102"/>
      <c r="C60" s="102"/>
      <c r="D60" s="102"/>
    </row>
    <row r="61" spans="1:4" ht="14.25" x14ac:dyDescent="0.2">
      <c r="A61" s="29" t="s">
        <v>16</v>
      </c>
      <c r="B61" s="102"/>
      <c r="C61" s="102"/>
      <c r="D61" s="102"/>
    </row>
    <row r="62" spans="1:4" ht="15" x14ac:dyDescent="0.25">
      <c r="A62" s="32" t="s">
        <v>7</v>
      </c>
      <c r="B62" s="107"/>
      <c r="C62" s="107"/>
      <c r="D62" s="107"/>
    </row>
  </sheetData>
  <mergeCells count="3">
    <mergeCell ref="A4:E4"/>
    <mergeCell ref="A5:E5"/>
    <mergeCell ref="A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22"/>
  <sheetViews>
    <sheetView showGridLines="0" tabSelected="1" zoomScale="60" zoomScaleNormal="60" workbookViewId="0">
      <selection activeCell="L181" sqref="L181"/>
    </sheetView>
  </sheetViews>
  <sheetFormatPr defaultRowHeight="12.75" outlineLevelRow="1" x14ac:dyDescent="0.2"/>
  <cols>
    <col min="1" max="1" width="3.85546875" style="7" customWidth="1"/>
    <col min="2" max="2" width="47.140625" style="7" customWidth="1"/>
    <col min="3" max="4" width="18.7109375" style="7" customWidth="1"/>
    <col min="5" max="5" width="12.7109375" style="7" customWidth="1"/>
    <col min="6" max="6" width="18.7109375" style="7" customWidth="1"/>
    <col min="7" max="7" width="12.7109375" style="7" customWidth="1"/>
    <col min="8" max="8" width="21" style="7" customWidth="1"/>
    <col min="9" max="9" width="12.7109375" style="7" customWidth="1"/>
    <col min="10" max="10" width="17.7109375" style="7" bestFit="1" customWidth="1"/>
    <col min="11" max="11" width="10.5703125" style="7" bestFit="1" customWidth="1"/>
    <col min="12" max="12" width="18.7109375" style="7" customWidth="1"/>
    <col min="13" max="13" width="12.7109375" style="7" customWidth="1"/>
    <col min="14" max="14" width="18.7109375" style="7" customWidth="1"/>
    <col min="15" max="15" width="12.7109375" style="7" customWidth="1"/>
    <col min="16" max="16" width="18.7109375" style="7" customWidth="1"/>
    <col min="17" max="17" width="12.7109375" style="7" customWidth="1"/>
    <col min="18" max="16384" width="9.140625" style="7"/>
  </cols>
  <sheetData>
    <row r="1" spans="2:17" x14ac:dyDescent="0.2">
      <c r="N1" s="109"/>
      <c r="P1" s="109"/>
    </row>
    <row r="2" spans="2:17" ht="23.25" x14ac:dyDescent="0.35">
      <c r="B2" s="119" t="str">
        <f>UPPER('Report Info'!B5)</f>
        <v>RUTLAND REGIONAL MEDICAL CENTER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17" ht="27" thickBot="1" x14ac:dyDescent="0.45">
      <c r="B3" s="72"/>
      <c r="C3" s="9"/>
      <c r="D3" s="9"/>
      <c r="E3" s="36"/>
      <c r="F3" s="9"/>
      <c r="G3" s="36"/>
      <c r="H3" s="83"/>
      <c r="I3" s="83"/>
      <c r="J3" s="87"/>
      <c r="K3" s="87"/>
      <c r="L3" s="9"/>
      <c r="N3" s="109"/>
      <c r="P3" s="109"/>
      <c r="Q3" s="36"/>
    </row>
    <row r="4" spans="2:17" ht="23.25" x14ac:dyDescent="0.35">
      <c r="B4" s="120" t="s">
        <v>60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2:17" x14ac:dyDescent="0.2">
      <c r="B5" s="113" t="s">
        <v>33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2:17" s="8" customFormat="1" ht="15" customHeight="1" x14ac:dyDescent="0.2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x14ac:dyDescent="0.2">
      <c r="B7" s="7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5.75" x14ac:dyDescent="0.25">
      <c r="B8" s="116" t="s">
        <v>34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</row>
    <row r="9" spans="2:17" x14ac:dyDescent="0.2">
      <c r="B9" s="7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2.75" customHeight="1" x14ac:dyDescent="0.25">
      <c r="B10" s="73" t="s">
        <v>0</v>
      </c>
      <c r="C10" s="28" t="str">
        <f>+'Report Data'!C1</f>
        <v>2015</v>
      </c>
      <c r="D10" s="28" t="str">
        <f>+'Report Data'!$D$1</f>
        <v>2016</v>
      </c>
      <c r="E10" s="26"/>
      <c r="F10" s="28" t="str">
        <f>+'Report Data'!$D$1</f>
        <v>2016</v>
      </c>
      <c r="G10" s="78"/>
      <c r="H10" s="28" t="str">
        <f>+'Report Data'!F1</f>
        <v>2017</v>
      </c>
      <c r="I10" s="78"/>
      <c r="J10" s="11">
        <v>2017</v>
      </c>
      <c r="K10" s="80"/>
      <c r="L10" s="11">
        <v>2018</v>
      </c>
      <c r="M10" s="80"/>
      <c r="N10" s="11">
        <v>2019</v>
      </c>
      <c r="O10" s="80"/>
      <c r="P10" s="11">
        <v>2020</v>
      </c>
      <c r="Q10" s="46"/>
    </row>
    <row r="11" spans="2:17" ht="15" x14ac:dyDescent="0.25">
      <c r="B11" s="73"/>
      <c r="C11" s="77" t="str">
        <f>MID('Report Data'!C2,1,6)</f>
        <v>Actual</v>
      </c>
      <c r="D11" s="77" t="str">
        <f>MID('Report Data'!D2,1,6)</f>
        <v>Budget</v>
      </c>
      <c r="E11" s="39" t="s">
        <v>40</v>
      </c>
      <c r="F11" s="77" t="str">
        <f>MID('Report Data'!E2,1,10)</f>
        <v>Budget 201</v>
      </c>
      <c r="G11" s="44" t="s">
        <v>40</v>
      </c>
      <c r="H11" s="77" t="str">
        <f>MID('Report Data'!F2,1,6)</f>
        <v>Budget</v>
      </c>
      <c r="I11" s="44" t="s">
        <v>40</v>
      </c>
      <c r="J11" s="79" t="s">
        <v>61</v>
      </c>
      <c r="K11" s="40" t="s">
        <v>40</v>
      </c>
      <c r="L11" s="79" t="s">
        <v>30</v>
      </c>
      <c r="M11" s="40" t="s">
        <v>40</v>
      </c>
      <c r="N11" s="79" t="s">
        <v>31</v>
      </c>
      <c r="O11" s="40" t="s">
        <v>40</v>
      </c>
      <c r="P11" s="79" t="s">
        <v>32</v>
      </c>
      <c r="Q11" s="46" t="s">
        <v>40</v>
      </c>
    </row>
    <row r="12" spans="2:17" ht="12.75" customHeight="1" x14ac:dyDescent="0.2">
      <c r="B12" s="29"/>
      <c r="C12" s="30"/>
      <c r="D12" s="30"/>
      <c r="E12" s="30"/>
      <c r="F12" s="30"/>
      <c r="G12" s="78"/>
      <c r="H12" s="78"/>
      <c r="I12" s="78"/>
      <c r="J12" s="26"/>
      <c r="K12" s="26"/>
      <c r="L12" s="26"/>
      <c r="M12" s="26"/>
      <c r="N12" s="26"/>
      <c r="O12" s="26"/>
      <c r="P12" s="26"/>
      <c r="Q12" s="27"/>
    </row>
    <row r="13" spans="2:17" ht="12.75" customHeight="1" x14ac:dyDescent="0.25">
      <c r="B13" s="31" t="s">
        <v>27</v>
      </c>
      <c r="C13" s="30"/>
      <c r="D13" s="30"/>
      <c r="E13" s="30"/>
      <c r="F13" s="30"/>
      <c r="G13" s="26"/>
      <c r="H13" s="30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2.75" customHeight="1" x14ac:dyDescent="0.2">
      <c r="B14" s="29" t="s">
        <v>9</v>
      </c>
      <c r="C14" s="30">
        <f>+'Report Data'!C24</f>
        <v>143051820.99999997</v>
      </c>
      <c r="D14" s="30">
        <f>+'Report Data'!D24</f>
        <v>147443984.99999997</v>
      </c>
      <c r="E14" s="41">
        <f>(+D14/C14)-1</f>
        <v>3.070330716027736E-2</v>
      </c>
      <c r="F14" s="30">
        <f>+'Report Data'!E24</f>
        <v>147443984.99999997</v>
      </c>
      <c r="G14" s="41">
        <f>+F14/D14-1</f>
        <v>0</v>
      </c>
      <c r="H14" s="30">
        <f>+'Report Data'!F24</f>
        <v>139409330.00000003</v>
      </c>
      <c r="I14" s="41">
        <f>+H14/F14-1</f>
        <v>-5.4492931671644262E-2</v>
      </c>
      <c r="J14" s="92">
        <v>151494214</v>
      </c>
      <c r="K14" s="52">
        <f>+J14/H14-1</f>
        <v>8.668633584280161E-2</v>
      </c>
      <c r="L14" s="92">
        <v>156967020</v>
      </c>
      <c r="M14" s="52">
        <f>+L14/J14-1</f>
        <v>3.6125511697760349E-2</v>
      </c>
      <c r="N14" s="92">
        <v>167008420.32939401</v>
      </c>
      <c r="O14" s="52">
        <v>6.3971401950511764E-2</v>
      </c>
      <c r="P14" s="92">
        <v>178055334.53519589</v>
      </c>
      <c r="Q14" s="54">
        <f>+P14/N14-1</f>
        <v>6.6145851712229975E-2</v>
      </c>
    </row>
    <row r="15" spans="2:17" ht="12.75" customHeight="1" x14ac:dyDescent="0.2">
      <c r="B15" s="29" t="s">
        <v>10</v>
      </c>
      <c r="C15" s="12">
        <f>+'Report Data'!C25</f>
        <v>12072340.999999998</v>
      </c>
      <c r="D15" s="12">
        <f>+'Report Data'!D25</f>
        <v>22243512</v>
      </c>
      <c r="E15" s="42">
        <f t="shared" ref="E15:E63" si="0">(+D15/C15)-1</f>
        <v>0.84251853058160009</v>
      </c>
      <c r="F15" s="12">
        <f>+'Report Data'!E25</f>
        <v>22243512</v>
      </c>
      <c r="G15" s="42">
        <f>+F15/D15-1</f>
        <v>0</v>
      </c>
      <c r="H15" s="12">
        <f>+'Report Data'!F25</f>
        <v>22089924</v>
      </c>
      <c r="I15" s="42">
        <f>+H15/F15-1</f>
        <v>-6.9048448824088338E-3</v>
      </c>
      <c r="J15" s="91">
        <v>29243108</v>
      </c>
      <c r="K15" s="55">
        <f>+J15/H15-1</f>
        <v>0.32382112315098954</v>
      </c>
      <c r="L15" s="91">
        <v>30883026</v>
      </c>
      <c r="M15" s="55">
        <f>+L15/J15-1</f>
        <v>5.607878615364692E-2</v>
      </c>
      <c r="N15" s="91">
        <v>32858656.4696941</v>
      </c>
      <c r="O15" s="55">
        <v>6.3971401950511542E-2</v>
      </c>
      <c r="P15" s="91">
        <v>35032120.288001597</v>
      </c>
      <c r="Q15" s="57">
        <f t="shared" ref="Q15:Q63" si="1">+P15/N15-1</f>
        <v>6.6145851712230197E-2</v>
      </c>
    </row>
    <row r="16" spans="2:17" ht="12.75" customHeight="1" x14ac:dyDescent="0.2">
      <c r="B16" s="29" t="s">
        <v>11</v>
      </c>
      <c r="C16" s="30">
        <f>+'Report Data'!C26</f>
        <v>155124162</v>
      </c>
      <c r="D16" s="30">
        <f>+'Report Data'!D26</f>
        <v>169687496.99999997</v>
      </c>
      <c r="E16" s="41">
        <f t="shared" si="0"/>
        <v>9.3881796441227294E-2</v>
      </c>
      <c r="F16" s="30">
        <f>+'Report Data'!E26</f>
        <v>169687496.99999997</v>
      </c>
      <c r="G16" s="41">
        <f t="shared" ref="G16:I63" si="2">+F16/D16-1</f>
        <v>0</v>
      </c>
      <c r="H16" s="30">
        <f>+'Report Data'!F26</f>
        <v>161499254</v>
      </c>
      <c r="I16" s="41">
        <f t="shared" si="2"/>
        <v>-4.8254839895481294E-2</v>
      </c>
      <c r="J16" s="35">
        <f>+J14+J15</f>
        <v>180737322</v>
      </c>
      <c r="K16" s="41">
        <f>+J16/H16-1</f>
        <v>0.11912171433312002</v>
      </c>
      <c r="L16" s="35">
        <f>+L14+L15</f>
        <v>187850046</v>
      </c>
      <c r="M16" s="41">
        <f>+L16/H16-1</f>
        <v>0.16316355244588321</v>
      </c>
      <c r="N16" s="35">
        <v>199867076.79908812</v>
      </c>
      <c r="O16" s="41">
        <v>6.3971401950511764E-2</v>
      </c>
      <c r="P16" s="35">
        <v>213087454.82319748</v>
      </c>
      <c r="Q16" s="47">
        <f t="shared" si="1"/>
        <v>6.6145851712229975E-2</v>
      </c>
    </row>
    <row r="17" spans="2:17" ht="12.75" customHeight="1" x14ac:dyDescent="0.2">
      <c r="B17" s="29"/>
      <c r="C17" s="30"/>
      <c r="D17" s="30"/>
      <c r="E17" s="41"/>
      <c r="F17" s="30"/>
      <c r="G17" s="41"/>
      <c r="H17" s="30"/>
      <c r="I17" s="41"/>
      <c r="J17" s="35"/>
      <c r="K17" s="41"/>
      <c r="L17" s="35"/>
      <c r="M17" s="41"/>
      <c r="N17" s="35"/>
      <c r="O17" s="41"/>
      <c r="P17" s="35"/>
      <c r="Q17" s="47"/>
    </row>
    <row r="18" spans="2:17" ht="12.75" customHeight="1" x14ac:dyDescent="0.2">
      <c r="B18" s="29" t="s">
        <v>12</v>
      </c>
      <c r="C18" s="30">
        <f>+'Report Data'!C29+'Report Data'!C30</f>
        <v>-18370485</v>
      </c>
      <c r="D18" s="30">
        <f>+'Report Data'!D29+'Report Data'!D30</f>
        <v>-18391078</v>
      </c>
      <c r="E18" s="41">
        <f t="shared" si="0"/>
        <v>1.120982924511793E-3</v>
      </c>
      <c r="F18" s="30">
        <f>+'Report Data'!E29+'Report Data'!E30</f>
        <v>-18391078</v>
      </c>
      <c r="G18" s="41">
        <f t="shared" si="2"/>
        <v>0</v>
      </c>
      <c r="H18" s="30">
        <f>+'Report Data'!F29+'Report Data'!F30</f>
        <v>-14221966.000000002</v>
      </c>
      <c r="I18" s="41">
        <f t="shared" si="2"/>
        <v>-0.22669209493864351</v>
      </c>
      <c r="J18" s="92">
        <v>-24824465</v>
      </c>
      <c r="K18" s="52">
        <f t="shared" ref="K18:K21" si="3">+J18/H18-1</f>
        <v>0.74550164161551202</v>
      </c>
      <c r="L18" s="92">
        <v>-25352171</v>
      </c>
      <c r="M18" s="52">
        <f>+L18/J18-1</f>
        <v>2.1257497392189517E-2</v>
      </c>
      <c r="N18" s="92">
        <v>-27672108.506667338</v>
      </c>
      <c r="O18" s="52">
        <v>9.1508435576082903E-2</v>
      </c>
      <c r="P18" s="92">
        <v>-30265808.162177756</v>
      </c>
      <c r="Q18" s="54">
        <f t="shared" si="1"/>
        <v>9.3729744333919784E-2</v>
      </c>
    </row>
    <row r="19" spans="2:17" ht="12.75" customHeight="1" x14ac:dyDescent="0.2">
      <c r="B19" s="29" t="s">
        <v>13</v>
      </c>
      <c r="C19" s="30">
        <f>+'Report Data'!C35+'Report Data'!C36</f>
        <v>-8188377.9999999991</v>
      </c>
      <c r="D19" s="30">
        <f>+'Report Data'!D35+'Report Data'!D36</f>
        <v>-13044556.999999994</v>
      </c>
      <c r="E19" s="41">
        <f t="shared" si="0"/>
        <v>0.5930575017421027</v>
      </c>
      <c r="F19" s="30">
        <f>+'Report Data'!E35</f>
        <v>-13044556.999999994</v>
      </c>
      <c r="G19" s="41">
        <f t="shared" si="2"/>
        <v>0</v>
      </c>
      <c r="H19" s="30">
        <f>+'Report Data'!F35</f>
        <v>-10904655</v>
      </c>
      <c r="I19" s="41">
        <f t="shared" si="2"/>
        <v>-0.1640455862165342</v>
      </c>
      <c r="J19" s="92">
        <v>-11644708</v>
      </c>
      <c r="K19" s="52">
        <f t="shared" si="3"/>
        <v>6.7865787592546578E-2</v>
      </c>
      <c r="L19" s="92">
        <v>-12298792</v>
      </c>
      <c r="M19" s="52">
        <f>+L19/J19-1</f>
        <v>5.6170064547775622E-2</v>
      </c>
      <c r="N19" s="92">
        <v>-13424235.215395644</v>
      </c>
      <c r="O19" s="52">
        <v>9.1508435576082903E-2</v>
      </c>
      <c r="P19" s="92">
        <v>-14682485.350013081</v>
      </c>
      <c r="Q19" s="54">
        <f t="shared" si="1"/>
        <v>9.3729744333919784E-2</v>
      </c>
    </row>
    <row r="20" spans="2:17" ht="12.75" customHeight="1" x14ac:dyDescent="0.2">
      <c r="B20" s="29" t="s">
        <v>46</v>
      </c>
      <c r="C20" s="30">
        <f>+'Report Data'!C28+'Report Data'!C34</f>
        <v>-4167120</v>
      </c>
      <c r="D20" s="30">
        <f>+'Report Data'!D28+'Report Data'!D34</f>
        <v>-5627667</v>
      </c>
      <c r="E20" s="41">
        <f t="shared" si="0"/>
        <v>0.35049314634567752</v>
      </c>
      <c r="F20" s="30">
        <f>+'Report Data'!E28+'Report Data'!E34</f>
        <v>-5627667</v>
      </c>
      <c r="G20" s="41">
        <f t="shared" si="2"/>
        <v>0</v>
      </c>
      <c r="H20" s="30">
        <f>+'Report Data'!F28+'Report Data'!F34</f>
        <v>-3569908.0000000005</v>
      </c>
      <c r="I20" s="41">
        <f t="shared" si="2"/>
        <v>-0.36565045515308559</v>
      </c>
      <c r="J20" s="92">
        <v>-5885228</v>
      </c>
      <c r="K20" s="52">
        <f t="shared" si="3"/>
        <v>0.64856573334662948</v>
      </c>
      <c r="L20" s="92">
        <v>-6121719</v>
      </c>
      <c r="M20" s="52">
        <f>+L20/J20-1</f>
        <v>4.0183829751370803E-2</v>
      </c>
      <c r="N20" s="92">
        <v>-6512943.2445</v>
      </c>
      <c r="O20" s="52">
        <v>6.3907579635720024E-2</v>
      </c>
      <c r="P20" s="92">
        <v>-6943747.6394999996</v>
      </c>
      <c r="Q20" s="54">
        <f t="shared" si="1"/>
        <v>6.6145885021154038E-2</v>
      </c>
    </row>
    <row r="21" spans="2:17" ht="12.75" customHeight="1" x14ac:dyDescent="0.2">
      <c r="B21" s="29" t="s">
        <v>47</v>
      </c>
      <c r="C21" s="30">
        <f>+'Report Data'!C31+'Report Data'!C37</f>
        <v>-5520297</v>
      </c>
      <c r="D21" s="30">
        <f>+'Report Data'!D31+'Report Data'!D37</f>
        <v>-8337141</v>
      </c>
      <c r="E21" s="41">
        <f t="shared" si="0"/>
        <v>0.5102703713224126</v>
      </c>
      <c r="F21" s="30">
        <f>+'Report Data'!E31+'Report Data'!E37</f>
        <v>-8337141</v>
      </c>
      <c r="G21" s="41">
        <f t="shared" si="2"/>
        <v>0</v>
      </c>
      <c r="H21" s="30">
        <f>+'Report Data'!F31+'Report Data'!F37</f>
        <v>-6626901.9999999991</v>
      </c>
      <c r="I21" s="41">
        <f t="shared" si="2"/>
        <v>-0.20513494973876545</v>
      </c>
      <c r="J21" s="92">
        <v>-5104274</v>
      </c>
      <c r="K21" s="52">
        <f t="shared" si="3"/>
        <v>-0.22976467737111539</v>
      </c>
      <c r="L21" s="92">
        <v>-5309383</v>
      </c>
      <c r="M21" s="90">
        <f>+L21/J21-1</f>
        <v>4.0183775400771893E-2</v>
      </c>
      <c r="N21" s="92">
        <v>-5649415.7555</v>
      </c>
      <c r="O21" s="52">
        <v>6.4043742088299105E-2</v>
      </c>
      <c r="P21" s="92">
        <v>-6023101.3605000004</v>
      </c>
      <c r="Q21" s="54">
        <f t="shared" si="1"/>
        <v>6.614588502115426E-2</v>
      </c>
    </row>
    <row r="22" spans="2:17" ht="12.75" customHeight="1" thickBot="1" x14ac:dyDescent="0.25">
      <c r="B22" s="29" t="s">
        <v>7</v>
      </c>
      <c r="C22" s="13">
        <f>+'Report Data'!C42</f>
        <v>118877882.00000001</v>
      </c>
      <c r="D22" s="13">
        <f>+'Report Data'!D42</f>
        <v>124287053.99999999</v>
      </c>
      <c r="E22" s="43">
        <f t="shared" si="0"/>
        <v>4.5501921038599624E-2</v>
      </c>
      <c r="F22" s="13">
        <f>+'Report Data'!E42</f>
        <v>124287053.99999999</v>
      </c>
      <c r="G22" s="43">
        <f t="shared" si="2"/>
        <v>0</v>
      </c>
      <c r="H22" s="13">
        <f>+'Report Data'!F42</f>
        <v>126175823.00000004</v>
      </c>
      <c r="I22" s="43">
        <f t="shared" si="2"/>
        <v>1.5196828142696628E-2</v>
      </c>
      <c r="J22" s="24">
        <f>SUM(J16:J21)</f>
        <v>133278647</v>
      </c>
      <c r="K22" s="43">
        <f>+J22/H22-1</f>
        <v>5.6293066540964443E-2</v>
      </c>
      <c r="L22" s="24">
        <f>SUM(L16:L21)</f>
        <v>138767981</v>
      </c>
      <c r="M22" s="43">
        <f>+L22/J22-1</f>
        <v>4.118689770312578E-2</v>
      </c>
      <c r="N22" s="24">
        <v>146608374.07702512</v>
      </c>
      <c r="O22" s="43">
        <v>5.6500015497271683E-2</v>
      </c>
      <c r="P22" s="24">
        <v>155172312.31100667</v>
      </c>
      <c r="Q22" s="50">
        <f t="shared" si="1"/>
        <v>5.8413704455123616E-2</v>
      </c>
    </row>
    <row r="23" spans="2:17" ht="12.75" customHeight="1" thickTop="1" x14ac:dyDescent="0.2">
      <c r="B23" s="29"/>
      <c r="C23" s="37">
        <f>+C22/C16</f>
        <v>0.76634020430679273</v>
      </c>
      <c r="D23" s="37">
        <f>+D22/D16</f>
        <v>0.73244674002115784</v>
      </c>
      <c r="E23" s="41"/>
      <c r="F23" s="37">
        <f>+F22/F16</f>
        <v>0.73244674002115784</v>
      </c>
      <c r="G23" s="41"/>
      <c r="H23" s="37">
        <f>+H22/H16</f>
        <v>0.78127805469615386</v>
      </c>
      <c r="I23" s="41"/>
      <c r="J23" s="37">
        <f>+J22/J16</f>
        <v>0.73741629855509316</v>
      </c>
      <c r="K23" s="41"/>
      <c r="L23" s="37">
        <f>+L22/L16</f>
        <v>0.73871677944651659</v>
      </c>
      <c r="M23" s="41"/>
      <c r="N23" s="37">
        <v>0.73352938575471283</v>
      </c>
      <c r="O23" s="41"/>
      <c r="P23" s="37">
        <v>0.72820951585233373</v>
      </c>
      <c r="Q23" s="47"/>
    </row>
    <row r="24" spans="2:17" ht="12.75" customHeight="1" x14ac:dyDescent="0.25">
      <c r="B24" s="31" t="s">
        <v>28</v>
      </c>
      <c r="C24" s="30"/>
      <c r="D24" s="30"/>
      <c r="E24" s="41"/>
      <c r="F24" s="30"/>
      <c r="G24" s="41"/>
      <c r="H24" s="30"/>
      <c r="I24" s="41"/>
      <c r="J24" s="35"/>
      <c r="K24" s="41"/>
      <c r="L24" s="35"/>
      <c r="M24" s="41"/>
      <c r="N24" s="35"/>
      <c r="O24" s="41"/>
      <c r="P24" s="35"/>
      <c r="Q24" s="47"/>
    </row>
    <row r="25" spans="2:17" ht="12.75" customHeight="1" x14ac:dyDescent="0.2">
      <c r="B25" s="29" t="s">
        <v>9</v>
      </c>
      <c r="C25" s="30">
        <f>+'Report Data'!C43</f>
        <v>83590394</v>
      </c>
      <c r="D25" s="30">
        <f>+'Report Data'!D43</f>
        <v>86098610</v>
      </c>
      <c r="E25" s="41">
        <f t="shared" si="0"/>
        <v>3.0006031554295598E-2</v>
      </c>
      <c r="F25" s="30">
        <f>+'Report Data'!E43</f>
        <v>86098610</v>
      </c>
      <c r="G25" s="41">
        <f t="shared" si="2"/>
        <v>0</v>
      </c>
      <c r="H25" s="30">
        <f>+'Report Data'!F43</f>
        <v>81894694</v>
      </c>
      <c r="I25" s="41">
        <f t="shared" si="2"/>
        <v>-4.8826758062644693E-2</v>
      </c>
      <c r="J25" s="92">
        <v>69511396</v>
      </c>
      <c r="K25" s="52">
        <f t="shared" ref="K25:K26" si="4">+J25/H25-1</f>
        <v>-0.15121001612143514</v>
      </c>
      <c r="L25" s="92">
        <v>72182714</v>
      </c>
      <c r="M25" s="52">
        <f>+L25/J25-1</f>
        <v>3.8429928813399128E-2</v>
      </c>
      <c r="N25" s="92">
        <v>76800343.411172822</v>
      </c>
      <c r="O25" s="52">
        <v>6.3971401950511542E-2</v>
      </c>
      <c r="P25" s="92">
        <v>81880367.537896603</v>
      </c>
      <c r="Q25" s="54">
        <f t="shared" si="1"/>
        <v>6.6145851712229975E-2</v>
      </c>
    </row>
    <row r="26" spans="2:17" ht="12.75" customHeight="1" x14ac:dyDescent="0.2">
      <c r="B26" s="29" t="s">
        <v>10</v>
      </c>
      <c r="C26" s="12">
        <f>+'Report Data'!C44</f>
        <v>12296674.999999998</v>
      </c>
      <c r="D26" s="12">
        <f>+'Report Data'!D44</f>
        <v>13941441</v>
      </c>
      <c r="E26" s="42">
        <f t="shared" si="0"/>
        <v>0.13375697088847205</v>
      </c>
      <c r="F26" s="12">
        <f>+'Report Data'!E44</f>
        <v>13941441</v>
      </c>
      <c r="G26" s="42">
        <f t="shared" si="2"/>
        <v>0</v>
      </c>
      <c r="H26" s="12">
        <f>+'Report Data'!F44</f>
        <v>14755924.000000002</v>
      </c>
      <c r="I26" s="42">
        <f t="shared" si="2"/>
        <v>5.8421722689928623E-2</v>
      </c>
      <c r="J26" s="91">
        <v>15463191</v>
      </c>
      <c r="K26" s="55">
        <f t="shared" si="4"/>
        <v>4.793105467336356E-2</v>
      </c>
      <c r="L26" s="91">
        <v>16324134</v>
      </c>
      <c r="M26" s="55">
        <f>+L26/J26-1</f>
        <v>5.5676929813516463E-2</v>
      </c>
      <c r="N26" s="91">
        <v>17368411.737608012</v>
      </c>
      <c r="O26" s="55">
        <v>6.3971401950511542E-2</v>
      </c>
      <c r="P26" s="91">
        <v>18517260.124880787</v>
      </c>
      <c r="Q26" s="57">
        <f t="shared" si="1"/>
        <v>6.6145851712229975E-2</v>
      </c>
    </row>
    <row r="27" spans="2:17" ht="12.75" customHeight="1" x14ac:dyDescent="0.2">
      <c r="B27" s="29" t="s">
        <v>11</v>
      </c>
      <c r="C27" s="30">
        <f>+'Report Data'!C45</f>
        <v>95887069</v>
      </c>
      <c r="D27" s="30">
        <f>+'Report Data'!D45</f>
        <v>100040051</v>
      </c>
      <c r="E27" s="41">
        <f t="shared" si="0"/>
        <v>4.3311178903591374E-2</v>
      </c>
      <c r="F27" s="30">
        <f>+'Report Data'!E45</f>
        <v>100040051</v>
      </c>
      <c r="G27" s="41">
        <f t="shared" si="2"/>
        <v>0</v>
      </c>
      <c r="H27" s="30">
        <f>+'Report Data'!F45</f>
        <v>96650618</v>
      </c>
      <c r="I27" s="41">
        <f t="shared" si="2"/>
        <v>-3.3880760416645561E-2</v>
      </c>
      <c r="J27" s="35">
        <f t="shared" ref="J27" si="5">+J25+J26</f>
        <v>84974587</v>
      </c>
      <c r="K27" s="41">
        <f>+J27/H27-1</f>
        <v>-0.1208065839785939</v>
      </c>
      <c r="L27" s="35">
        <f t="shared" ref="L27" si="6">+L25+L26</f>
        <v>88506848</v>
      </c>
      <c r="M27" s="41">
        <f>+L27/J27-1</f>
        <v>4.1568439750110153E-2</v>
      </c>
      <c r="N27" s="35">
        <v>94168755.148780838</v>
      </c>
      <c r="O27" s="41">
        <v>6.3971401950511542E-2</v>
      </c>
      <c r="P27" s="35">
        <v>100397627.66277739</v>
      </c>
      <c r="Q27" s="47">
        <f t="shared" si="1"/>
        <v>6.6145851712229975E-2</v>
      </c>
    </row>
    <row r="28" spans="2:17" ht="12.75" customHeight="1" x14ac:dyDescent="0.2">
      <c r="B28" s="29"/>
      <c r="C28" s="30"/>
      <c r="D28" s="30"/>
      <c r="E28" s="41"/>
      <c r="F28" s="30"/>
      <c r="G28" s="41"/>
      <c r="H28" s="30"/>
      <c r="I28" s="41"/>
      <c r="J28" s="35"/>
      <c r="K28" s="41"/>
      <c r="L28" s="35"/>
      <c r="M28" s="41"/>
      <c r="N28" s="35"/>
      <c r="O28" s="41"/>
      <c r="P28" s="35"/>
      <c r="Q28" s="47"/>
    </row>
    <row r="29" spans="2:17" ht="12.75" customHeight="1" x14ac:dyDescent="0.2">
      <c r="B29" s="29" t="s">
        <v>12</v>
      </c>
      <c r="C29" s="30">
        <f>+'Report Data'!C48</f>
        <v>-60388738.000000007</v>
      </c>
      <c r="D29" s="30">
        <f>+'Report Data'!D48</f>
        <v>-55586224.999999993</v>
      </c>
      <c r="E29" s="41">
        <f t="shared" si="0"/>
        <v>-7.9526632929471264E-2</v>
      </c>
      <c r="F29" s="30">
        <f>+'Report Data'!E48</f>
        <v>-55586224.999999993</v>
      </c>
      <c r="G29" s="41">
        <f t="shared" si="2"/>
        <v>0</v>
      </c>
      <c r="H29" s="30">
        <f>+'Report Data'!F48</f>
        <v>-59357278.999999993</v>
      </c>
      <c r="I29" s="41">
        <f t="shared" si="2"/>
        <v>6.7841520088834928E-2</v>
      </c>
      <c r="J29" s="92">
        <v>-49176923</v>
      </c>
      <c r="K29" s="52">
        <f t="shared" ref="K29:K34" si="7">+J29/H29-1</f>
        <v>-0.17150981600756987</v>
      </c>
      <c r="L29" s="92">
        <v>-51874244</v>
      </c>
      <c r="M29" s="52">
        <f>+L29/J29-1</f>
        <v>5.4849324346706307E-2</v>
      </c>
      <c r="N29" s="92">
        <v>-56621174.915132016</v>
      </c>
      <c r="O29" s="52">
        <v>9.1508435576083125E-2</v>
      </c>
      <c r="P29" s="92">
        <v>-61928263.163813494</v>
      </c>
      <c r="Q29" s="54">
        <f t="shared" si="1"/>
        <v>9.3729744333919784E-2</v>
      </c>
    </row>
    <row r="30" spans="2:17" ht="12.75" customHeight="1" x14ac:dyDescent="0.2">
      <c r="B30" s="29" t="s">
        <v>13</v>
      </c>
      <c r="C30" s="30">
        <f>+'Report Data'!C54</f>
        <v>-7450344</v>
      </c>
      <c r="D30" s="30">
        <f>+'Report Data'!D54</f>
        <v>-9105509.0000000019</v>
      </c>
      <c r="E30" s="41">
        <f t="shared" si="0"/>
        <v>0.22215954055275855</v>
      </c>
      <c r="F30" s="30">
        <f>+'Report Data'!E54</f>
        <v>-9105509.0000000019</v>
      </c>
      <c r="G30" s="41">
        <f t="shared" si="2"/>
        <v>0</v>
      </c>
      <c r="H30" s="30">
        <f>+'Report Data'!F54</f>
        <v>-9044966.0000000019</v>
      </c>
      <c r="I30" s="41">
        <f t="shared" si="2"/>
        <v>-6.64905168947727E-3</v>
      </c>
      <c r="J30" s="92">
        <v>-11108756</v>
      </c>
      <c r="K30" s="52">
        <f t="shared" si="7"/>
        <v>0.22817001191602015</v>
      </c>
      <c r="L30" s="92">
        <v>-11943660</v>
      </c>
      <c r="M30" s="52">
        <f t="shared" ref="M30:M34" si="8">+L30/J30-1</f>
        <v>7.515729033926033E-2</v>
      </c>
      <c r="N30" s="92">
        <v>-13036605.64165264</v>
      </c>
      <c r="O30" s="52">
        <v>9.1508435576083125E-2</v>
      </c>
      <c r="P30" s="92">
        <v>-14258523.355426878</v>
      </c>
      <c r="Q30" s="54">
        <f t="shared" si="1"/>
        <v>9.3729744333919784E-2</v>
      </c>
    </row>
    <row r="31" spans="2:17" ht="12.75" customHeight="1" x14ac:dyDescent="0.2">
      <c r="B31" s="29" t="s">
        <v>46</v>
      </c>
      <c r="C31" s="30">
        <f>+'Report Data'!C47+'Report Data'!C53</f>
        <v>0</v>
      </c>
      <c r="D31" s="30">
        <f>+'Report Data'!D47+'Report Data'!D53</f>
        <v>0</v>
      </c>
      <c r="E31" s="41" t="e">
        <f t="shared" si="0"/>
        <v>#DIV/0!</v>
      </c>
      <c r="F31" s="30">
        <f>+'Report Data'!E47+'Report Data'!E53</f>
        <v>0</v>
      </c>
      <c r="G31" s="41" t="e">
        <f t="shared" si="2"/>
        <v>#DIV/0!</v>
      </c>
      <c r="H31" s="30">
        <f>+'Report Data'!F47+'Report Data'!F53</f>
        <v>0</v>
      </c>
      <c r="I31" s="41" t="e">
        <f t="shared" si="2"/>
        <v>#DIV/0!</v>
      </c>
      <c r="J31" s="92"/>
      <c r="K31" s="52" t="e">
        <f t="shared" si="7"/>
        <v>#DIV/0!</v>
      </c>
      <c r="L31" s="92"/>
      <c r="M31" s="52" t="e">
        <f t="shared" si="8"/>
        <v>#DIV/0!</v>
      </c>
      <c r="N31" s="92"/>
      <c r="O31" s="52" t="e">
        <v>#DIV/0!</v>
      </c>
      <c r="P31" s="92"/>
      <c r="Q31" s="54" t="e">
        <f t="shared" si="1"/>
        <v>#DIV/0!</v>
      </c>
    </row>
    <row r="32" spans="2:17" ht="12.75" customHeight="1" x14ac:dyDescent="0.2">
      <c r="B32" s="29" t="s">
        <v>47</v>
      </c>
      <c r="C32" s="30">
        <f>+'Report Data'!D50+'Report Data'!D56</f>
        <v>0</v>
      </c>
      <c r="D32" s="30">
        <f>+'Report Data'!E50+'Report Data'!E56</f>
        <v>0</v>
      </c>
      <c r="E32" s="41" t="e">
        <f t="shared" si="0"/>
        <v>#DIV/0!</v>
      </c>
      <c r="F32" s="30">
        <f>+'Report Data'!E50+'Report Data'!E56</f>
        <v>0</v>
      </c>
      <c r="G32" s="41" t="e">
        <f t="shared" si="2"/>
        <v>#DIV/0!</v>
      </c>
      <c r="H32" s="30">
        <f>+'Report Data'!F50+'Report Data'!F56</f>
        <v>0</v>
      </c>
      <c r="I32" s="41" t="e">
        <f t="shared" si="2"/>
        <v>#DIV/0!</v>
      </c>
      <c r="J32" s="92"/>
      <c r="K32" s="52" t="e">
        <f t="shared" si="7"/>
        <v>#DIV/0!</v>
      </c>
      <c r="L32" s="92"/>
      <c r="M32" s="52" t="e">
        <f t="shared" si="8"/>
        <v>#DIV/0!</v>
      </c>
      <c r="N32" s="92"/>
      <c r="O32" s="52" t="e">
        <v>#DIV/0!</v>
      </c>
      <c r="P32" s="92"/>
      <c r="Q32" s="54" t="e">
        <f t="shared" si="1"/>
        <v>#DIV/0!</v>
      </c>
    </row>
    <row r="33" spans="2:17" ht="12.75" customHeight="1" x14ac:dyDescent="0.2">
      <c r="B33" s="29" t="s">
        <v>15</v>
      </c>
      <c r="C33" s="30">
        <f>+'Report Data'!C59</f>
        <v>0</v>
      </c>
      <c r="D33" s="30">
        <f>+'Report Data'!D59</f>
        <v>0</v>
      </c>
      <c r="E33" s="41" t="e">
        <f t="shared" si="0"/>
        <v>#DIV/0!</v>
      </c>
      <c r="F33" s="30">
        <f>+'Report Data'!E59</f>
        <v>0</v>
      </c>
      <c r="G33" s="41" t="e">
        <f t="shared" si="2"/>
        <v>#DIV/0!</v>
      </c>
      <c r="H33" s="30">
        <f>+'Report Data'!F59</f>
        <v>0</v>
      </c>
      <c r="I33" s="41" t="e">
        <f t="shared" si="2"/>
        <v>#DIV/0!</v>
      </c>
      <c r="J33" s="92"/>
      <c r="K33" s="52" t="e">
        <f t="shared" si="7"/>
        <v>#DIV/0!</v>
      </c>
      <c r="L33" s="92"/>
      <c r="M33" s="52" t="e">
        <f t="shared" si="8"/>
        <v>#DIV/0!</v>
      </c>
      <c r="N33" s="92"/>
      <c r="O33" s="52" t="e">
        <v>#DIV/0!</v>
      </c>
      <c r="P33" s="92"/>
      <c r="Q33" s="54" t="e">
        <f t="shared" si="1"/>
        <v>#DIV/0!</v>
      </c>
    </row>
    <row r="34" spans="2:17" ht="12.75" customHeight="1" x14ac:dyDescent="0.2">
      <c r="B34" s="29" t="s">
        <v>16</v>
      </c>
      <c r="C34" s="30">
        <f>+'Report Data'!C60</f>
        <v>0</v>
      </c>
      <c r="D34" s="30">
        <f>+'Report Data'!D60</f>
        <v>0</v>
      </c>
      <c r="E34" s="41" t="e">
        <f t="shared" si="0"/>
        <v>#DIV/0!</v>
      </c>
      <c r="F34" s="30">
        <f>+'Report Data'!E60</f>
        <v>0</v>
      </c>
      <c r="G34" s="41" t="e">
        <f t="shared" si="2"/>
        <v>#DIV/0!</v>
      </c>
      <c r="H34" s="30">
        <f>+'Report Data'!F60</f>
        <v>0</v>
      </c>
      <c r="I34" s="41" t="e">
        <f t="shared" si="2"/>
        <v>#DIV/0!</v>
      </c>
      <c r="J34" s="92"/>
      <c r="K34" s="52" t="e">
        <f t="shared" si="7"/>
        <v>#DIV/0!</v>
      </c>
      <c r="L34" s="92"/>
      <c r="M34" s="52" t="e">
        <f t="shared" si="8"/>
        <v>#DIV/0!</v>
      </c>
      <c r="N34" s="92"/>
      <c r="O34" s="52" t="e">
        <v>#DIV/0!</v>
      </c>
      <c r="P34" s="92"/>
      <c r="Q34" s="54" t="e">
        <f t="shared" si="1"/>
        <v>#DIV/0!</v>
      </c>
    </row>
    <row r="35" spans="2:17" ht="12.75" customHeight="1" thickBot="1" x14ac:dyDescent="0.25">
      <c r="B35" s="29" t="s">
        <v>7</v>
      </c>
      <c r="C35" s="13">
        <f>+'Report Data'!C61</f>
        <v>28047987.000000004</v>
      </c>
      <c r="D35" s="13">
        <f>+'Report Data'!D61</f>
        <v>35348316.999999993</v>
      </c>
      <c r="E35" s="43">
        <f t="shared" si="0"/>
        <v>0.2602799979905861</v>
      </c>
      <c r="F35" s="13">
        <f>+'Report Data'!E61</f>
        <v>35348316.999999993</v>
      </c>
      <c r="G35" s="43">
        <f t="shared" si="2"/>
        <v>0</v>
      </c>
      <c r="H35" s="13">
        <f>+'Report Data'!F61</f>
        <v>28248372.999999981</v>
      </c>
      <c r="I35" s="43">
        <f t="shared" si="2"/>
        <v>-0.20085663484346405</v>
      </c>
      <c r="J35" s="24">
        <f>SUM(J27:J34)</f>
        <v>24688908</v>
      </c>
      <c r="K35" s="43">
        <f>+J35/H35-1</f>
        <v>-0.1260060181165118</v>
      </c>
      <c r="L35" s="24">
        <f>SUM(L27:L34)</f>
        <v>24688944</v>
      </c>
      <c r="M35" s="43">
        <f>+L35/J35-1</f>
        <v>1.4581446858841218E-6</v>
      </c>
      <c r="N35" s="24">
        <v>24510974.591996182</v>
      </c>
      <c r="O35" s="43">
        <v>-7.20846578143719E-3</v>
      </c>
      <c r="P35" s="24">
        <v>24210841.143537022</v>
      </c>
      <c r="Q35" s="50">
        <f t="shared" si="1"/>
        <v>-1.2244859841565203E-2</v>
      </c>
    </row>
    <row r="36" spans="2:17" ht="12.75" customHeight="1" thickTop="1" x14ac:dyDescent="0.2">
      <c r="B36" s="29"/>
      <c r="C36" s="37">
        <f>+C35/C27</f>
        <v>0.29251063039584624</v>
      </c>
      <c r="D36" s="37">
        <f>+D35/D27</f>
        <v>0.35334165313450305</v>
      </c>
      <c r="E36" s="41"/>
      <c r="F36" s="37">
        <f>+F35/F27</f>
        <v>0.35334165313450305</v>
      </c>
      <c r="G36" s="41"/>
      <c r="H36" s="37">
        <f>+H35/H27</f>
        <v>0.29227307165278532</v>
      </c>
      <c r="I36" s="41"/>
      <c r="J36" s="37">
        <f>+J35/J27</f>
        <v>0.290544607177673</v>
      </c>
      <c r="K36" s="41"/>
      <c r="L36" s="37">
        <f>+L35/L27</f>
        <v>0.27894953393888799</v>
      </c>
      <c r="M36" s="41"/>
      <c r="N36" s="37">
        <v>0.26028776267956766</v>
      </c>
      <c r="O36" s="41"/>
      <c r="P36" s="37">
        <v>0.24114953417881643</v>
      </c>
      <c r="Q36" s="47"/>
    </row>
    <row r="37" spans="2:17" ht="12.75" customHeight="1" x14ac:dyDescent="0.25">
      <c r="B37" s="31" t="s">
        <v>29</v>
      </c>
      <c r="C37" s="30"/>
      <c r="D37" s="30"/>
      <c r="E37" s="41"/>
      <c r="F37" s="30"/>
      <c r="G37" s="41"/>
      <c r="H37" s="30"/>
      <c r="I37" s="41"/>
      <c r="J37" s="35"/>
      <c r="K37" s="41"/>
      <c r="L37" s="35"/>
      <c r="M37" s="41"/>
      <c r="N37" s="35"/>
      <c r="O37" s="41"/>
      <c r="P37" s="35"/>
      <c r="Q37" s="47"/>
    </row>
    <row r="38" spans="2:17" ht="12.75" customHeight="1" x14ac:dyDescent="0.2">
      <c r="B38" s="29" t="s">
        <v>9</v>
      </c>
      <c r="C38" s="30">
        <f>+'Report Data'!C62</f>
        <v>225871332</v>
      </c>
      <c r="D38" s="30">
        <f>+'Report Data'!D62</f>
        <v>218203114.99999991</v>
      </c>
      <c r="E38" s="41">
        <f t="shared" si="0"/>
        <v>-3.3949492094021427E-2</v>
      </c>
      <c r="F38" s="30">
        <f>+'Report Data'!E62</f>
        <v>218203114.99999991</v>
      </c>
      <c r="G38" s="41">
        <f t="shared" si="2"/>
        <v>0</v>
      </c>
      <c r="H38" s="30">
        <f>+'Report Data'!F62</f>
        <v>216504489</v>
      </c>
      <c r="I38" s="41">
        <f t="shared" si="2"/>
        <v>-7.7846093077081902E-3</v>
      </c>
      <c r="J38" s="92">
        <v>214294322</v>
      </c>
      <c r="K38" s="52">
        <f t="shared" ref="K38:K39" si="9">+J38/H38-1</f>
        <v>-1.0208411891173275E-2</v>
      </c>
      <c r="L38" s="92">
        <f>222519192+279</f>
        <v>222519471</v>
      </c>
      <c r="M38" s="52">
        <f>+L38/J38-1</f>
        <v>3.8382486867757581E-2</v>
      </c>
      <c r="N38" s="92">
        <v>236754056.67313507</v>
      </c>
      <c r="O38" s="52">
        <v>6.3971401950511542E-2</v>
      </c>
      <c r="P38" s="92">
        <v>252414355.3981052</v>
      </c>
      <c r="Q38" s="54">
        <f t="shared" si="1"/>
        <v>6.6145851712230197E-2</v>
      </c>
    </row>
    <row r="39" spans="2:17" ht="12.75" customHeight="1" x14ac:dyDescent="0.2">
      <c r="B39" s="29" t="s">
        <v>10</v>
      </c>
      <c r="C39" s="12">
        <f>+'Report Data'!C63</f>
        <v>16511949</v>
      </c>
      <c r="D39" s="12">
        <f>+'Report Data'!D63</f>
        <v>22501461.999999996</v>
      </c>
      <c r="E39" s="42">
        <f t="shared" si="0"/>
        <v>0.36273809954233727</v>
      </c>
      <c r="F39" s="12">
        <f>+'Report Data'!E63</f>
        <v>22501461.999999996</v>
      </c>
      <c r="G39" s="42">
        <f t="shared" si="2"/>
        <v>0</v>
      </c>
      <c r="H39" s="12">
        <f>+'Report Data'!F63</f>
        <v>26261976.999999996</v>
      </c>
      <c r="I39" s="42">
        <f t="shared" si="2"/>
        <v>0.16712314070970158</v>
      </c>
      <c r="J39" s="91">
        <v>30421185</v>
      </c>
      <c r="K39" s="55">
        <f t="shared" si="9"/>
        <v>0.15837375838079537</v>
      </c>
      <c r="L39" s="91">
        <v>32061942</v>
      </c>
      <c r="M39" s="52">
        <f>+L39/J39-1</f>
        <v>5.3934684003926758E-2</v>
      </c>
      <c r="N39" s="91">
        <v>34112989.378995992</v>
      </c>
      <c r="O39" s="55">
        <v>6.3971401950511764E-2</v>
      </c>
      <c r="P39" s="91">
        <v>36369422.11591994</v>
      </c>
      <c r="Q39" s="57">
        <f t="shared" si="1"/>
        <v>6.6145851712229975E-2</v>
      </c>
    </row>
    <row r="40" spans="2:17" ht="12.75" customHeight="1" x14ac:dyDescent="0.2">
      <c r="B40" s="29" t="s">
        <v>11</v>
      </c>
      <c r="C40" s="30">
        <f>+'Report Data'!C64</f>
        <v>242383281</v>
      </c>
      <c r="D40" s="30">
        <f>+'Report Data'!D64</f>
        <v>240704576.99999997</v>
      </c>
      <c r="E40" s="41">
        <f t="shared" si="0"/>
        <v>-6.9258242279508497E-3</v>
      </c>
      <c r="F40" s="30">
        <f>+'Report Data'!E64</f>
        <v>240704576.99999997</v>
      </c>
      <c r="G40" s="41">
        <f t="shared" si="2"/>
        <v>0</v>
      </c>
      <c r="H40" s="30">
        <f>+'Report Data'!F64</f>
        <v>242766466.00000003</v>
      </c>
      <c r="I40" s="41">
        <f t="shared" si="2"/>
        <v>8.5660564734506561E-3</v>
      </c>
      <c r="J40" s="35">
        <f t="shared" ref="J40" si="10">+J38+J39</f>
        <v>244715507</v>
      </c>
      <c r="K40" s="41">
        <f>+J40/H40-1</f>
        <v>8.0284605700029488E-3</v>
      </c>
      <c r="L40" s="35">
        <f t="shared" ref="L40" si="11">+L38+L39</f>
        <v>254581413</v>
      </c>
      <c r="M40" s="41">
        <f>+L40/J40-1</f>
        <v>4.0315818645689561E-2</v>
      </c>
      <c r="N40" s="35">
        <v>270867046.05213106</v>
      </c>
      <c r="O40" s="41">
        <v>6.3971401950511542E-2</v>
      </c>
      <c r="P40" s="35">
        <v>288783777.51402515</v>
      </c>
      <c r="Q40" s="47">
        <f t="shared" si="1"/>
        <v>6.6145851712230197E-2</v>
      </c>
    </row>
    <row r="41" spans="2:17" ht="12.75" customHeight="1" x14ac:dyDescent="0.2">
      <c r="B41" s="29"/>
      <c r="C41" s="30"/>
      <c r="D41" s="30"/>
      <c r="E41" s="41"/>
      <c r="F41" s="30"/>
      <c r="G41" s="41"/>
      <c r="H41" s="30"/>
      <c r="I41" s="41"/>
      <c r="J41" s="35"/>
      <c r="K41" s="41"/>
      <c r="L41" s="35"/>
      <c r="M41" s="41"/>
      <c r="N41" s="35"/>
      <c r="O41" s="41" t="e">
        <v>#DIV/0!</v>
      </c>
      <c r="P41" s="35"/>
      <c r="Q41" s="47" t="e">
        <f t="shared" si="1"/>
        <v>#DIV/0!</v>
      </c>
    </row>
    <row r="42" spans="2:17" ht="12.75" customHeight="1" x14ac:dyDescent="0.2">
      <c r="B42" s="29" t="s">
        <v>12</v>
      </c>
      <c r="C42" s="30">
        <f>+'Report Data'!C67</f>
        <v>-154393417</v>
      </c>
      <c r="D42" s="30">
        <f>+'Report Data'!D67</f>
        <v>-155354898</v>
      </c>
      <c r="E42" s="41">
        <f t="shared" si="0"/>
        <v>6.2274740638714743E-3</v>
      </c>
      <c r="F42" s="30">
        <f>+'Report Data'!E67</f>
        <v>-155354898</v>
      </c>
      <c r="G42" s="41">
        <f t="shared" si="2"/>
        <v>0</v>
      </c>
      <c r="H42" s="30">
        <f>+'Report Data'!F67</f>
        <v>-139901625</v>
      </c>
      <c r="I42" s="41">
        <f t="shared" si="2"/>
        <v>-9.9470780766757638E-2</v>
      </c>
      <c r="J42" s="92">
        <v>-141436420</v>
      </c>
      <c r="K42" s="52">
        <f t="shared" ref="K42:K45" si="12">+J42/H42-1</f>
        <v>1.0970530185049565E-2</v>
      </c>
      <c r="L42" s="92">
        <v>-147743347</v>
      </c>
      <c r="M42" s="52">
        <f>+L42/J42-1</f>
        <v>4.459195870483712E-2</v>
      </c>
      <c r="N42" s="92">
        <v>-161262367.55074438</v>
      </c>
      <c r="O42" s="52">
        <v>9.1503413353322571E-2</v>
      </c>
      <c r="P42" s="92">
        <v>-176377344.57942852</v>
      </c>
      <c r="Q42" s="54">
        <f t="shared" si="1"/>
        <v>9.372910281704705E-2</v>
      </c>
    </row>
    <row r="43" spans="2:17" ht="12.75" customHeight="1" x14ac:dyDescent="0.2">
      <c r="B43" s="29" t="s">
        <v>13</v>
      </c>
      <c r="C43" s="30">
        <f>+'Report Data'!C73</f>
        <v>-11163259</v>
      </c>
      <c r="D43" s="30">
        <f>+'Report Data'!D73</f>
        <v>-15906034.000000006</v>
      </c>
      <c r="E43" s="41">
        <f t="shared" si="0"/>
        <v>0.42485577016532594</v>
      </c>
      <c r="F43" s="30">
        <f>+'Report Data'!E73</f>
        <v>-15906034.000000006</v>
      </c>
      <c r="G43" s="41">
        <f t="shared" si="2"/>
        <v>0</v>
      </c>
      <c r="H43" s="30">
        <f>+'Report Data'!F73</f>
        <v>-19598459</v>
      </c>
      <c r="I43" s="41">
        <f t="shared" si="2"/>
        <v>0.23213989106272459</v>
      </c>
      <c r="J43" s="92">
        <v>-21723769</v>
      </c>
      <c r="K43" s="52">
        <f t="shared" si="12"/>
        <v>0.10844270970488035</v>
      </c>
      <c r="L43" s="92">
        <f>-23326948-279</f>
        <v>-23327227</v>
      </c>
      <c r="M43" s="52">
        <f t="shared" ref="M43:M45" si="13">+L43/J43-1</f>
        <v>7.381122493062775E-2</v>
      </c>
      <c r="N43" s="92">
        <v>-25461560.518244639</v>
      </c>
      <c r="O43" s="52">
        <v>9.1508435576083125E-2</v>
      </c>
      <c r="P43" s="92">
        <v>-27848066.075962335</v>
      </c>
      <c r="Q43" s="54">
        <f t="shared" si="1"/>
        <v>9.3729744333919784E-2</v>
      </c>
    </row>
    <row r="44" spans="2:17" ht="12.75" customHeight="1" x14ac:dyDescent="0.2">
      <c r="B44" s="29" t="s">
        <v>46</v>
      </c>
      <c r="C44" s="30">
        <f>+'Report Data'!C66+'Report Data'!C72</f>
        <v>0</v>
      </c>
      <c r="D44" s="30">
        <f>+'Report Data'!D66+'Report Data'!D72</f>
        <v>0</v>
      </c>
      <c r="E44" s="41" t="e">
        <f t="shared" si="0"/>
        <v>#DIV/0!</v>
      </c>
      <c r="F44" s="30">
        <f>+'Report Data'!E66+'Report Data'!E72</f>
        <v>0</v>
      </c>
      <c r="G44" s="41" t="e">
        <f t="shared" si="2"/>
        <v>#DIV/0!</v>
      </c>
      <c r="H44" s="30">
        <f>+'Report Data'!F66+'Report Data'!F72</f>
        <v>0</v>
      </c>
      <c r="I44" s="41" t="e">
        <f t="shared" si="2"/>
        <v>#DIV/0!</v>
      </c>
      <c r="J44" s="92"/>
      <c r="K44" s="52" t="e">
        <f t="shared" si="12"/>
        <v>#DIV/0!</v>
      </c>
      <c r="L44" s="92"/>
      <c r="M44" s="52" t="e">
        <f t="shared" si="13"/>
        <v>#DIV/0!</v>
      </c>
      <c r="N44" s="92"/>
      <c r="O44" s="52" t="e">
        <v>#DIV/0!</v>
      </c>
      <c r="P44" s="92"/>
      <c r="Q44" s="54" t="e">
        <f t="shared" si="1"/>
        <v>#DIV/0!</v>
      </c>
    </row>
    <row r="45" spans="2:17" ht="12.75" customHeight="1" x14ac:dyDescent="0.2">
      <c r="B45" s="29" t="s">
        <v>47</v>
      </c>
      <c r="C45" s="30">
        <f>+'Report Data'!C69+'Report Data'!C75</f>
        <v>0</v>
      </c>
      <c r="D45" s="30">
        <f>+'Report Data'!D69+'Report Data'!D75</f>
        <v>0</v>
      </c>
      <c r="E45" s="41" t="e">
        <f t="shared" si="0"/>
        <v>#DIV/0!</v>
      </c>
      <c r="F45" s="30">
        <f>+'Report Data'!E69+'Report Data'!E75</f>
        <v>0</v>
      </c>
      <c r="G45" s="41" t="e">
        <f t="shared" si="2"/>
        <v>#DIV/0!</v>
      </c>
      <c r="H45" s="30">
        <f>+'Report Data'!F69+'Report Data'!F75</f>
        <v>0</v>
      </c>
      <c r="I45" s="41" t="e">
        <f t="shared" si="2"/>
        <v>#DIV/0!</v>
      </c>
      <c r="J45" s="92"/>
      <c r="K45" s="52" t="e">
        <f t="shared" si="12"/>
        <v>#DIV/0!</v>
      </c>
      <c r="L45" s="92"/>
      <c r="M45" s="52" t="e">
        <f t="shared" si="13"/>
        <v>#DIV/0!</v>
      </c>
      <c r="N45" s="92"/>
      <c r="O45" s="52" t="e">
        <v>#DIV/0!</v>
      </c>
      <c r="P45" s="92"/>
      <c r="Q45" s="54" t="e">
        <f t="shared" si="1"/>
        <v>#DIV/0!</v>
      </c>
    </row>
    <row r="46" spans="2:17" ht="12.75" customHeight="1" thickBot="1" x14ac:dyDescent="0.25">
      <c r="B46" s="29" t="s">
        <v>7</v>
      </c>
      <c r="C46" s="13">
        <f>+'Report Data'!C80</f>
        <v>76826604.99999997</v>
      </c>
      <c r="D46" s="13">
        <f>+'Report Data'!D80</f>
        <v>69443644.999999955</v>
      </c>
      <c r="E46" s="43">
        <f t="shared" si="0"/>
        <v>-9.6099001120770855E-2</v>
      </c>
      <c r="F46" s="13">
        <f>+'Report Data'!E80</f>
        <v>69443644.999999955</v>
      </c>
      <c r="G46" s="43">
        <f t="shared" si="2"/>
        <v>0</v>
      </c>
      <c r="H46" s="13">
        <f>+'Report Data'!F80</f>
        <v>83266382</v>
      </c>
      <c r="I46" s="43">
        <f t="shared" si="2"/>
        <v>0.19904970426019619</v>
      </c>
      <c r="J46" s="24">
        <f>+J40+J42+J43</f>
        <v>81555318</v>
      </c>
      <c r="K46" s="43">
        <f>+J46/H46-1</f>
        <v>-2.0549277618427064E-2</v>
      </c>
      <c r="L46" s="24">
        <f>+L40+L42+L43</f>
        <v>83510839</v>
      </c>
      <c r="M46" s="43">
        <f>+L46/J46-1</f>
        <v>2.3977847771987193E-2</v>
      </c>
      <c r="N46" s="24">
        <v>84143117.983142033</v>
      </c>
      <c r="O46" s="43">
        <v>7.5712205830196222E-3</v>
      </c>
      <c r="P46" s="24">
        <v>84558366.858634293</v>
      </c>
      <c r="Q46" s="50">
        <f t="shared" si="1"/>
        <v>4.9350307600373178E-3</v>
      </c>
    </row>
    <row r="47" spans="2:17" ht="12.75" customHeight="1" thickTop="1" x14ac:dyDescent="0.2">
      <c r="B47" s="29"/>
      <c r="C47" s="37">
        <f>+C46/C40</f>
        <v>0.31696330160659875</v>
      </c>
      <c r="D47" s="37">
        <f>+D46/D40</f>
        <v>0.28850155599658567</v>
      </c>
      <c r="E47" s="41"/>
      <c r="F47" s="37">
        <f>+F46/F40</f>
        <v>0.28850155599658567</v>
      </c>
      <c r="G47" s="41"/>
      <c r="H47" s="37">
        <f>+H46/H40</f>
        <v>0.34298963679769506</v>
      </c>
      <c r="I47" s="41"/>
      <c r="J47" s="37">
        <f>+J46/J40</f>
        <v>0.33326583590797948</v>
      </c>
      <c r="K47" s="41"/>
      <c r="L47" s="37">
        <f>+L46/L40</f>
        <v>0.3280319565199365</v>
      </c>
      <c r="M47" s="41"/>
      <c r="N47" s="37">
        <v>0.31064361357175896</v>
      </c>
      <c r="O47" s="41"/>
      <c r="P47" s="37">
        <v>0.2928085766678068</v>
      </c>
      <c r="Q47" s="47"/>
    </row>
    <row r="48" spans="2:17" ht="12.75" customHeight="1" x14ac:dyDescent="0.2">
      <c r="B48" s="29"/>
      <c r="C48" s="30"/>
      <c r="D48" s="30"/>
      <c r="E48" s="41"/>
      <c r="F48" s="30"/>
      <c r="G48" s="41"/>
      <c r="H48" s="30"/>
      <c r="I48" s="41"/>
      <c r="J48" s="35"/>
      <c r="K48" s="41"/>
      <c r="L48" s="35"/>
      <c r="M48" s="41"/>
      <c r="N48" s="35"/>
      <c r="O48" s="41"/>
      <c r="P48" s="35"/>
      <c r="Q48" s="47"/>
    </row>
    <row r="49" spans="2:17" ht="12.75" customHeight="1" x14ac:dyDescent="0.25">
      <c r="B49" s="32" t="s">
        <v>6</v>
      </c>
      <c r="C49" s="30">
        <f>+'Report Data'!C20</f>
        <v>4576163</v>
      </c>
      <c r="D49" s="30">
        <f>+'Report Data'!D20</f>
        <v>4169146.0000000005</v>
      </c>
      <c r="E49" s="41">
        <f t="shared" si="0"/>
        <v>-8.8942854526816384E-2</v>
      </c>
      <c r="F49" s="30">
        <f>+'Report Data'!E20</f>
        <v>4169146.0000000005</v>
      </c>
      <c r="G49" s="41">
        <f t="shared" si="2"/>
        <v>0</v>
      </c>
      <c r="H49" s="30">
        <f>+'Report Data'!F20</f>
        <v>5724870</v>
      </c>
      <c r="I49" s="41">
        <f t="shared" si="2"/>
        <v>0.37315171980064976</v>
      </c>
      <c r="J49" s="53">
        <v>5724870</v>
      </c>
      <c r="K49" s="52">
        <f>+J49/H49-1</f>
        <v>0</v>
      </c>
      <c r="L49" s="53">
        <v>4579237</v>
      </c>
      <c r="M49" s="52">
        <f>+L49/J49-1</f>
        <v>-0.20011511178419772</v>
      </c>
      <c r="N49" s="53">
        <v>4837858</v>
      </c>
      <c r="O49" s="52">
        <v>5.6476875951168237E-2</v>
      </c>
      <c r="P49" s="53">
        <v>5002345</v>
      </c>
      <c r="Q49" s="54">
        <f t="shared" si="1"/>
        <v>3.3999964447075648E-2</v>
      </c>
    </row>
    <row r="50" spans="2:17" ht="12.75" customHeight="1" x14ac:dyDescent="0.2">
      <c r="B50" s="29"/>
      <c r="C50" s="30"/>
      <c r="D50" s="30"/>
      <c r="E50" s="41"/>
      <c r="F50" s="30"/>
      <c r="G50" s="41"/>
      <c r="H50" s="30"/>
      <c r="I50" s="41"/>
      <c r="J50" s="35"/>
      <c r="K50" s="41"/>
      <c r="L50" s="35"/>
      <c r="M50" s="41"/>
      <c r="N50" s="35"/>
      <c r="O50" s="41"/>
      <c r="P50" s="35"/>
      <c r="Q50" s="47"/>
    </row>
    <row r="51" spans="2:17" ht="12.75" customHeight="1" x14ac:dyDescent="0.25">
      <c r="B51" s="31" t="s">
        <v>26</v>
      </c>
      <c r="C51" s="26"/>
      <c r="D51" s="26"/>
      <c r="E51" s="41"/>
      <c r="F51" s="26"/>
      <c r="G51" s="41"/>
      <c r="H51" s="26"/>
      <c r="I51" s="41"/>
      <c r="J51" s="35"/>
      <c r="K51" s="41"/>
      <c r="L51" s="35"/>
      <c r="M51" s="41"/>
      <c r="N51" s="35"/>
      <c r="O51" s="41"/>
      <c r="P51" s="35"/>
      <c r="Q51" s="47"/>
    </row>
    <row r="52" spans="2:17" ht="12.75" customHeight="1" x14ac:dyDescent="0.2">
      <c r="B52" s="29" t="s">
        <v>9</v>
      </c>
      <c r="C52" s="30">
        <f>+'Report Data'!C138</f>
        <v>452513547</v>
      </c>
      <c r="D52" s="30">
        <f>+'Report Data'!D138</f>
        <v>451745709.99999982</v>
      </c>
      <c r="E52" s="41">
        <f t="shared" si="0"/>
        <v>-1.696826548267194E-3</v>
      </c>
      <c r="F52" s="30">
        <f>+'Report Data'!E138</f>
        <v>451745709.99999982</v>
      </c>
      <c r="G52" s="41">
        <f t="shared" si="2"/>
        <v>0</v>
      </c>
      <c r="H52" s="30">
        <f>+'Report Data'!F138</f>
        <v>437808513</v>
      </c>
      <c r="I52" s="41">
        <f t="shared" si="2"/>
        <v>-3.0851863540662827E-2</v>
      </c>
      <c r="J52" s="35">
        <f>J14+J25+J38</f>
        <v>435299932</v>
      </c>
      <c r="K52" s="41">
        <f t="shared" ref="K52:K53" si="14">+J52/H52-1</f>
        <v>-5.729858889244599E-3</v>
      </c>
      <c r="L52" s="35">
        <f>L14+L25+L38</f>
        <v>451669205</v>
      </c>
      <c r="M52" s="41">
        <f>+L52/J52-1</f>
        <v>3.7604584326009105E-2</v>
      </c>
      <c r="N52" s="35">
        <v>480562820.41370189</v>
      </c>
      <c r="O52" s="41">
        <v>6.3971401950511542E-2</v>
      </c>
      <c r="P52" s="35">
        <v>512350057.47119772</v>
      </c>
      <c r="Q52" s="47">
        <f t="shared" si="1"/>
        <v>6.6145851712230197E-2</v>
      </c>
    </row>
    <row r="53" spans="2:17" ht="12.75" customHeight="1" x14ac:dyDescent="0.2">
      <c r="B53" s="29" t="s">
        <v>10</v>
      </c>
      <c r="C53" s="12">
        <f>+'Report Data'!C139</f>
        <v>40880965</v>
      </c>
      <c r="D53" s="12">
        <f>+'Report Data'!D139</f>
        <v>58686415.000000007</v>
      </c>
      <c r="E53" s="42">
        <f t="shared" si="0"/>
        <v>0.43554377936039446</v>
      </c>
      <c r="F53" s="12">
        <f>+'Report Data'!E139</f>
        <v>58686415.000000007</v>
      </c>
      <c r="G53" s="42">
        <f t="shared" si="2"/>
        <v>0</v>
      </c>
      <c r="H53" s="12">
        <f>+'Report Data'!F139</f>
        <v>63107824.999999978</v>
      </c>
      <c r="I53" s="42">
        <f t="shared" si="2"/>
        <v>7.5339582422950357E-2</v>
      </c>
      <c r="J53" s="58">
        <f>J15+J26+J39</f>
        <v>75127484</v>
      </c>
      <c r="K53" s="42">
        <f t="shared" si="14"/>
        <v>0.19046226042491599</v>
      </c>
      <c r="L53" s="58">
        <f>L15+L26+L39</f>
        <v>79269102</v>
      </c>
      <c r="M53" s="42">
        <f>+L53/J53-1</f>
        <v>5.5127867718823165E-2</v>
      </c>
      <c r="N53" s="58">
        <v>84340057.586298108</v>
      </c>
      <c r="O53" s="42">
        <v>6.3971401950511764E-2</v>
      </c>
      <c r="P53" s="58">
        <v>89918802.528802335</v>
      </c>
      <c r="Q53" s="49">
        <f t="shared" si="1"/>
        <v>6.6145851712230197E-2</v>
      </c>
    </row>
    <row r="54" spans="2:17" ht="12.75" customHeight="1" x14ac:dyDescent="0.2">
      <c r="B54" s="29" t="s">
        <v>11</v>
      </c>
      <c r="C54" s="30">
        <f>+'Report Data'!C140</f>
        <v>493394511.99999994</v>
      </c>
      <c r="D54" s="30">
        <f>+'Report Data'!D140</f>
        <v>510432125.00000006</v>
      </c>
      <c r="E54" s="41">
        <f t="shared" si="0"/>
        <v>3.4531419757664716E-2</v>
      </c>
      <c r="F54" s="30">
        <f>+'Report Data'!E140</f>
        <v>510432125.00000006</v>
      </c>
      <c r="G54" s="41">
        <f t="shared" si="2"/>
        <v>0</v>
      </c>
      <c r="H54" s="30">
        <f>+'Report Data'!F140</f>
        <v>500916338.00000018</v>
      </c>
      <c r="I54" s="41">
        <f t="shared" si="2"/>
        <v>-1.8642609925854203E-2</v>
      </c>
      <c r="J54" s="35">
        <f t="shared" ref="J54" si="15">+J52+J53</f>
        <v>510427416</v>
      </c>
      <c r="K54" s="41">
        <f>+J54/H54-1</f>
        <v>1.8987358324095593E-2</v>
      </c>
      <c r="L54" s="35">
        <f t="shared" ref="L54" si="16">+L52+L53</f>
        <v>530938307</v>
      </c>
      <c r="M54" s="41">
        <f>+L54/J54-1</f>
        <v>4.018375650887851E-2</v>
      </c>
      <c r="N54" s="35">
        <v>564902878</v>
      </c>
      <c r="O54" s="41">
        <v>6.3971401950511542E-2</v>
      </c>
      <c r="P54" s="35">
        <v>602268860</v>
      </c>
      <c r="Q54" s="47">
        <f t="shared" si="1"/>
        <v>6.6145851712229975E-2</v>
      </c>
    </row>
    <row r="55" spans="2:17" ht="12.75" customHeight="1" x14ac:dyDescent="0.2">
      <c r="B55" s="29"/>
      <c r="C55" s="30"/>
      <c r="D55" s="30"/>
      <c r="E55" s="41"/>
      <c r="F55" s="30"/>
      <c r="G55" s="41"/>
      <c r="H55" s="30"/>
      <c r="I55" s="41"/>
      <c r="J55" s="35"/>
      <c r="K55" s="41"/>
      <c r="L55" s="35"/>
      <c r="M55" s="41"/>
      <c r="N55" s="35"/>
      <c r="O55" s="41"/>
      <c r="P55" s="35"/>
      <c r="Q55" s="47"/>
    </row>
    <row r="56" spans="2:17" ht="12.75" customHeight="1" x14ac:dyDescent="0.2">
      <c r="B56" s="29" t="s">
        <v>12</v>
      </c>
      <c r="C56" s="30">
        <f>+'Report Data'!C143+'Report Data'!C144</f>
        <v>-233152639.99999997</v>
      </c>
      <c r="D56" s="30">
        <f>+'Report Data'!D143+'Report Data'!D144</f>
        <v>-229332200.99999997</v>
      </c>
      <c r="E56" s="41">
        <f t="shared" si="0"/>
        <v>-1.6385999317871769E-2</v>
      </c>
      <c r="F56" s="30">
        <f>+'Report Data'!E143+'Report Data'!E144</f>
        <v>-229332200.99999997</v>
      </c>
      <c r="G56" s="41">
        <f t="shared" si="2"/>
        <v>0</v>
      </c>
      <c r="H56" s="30">
        <f>+'Report Data'!F143+'Report Data'!F144</f>
        <v>-213480870</v>
      </c>
      <c r="I56" s="41">
        <f t="shared" si="2"/>
        <v>-6.9119517149708876E-2</v>
      </c>
      <c r="J56" s="35">
        <f t="shared" ref="J56" si="17">J18+J29+J42</f>
        <v>-215437808</v>
      </c>
      <c r="K56" s="41">
        <f t="shared" ref="K56:K62" si="18">+J56/H56-1</f>
        <v>9.166807311587144E-3</v>
      </c>
      <c r="L56" s="35">
        <f>L18+L29+L42+277</f>
        <v>-224969485</v>
      </c>
      <c r="M56" s="41">
        <f t="shared" ref="M56:M63" si="19">+L56/J56-1</f>
        <v>4.4243288067617126E-2</v>
      </c>
      <c r="N56" s="35">
        <v>-245556090.97254375</v>
      </c>
      <c r="O56" s="41">
        <v>9.1508437122233444E-2</v>
      </c>
      <c r="P56" s="35">
        <v>-268571998.90541977</v>
      </c>
      <c r="Q56" s="47">
        <f t="shared" si="1"/>
        <v>9.372973743685109E-2</v>
      </c>
    </row>
    <row r="57" spans="2:17" ht="12.75" customHeight="1" x14ac:dyDescent="0.2">
      <c r="B57" s="29" t="s">
        <v>13</v>
      </c>
      <c r="C57" s="30">
        <f>+'Report Data'!C149+'Report Data'!C150</f>
        <v>-26801981.000000011</v>
      </c>
      <c r="D57" s="30">
        <f>+'Report Data'!D149+'Report Data'!D150</f>
        <v>-38056100</v>
      </c>
      <c r="E57" s="41">
        <f t="shared" si="0"/>
        <v>0.41989877539275855</v>
      </c>
      <c r="F57" s="30">
        <f>+'Report Data'!E149+'Report Data'!E150</f>
        <v>-38056100</v>
      </c>
      <c r="G57" s="41">
        <f t="shared" si="2"/>
        <v>0</v>
      </c>
      <c r="H57" s="30">
        <f>+'Report Data'!F149+'Report Data'!F150</f>
        <v>-39548079.999999993</v>
      </c>
      <c r="I57" s="41">
        <f t="shared" si="2"/>
        <v>3.9204752983095892E-2</v>
      </c>
      <c r="J57" s="35">
        <f t="shared" ref="J57" si="20">J19+J30+J43</f>
        <v>-44477233</v>
      </c>
      <c r="K57" s="41">
        <f t="shared" si="18"/>
        <v>0.12463697352690728</v>
      </c>
      <c r="L57" s="35">
        <f t="shared" ref="L57:L59" si="21">L19+L30+L43</f>
        <v>-47569679</v>
      </c>
      <c r="M57" s="41">
        <f t="shared" si="19"/>
        <v>6.9528740693019175E-2</v>
      </c>
      <c r="N57" s="35">
        <v>-51922401.375292927</v>
      </c>
      <c r="O57" s="41">
        <v>9.1508435576083125E-2</v>
      </c>
      <c r="P57" s="35">
        <v>-56789074.78140229</v>
      </c>
      <c r="Q57" s="47">
        <f t="shared" si="1"/>
        <v>9.3729744333919562E-2</v>
      </c>
    </row>
    <row r="58" spans="2:17" ht="12.75" customHeight="1" x14ac:dyDescent="0.2">
      <c r="B58" s="29" t="s">
        <v>46</v>
      </c>
      <c r="C58" s="30">
        <f>+'Report Data'!C142+'Report Data'!C148</f>
        <v>-4167120</v>
      </c>
      <c r="D58" s="30">
        <f>+'Report Data'!D142+'Report Data'!D148</f>
        <v>-5627667</v>
      </c>
      <c r="E58" s="41">
        <f t="shared" si="0"/>
        <v>0.35049314634567752</v>
      </c>
      <c r="F58" s="30">
        <f>+'Report Data'!E142+'Report Data'!E148</f>
        <v>-5627667</v>
      </c>
      <c r="G58" s="41">
        <f t="shared" si="2"/>
        <v>0</v>
      </c>
      <c r="H58" s="30">
        <f>+'Report Data'!F142+'Report Data'!F148</f>
        <v>-3569908.0000000005</v>
      </c>
      <c r="I58" s="41">
        <f t="shared" si="2"/>
        <v>-0.36565045515308559</v>
      </c>
      <c r="J58" s="35">
        <f t="shared" ref="J58" si="22">J20+J31+J44</f>
        <v>-5885228</v>
      </c>
      <c r="K58" s="41">
        <f t="shared" si="18"/>
        <v>0.64856573334662948</v>
      </c>
      <c r="L58" s="35">
        <f t="shared" si="21"/>
        <v>-6121719</v>
      </c>
      <c r="M58" s="41">
        <f t="shared" si="19"/>
        <v>4.0183829751370803E-2</v>
      </c>
      <c r="N58" s="35">
        <v>-6512943.2445</v>
      </c>
      <c r="O58" s="41">
        <v>6.3907579635720024E-2</v>
      </c>
      <c r="P58" s="35">
        <v>-6943747.6394999996</v>
      </c>
      <c r="Q58" s="47">
        <f t="shared" si="1"/>
        <v>6.6145885021154038E-2</v>
      </c>
    </row>
    <row r="59" spans="2:17" ht="12.75" customHeight="1" x14ac:dyDescent="0.2">
      <c r="B59" s="29" t="s">
        <v>47</v>
      </c>
      <c r="C59" s="30">
        <f>+'Report Data'!C145+'Report Data'!C151</f>
        <v>-5520297</v>
      </c>
      <c r="D59" s="30">
        <f>+'Report Data'!D145+'Report Data'!D151</f>
        <v>-8337141</v>
      </c>
      <c r="E59" s="41">
        <f t="shared" si="0"/>
        <v>0.5102703713224126</v>
      </c>
      <c r="F59" s="30">
        <f>+'Report Data'!E145+'Report Data'!E151</f>
        <v>-8337141</v>
      </c>
      <c r="G59" s="41">
        <f t="shared" si="2"/>
        <v>0</v>
      </c>
      <c r="H59" s="30">
        <f>+'Report Data'!F145+'Report Data'!F151</f>
        <v>-6626901.9999999991</v>
      </c>
      <c r="I59" s="41">
        <f t="shared" si="2"/>
        <v>-0.20513494973876545</v>
      </c>
      <c r="J59" s="35">
        <f t="shared" ref="J59" si="23">J21+J32+J45</f>
        <v>-5104274</v>
      </c>
      <c r="K59" s="41">
        <f t="shared" si="18"/>
        <v>-0.22976467737111539</v>
      </c>
      <c r="L59" s="35">
        <f t="shared" si="21"/>
        <v>-5309383</v>
      </c>
      <c r="M59" s="108">
        <f t="shared" si="19"/>
        <v>4.0183775400771893E-2</v>
      </c>
      <c r="N59" s="35">
        <v>-5649415.7555</v>
      </c>
      <c r="O59" s="41">
        <v>6.4043742088299105E-2</v>
      </c>
      <c r="P59" s="35">
        <v>-6023101.3605000004</v>
      </c>
      <c r="Q59" s="47">
        <f t="shared" si="1"/>
        <v>6.614588502115426E-2</v>
      </c>
    </row>
    <row r="60" spans="2:17" ht="12.75" customHeight="1" x14ac:dyDescent="0.2">
      <c r="B60" s="29" t="s">
        <v>6</v>
      </c>
      <c r="C60" s="30">
        <f>+'Report Data'!C153</f>
        <v>4576163</v>
      </c>
      <c r="D60" s="30">
        <f>+'Report Data'!D153</f>
        <v>4169146.0000000005</v>
      </c>
      <c r="E60" s="41">
        <f t="shared" si="0"/>
        <v>-8.8942854526816384E-2</v>
      </c>
      <c r="F60" s="30">
        <f>+'Report Data'!E153</f>
        <v>4169146.0000000005</v>
      </c>
      <c r="G60" s="41">
        <f t="shared" si="2"/>
        <v>0</v>
      </c>
      <c r="H60" s="30">
        <f>+'Report Data'!F153</f>
        <v>5724870</v>
      </c>
      <c r="I60" s="41">
        <f t="shared" si="2"/>
        <v>0.37315171980064976</v>
      </c>
      <c r="J60" s="35">
        <f>J49</f>
        <v>5724870</v>
      </c>
      <c r="K60" s="41">
        <f t="shared" si="18"/>
        <v>0</v>
      </c>
      <c r="L60" s="35">
        <f>L49</f>
        <v>4579237</v>
      </c>
      <c r="M60" s="41">
        <f t="shared" si="19"/>
        <v>-0.20011511178419772</v>
      </c>
      <c r="N60" s="35">
        <v>4837858</v>
      </c>
      <c r="O60" s="41">
        <v>5.6476875951168237E-2</v>
      </c>
      <c r="P60" s="35">
        <v>5002345</v>
      </c>
      <c r="Q60" s="47">
        <f t="shared" si="1"/>
        <v>3.3999964447075648E-2</v>
      </c>
    </row>
    <row r="61" spans="2:17" ht="12.75" customHeight="1" x14ac:dyDescent="0.2">
      <c r="B61" s="29" t="s">
        <v>15</v>
      </c>
      <c r="C61" s="30">
        <f>+'Report Data'!C154</f>
        <v>0</v>
      </c>
      <c r="D61" s="30">
        <f>+'Report Data'!D154</f>
        <v>0</v>
      </c>
      <c r="E61" s="41" t="e">
        <f t="shared" si="0"/>
        <v>#DIV/0!</v>
      </c>
      <c r="F61" s="30">
        <f>+'Report Data'!E154</f>
        <v>0</v>
      </c>
      <c r="G61" s="41" t="e">
        <f t="shared" si="2"/>
        <v>#DIV/0!</v>
      </c>
      <c r="H61" s="30">
        <f>+'Report Data'!F154</f>
        <v>0</v>
      </c>
      <c r="I61" s="41" t="e">
        <f t="shared" si="2"/>
        <v>#DIV/0!</v>
      </c>
      <c r="J61" s="35"/>
      <c r="K61" s="41" t="e">
        <f t="shared" si="18"/>
        <v>#DIV/0!</v>
      </c>
      <c r="L61" s="35"/>
      <c r="M61" s="108" t="e">
        <f t="shared" si="19"/>
        <v>#DIV/0!</v>
      </c>
      <c r="N61" s="35"/>
      <c r="O61" s="41" t="e">
        <v>#DIV/0!</v>
      </c>
      <c r="P61" s="35"/>
      <c r="Q61" s="47" t="e">
        <f t="shared" si="1"/>
        <v>#DIV/0!</v>
      </c>
    </row>
    <row r="62" spans="2:17" ht="12.75" customHeight="1" x14ac:dyDescent="0.2">
      <c r="B62" s="29" t="s">
        <v>16</v>
      </c>
      <c r="C62" s="30">
        <f>+'Report Data'!C155</f>
        <v>0</v>
      </c>
      <c r="D62" s="30">
        <f>+'Report Data'!D155</f>
        <v>0</v>
      </c>
      <c r="E62" s="41" t="e">
        <f t="shared" si="0"/>
        <v>#DIV/0!</v>
      </c>
      <c r="F62" s="30">
        <f>+'Report Data'!E155</f>
        <v>0</v>
      </c>
      <c r="G62" s="41" t="e">
        <f t="shared" si="2"/>
        <v>#DIV/0!</v>
      </c>
      <c r="H62" s="30">
        <f>+'Report Data'!F155</f>
        <v>0</v>
      </c>
      <c r="I62" s="41" t="e">
        <f t="shared" si="2"/>
        <v>#DIV/0!</v>
      </c>
      <c r="J62" s="35"/>
      <c r="K62" s="41" t="e">
        <f t="shared" si="18"/>
        <v>#DIV/0!</v>
      </c>
      <c r="L62" s="35"/>
      <c r="M62" s="108" t="e">
        <f t="shared" si="19"/>
        <v>#DIV/0!</v>
      </c>
      <c r="N62" s="35"/>
      <c r="O62" s="41" t="e">
        <v>#DIV/0!</v>
      </c>
      <c r="P62" s="35"/>
      <c r="Q62" s="47" t="e">
        <f t="shared" si="1"/>
        <v>#DIV/0!</v>
      </c>
    </row>
    <row r="63" spans="2:17" s="8" customFormat="1" ht="20.25" customHeight="1" thickBot="1" x14ac:dyDescent="0.3">
      <c r="B63" s="32" t="s">
        <v>7</v>
      </c>
      <c r="C63" s="14">
        <f>+'Report Data'!C156</f>
        <v>228328636.99999991</v>
      </c>
      <c r="D63" s="14">
        <f>+'Report Data'!D156</f>
        <v>233248161.99999988</v>
      </c>
      <c r="E63" s="59">
        <f t="shared" si="0"/>
        <v>2.1545808115168485E-2</v>
      </c>
      <c r="F63" s="14">
        <f>+'Report Data'!E156</f>
        <v>233248161.99999988</v>
      </c>
      <c r="G63" s="59">
        <f t="shared" si="2"/>
        <v>0</v>
      </c>
      <c r="H63" s="14">
        <f>+'Report Data'!F156</f>
        <v>243415447.99999991</v>
      </c>
      <c r="I63" s="59">
        <f t="shared" si="2"/>
        <v>4.3589994076780991E-2</v>
      </c>
      <c r="J63" s="25">
        <f>SUM(J54:J62)</f>
        <v>245247743</v>
      </c>
      <c r="K63" s="59">
        <f>+J63/H63-1</f>
        <v>7.5274392609629981E-3</v>
      </c>
      <c r="L63" s="25">
        <f>SUM(L54:L62)</f>
        <v>251547278</v>
      </c>
      <c r="M63" s="59">
        <f t="shared" si="19"/>
        <v>2.5686413758352122E-2</v>
      </c>
      <c r="N63" s="25">
        <v>260099884.65216336</v>
      </c>
      <c r="O63" s="59">
        <v>3.3999996820332834E-2</v>
      </c>
      <c r="P63" s="25">
        <v>268943282.31317794</v>
      </c>
      <c r="Q63" s="60">
        <f t="shared" si="1"/>
        <v>3.4000006085512346E-2</v>
      </c>
    </row>
    <row r="64" spans="2:17" ht="12.75" customHeight="1" thickBot="1" x14ac:dyDescent="0.25">
      <c r="B64" s="33"/>
      <c r="C64" s="38">
        <f>+C63/C54</f>
        <v>0.46277092964503819</v>
      </c>
      <c r="D64" s="38">
        <f t="shared" ref="D64:L64" si="24">+D63/D54</f>
        <v>0.45696215143198493</v>
      </c>
      <c r="E64" s="38"/>
      <c r="F64" s="38">
        <f t="shared" si="24"/>
        <v>0.45696215143198493</v>
      </c>
      <c r="G64" s="38"/>
      <c r="H64" s="38">
        <f t="shared" si="24"/>
        <v>0.48594032482925287</v>
      </c>
      <c r="I64" s="38"/>
      <c r="J64" s="38">
        <f t="shared" ref="J64" si="25">+J63/J54</f>
        <v>0.4804752552711628</v>
      </c>
      <c r="K64" s="38"/>
      <c r="L64" s="38">
        <f t="shared" si="24"/>
        <v>0.4737787322623907</v>
      </c>
      <c r="M64" s="38"/>
      <c r="N64" s="38">
        <v>0.46043292534290003</v>
      </c>
      <c r="O64" s="38"/>
      <c r="P64" s="45">
        <v>0.44655020402877538</v>
      </c>
      <c r="Q64" s="48"/>
    </row>
    <row r="65" spans="2:16" ht="12.75" hidden="1" customHeight="1" outlineLevel="1" x14ac:dyDescent="0.2">
      <c r="B65" s="17" t="s">
        <v>35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19"/>
      <c r="P65" s="26"/>
    </row>
    <row r="66" spans="2:16" ht="12.75" hidden="1" customHeight="1" outlineLevel="1" x14ac:dyDescent="0.25">
      <c r="B66" s="20" t="s">
        <v>26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19"/>
      <c r="P66" s="26"/>
    </row>
    <row r="67" spans="2:16" ht="12.75" hidden="1" customHeight="1" outlineLevel="1" x14ac:dyDescent="0.2">
      <c r="B67" s="17" t="s">
        <v>9</v>
      </c>
      <c r="C67" s="18">
        <f t="shared" ref="C67:D69" si="26">+C14+C25+C38</f>
        <v>452513547</v>
      </c>
      <c r="D67" s="18">
        <f t="shared" si="26"/>
        <v>451745709.99999988</v>
      </c>
      <c r="E67" s="18"/>
      <c r="F67" s="18">
        <f>+F14+F25+F38</f>
        <v>451745709.99999988</v>
      </c>
      <c r="G67" s="19"/>
      <c r="H67" s="19"/>
      <c r="I67" s="19"/>
      <c r="J67" s="19"/>
      <c r="K67" s="19"/>
      <c r="L67" s="19"/>
      <c r="M67" s="19"/>
      <c r="P67" s="26"/>
    </row>
    <row r="68" spans="2:16" ht="12.75" hidden="1" customHeight="1" outlineLevel="1" x14ac:dyDescent="0.2">
      <c r="B68" s="17" t="s">
        <v>10</v>
      </c>
      <c r="C68" s="18">
        <f t="shared" si="26"/>
        <v>40880965</v>
      </c>
      <c r="D68" s="18">
        <f t="shared" si="26"/>
        <v>58686415</v>
      </c>
      <c r="E68" s="18"/>
      <c r="F68" s="18">
        <f>+F15+F26+F39</f>
        <v>58686415</v>
      </c>
      <c r="G68" s="19"/>
      <c r="H68" s="19"/>
      <c r="I68" s="19"/>
      <c r="J68" s="19"/>
      <c r="K68" s="19"/>
      <c r="L68" s="19"/>
      <c r="M68" s="19"/>
      <c r="P68" s="26"/>
    </row>
    <row r="69" spans="2:16" ht="12.75" hidden="1" customHeight="1" outlineLevel="1" x14ac:dyDescent="0.2">
      <c r="B69" s="17" t="s">
        <v>11</v>
      </c>
      <c r="C69" s="18">
        <f t="shared" si="26"/>
        <v>493394512</v>
      </c>
      <c r="D69" s="18">
        <f t="shared" si="26"/>
        <v>510432125</v>
      </c>
      <c r="E69" s="18"/>
      <c r="F69" s="18">
        <f>+F16+F27+F40</f>
        <v>510432125</v>
      </c>
      <c r="G69" s="19"/>
      <c r="H69" s="19"/>
      <c r="I69" s="19"/>
      <c r="J69" s="19"/>
      <c r="K69" s="19"/>
      <c r="L69" s="19"/>
      <c r="M69" s="19"/>
      <c r="P69" s="26"/>
    </row>
    <row r="70" spans="2:16" ht="12.75" hidden="1" customHeight="1" outlineLevel="1" x14ac:dyDescent="0.2">
      <c r="B70" s="17"/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19"/>
      <c r="P70" s="26"/>
    </row>
    <row r="71" spans="2:16" ht="12.75" hidden="1" customHeight="1" outlineLevel="1" x14ac:dyDescent="0.2">
      <c r="B71" s="17" t="s">
        <v>12</v>
      </c>
      <c r="C71" s="18">
        <f>+C18+C29+C42</f>
        <v>-233152640</v>
      </c>
      <c r="D71" s="18">
        <f>+D18+D29+D42</f>
        <v>-229332201</v>
      </c>
      <c r="E71" s="18"/>
      <c r="F71" s="18">
        <f>+F18+F29+F42</f>
        <v>-229332201</v>
      </c>
      <c r="G71" s="19"/>
      <c r="H71" s="19"/>
      <c r="I71" s="19"/>
      <c r="J71" s="19"/>
      <c r="K71" s="19"/>
      <c r="L71" s="19"/>
      <c r="M71" s="19"/>
      <c r="P71" s="26"/>
    </row>
    <row r="72" spans="2:16" ht="12.75" hidden="1" customHeight="1" outlineLevel="1" x14ac:dyDescent="0.2">
      <c r="B72" s="17" t="s">
        <v>13</v>
      </c>
      <c r="C72" s="18">
        <f>+C19+C30+C43</f>
        <v>-26801981</v>
      </c>
      <c r="D72" s="18">
        <f>+D19+D30+D43</f>
        <v>-38056100</v>
      </c>
      <c r="E72" s="18"/>
      <c r="F72" s="18">
        <f>+F19+F30+F43</f>
        <v>-38056100</v>
      </c>
      <c r="G72" s="19"/>
      <c r="H72" s="19"/>
      <c r="I72" s="19"/>
      <c r="J72" s="19"/>
      <c r="K72" s="19"/>
      <c r="L72" s="19"/>
      <c r="M72" s="19"/>
      <c r="P72" s="26"/>
    </row>
    <row r="73" spans="2:16" ht="12.75" hidden="1" customHeight="1" outlineLevel="1" x14ac:dyDescent="0.2">
      <c r="B73" s="17" t="s">
        <v>46</v>
      </c>
      <c r="C73" s="18">
        <f>+C58</f>
        <v>-4167120</v>
      </c>
      <c r="D73" s="18">
        <f>+D58</f>
        <v>-5627667</v>
      </c>
      <c r="E73" s="18"/>
      <c r="F73" s="18">
        <f>+F58</f>
        <v>-5627667</v>
      </c>
      <c r="G73" s="19"/>
      <c r="H73" s="19"/>
      <c r="I73" s="19"/>
      <c r="J73" s="19"/>
      <c r="K73" s="19"/>
      <c r="L73" s="19"/>
      <c r="M73" s="19"/>
      <c r="P73" s="26"/>
    </row>
    <row r="74" spans="2:16" ht="12.75" hidden="1" customHeight="1" outlineLevel="1" x14ac:dyDescent="0.2">
      <c r="B74" s="17" t="s">
        <v>47</v>
      </c>
      <c r="C74" s="18">
        <f>+C59</f>
        <v>-5520297</v>
      </c>
      <c r="D74" s="18">
        <f>+D59</f>
        <v>-8337141</v>
      </c>
      <c r="E74" s="18"/>
      <c r="F74" s="18">
        <f>+F59</f>
        <v>-8337141</v>
      </c>
      <c r="G74" s="19"/>
      <c r="H74" s="19"/>
      <c r="I74" s="19"/>
      <c r="J74" s="19"/>
      <c r="K74" s="19"/>
      <c r="L74" s="19"/>
      <c r="M74" s="19"/>
      <c r="P74" s="26"/>
    </row>
    <row r="75" spans="2:16" ht="12.75" hidden="1" customHeight="1" outlineLevel="1" x14ac:dyDescent="0.2">
      <c r="B75" s="17" t="s">
        <v>6</v>
      </c>
      <c r="C75" s="18">
        <f>+C49</f>
        <v>4576163</v>
      </c>
      <c r="D75" s="18">
        <f>+D49</f>
        <v>4169146.0000000005</v>
      </c>
      <c r="E75" s="18"/>
      <c r="F75" s="18">
        <f>+F49</f>
        <v>4169146.0000000005</v>
      </c>
      <c r="G75" s="19"/>
      <c r="H75" s="19"/>
      <c r="I75" s="19"/>
      <c r="J75" s="19"/>
      <c r="K75" s="19"/>
      <c r="L75" s="19"/>
      <c r="M75" s="19"/>
      <c r="P75" s="26"/>
    </row>
    <row r="76" spans="2:16" ht="12.75" hidden="1" customHeight="1" outlineLevel="1" x14ac:dyDescent="0.2">
      <c r="B76" s="17" t="s">
        <v>15</v>
      </c>
      <c r="C76" s="18">
        <f>+C33</f>
        <v>0</v>
      </c>
      <c r="D76" s="18">
        <f>+D33</f>
        <v>0</v>
      </c>
      <c r="E76" s="18"/>
      <c r="F76" s="18">
        <f>+F33</f>
        <v>0</v>
      </c>
      <c r="G76" s="19"/>
      <c r="H76" s="19"/>
      <c r="I76" s="19"/>
      <c r="J76" s="19"/>
      <c r="K76" s="19"/>
      <c r="L76" s="19"/>
      <c r="M76" s="19"/>
      <c r="P76" s="26"/>
    </row>
    <row r="77" spans="2:16" ht="12.75" hidden="1" customHeight="1" outlineLevel="1" x14ac:dyDescent="0.2">
      <c r="B77" s="17" t="s">
        <v>16</v>
      </c>
      <c r="C77" s="18">
        <f>+C34</f>
        <v>0</v>
      </c>
      <c r="D77" s="18">
        <f>+D34</f>
        <v>0</v>
      </c>
      <c r="E77" s="18"/>
      <c r="F77" s="18">
        <f>+F34</f>
        <v>0</v>
      </c>
      <c r="G77" s="19"/>
      <c r="H77" s="19"/>
      <c r="I77" s="19"/>
      <c r="J77" s="19"/>
      <c r="K77" s="19"/>
      <c r="L77" s="19"/>
      <c r="M77" s="19"/>
      <c r="P77" s="26"/>
    </row>
    <row r="78" spans="2:16" ht="12.75" hidden="1" customHeight="1" outlineLevel="1" thickBot="1" x14ac:dyDescent="0.3">
      <c r="B78" s="21" t="s">
        <v>7</v>
      </c>
      <c r="C78" s="22">
        <f>+C22+C35+C46+C49</f>
        <v>228328637</v>
      </c>
      <c r="D78" s="22">
        <f>+D22+D35+D46+D49</f>
        <v>233248161.99999994</v>
      </c>
      <c r="E78" s="22"/>
      <c r="F78" s="22">
        <f>+F22+F35+F46+F49</f>
        <v>233248161.99999994</v>
      </c>
      <c r="G78" s="19"/>
      <c r="H78" s="19"/>
      <c r="I78" s="19"/>
      <c r="J78" s="19"/>
      <c r="K78" s="19"/>
      <c r="L78" s="19"/>
      <c r="M78" s="19"/>
      <c r="P78" s="26"/>
    </row>
    <row r="79" spans="2:16" ht="12.75" hidden="1" customHeight="1" outlineLevel="1" x14ac:dyDescent="0.2">
      <c r="B79" s="17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P79" s="26"/>
    </row>
    <row r="80" spans="2:16" ht="12.75" hidden="1" customHeight="1" outlineLevel="1" x14ac:dyDescent="0.2">
      <c r="B80" s="17" t="s">
        <v>35</v>
      </c>
      <c r="C80" s="18"/>
      <c r="D80" s="18"/>
      <c r="E80" s="18"/>
      <c r="F80" s="18"/>
      <c r="G80" s="19"/>
      <c r="H80" s="19"/>
      <c r="I80" s="19"/>
      <c r="J80" s="19"/>
      <c r="K80" s="19"/>
      <c r="L80" s="19"/>
      <c r="M80" s="19"/>
      <c r="P80" s="26"/>
    </row>
    <row r="81" spans="2:16" ht="12.75" hidden="1" customHeight="1" outlineLevel="1" x14ac:dyDescent="0.25">
      <c r="B81" s="20" t="s">
        <v>26</v>
      </c>
      <c r="C81" s="18"/>
      <c r="D81" s="18"/>
      <c r="E81" s="18"/>
      <c r="F81" s="18"/>
      <c r="G81" s="19"/>
      <c r="H81" s="19"/>
      <c r="I81" s="19"/>
      <c r="J81" s="19"/>
      <c r="K81" s="19"/>
      <c r="L81" s="19"/>
      <c r="M81" s="19"/>
      <c r="P81" s="26"/>
    </row>
    <row r="82" spans="2:16" ht="12.75" hidden="1" customHeight="1" outlineLevel="1" x14ac:dyDescent="0.2">
      <c r="B82" s="17" t="s">
        <v>9</v>
      </c>
      <c r="C82" s="18">
        <f>+C52-C67</f>
        <v>0</v>
      </c>
      <c r="D82" s="18">
        <f t="shared" ref="D82:F82" si="27">+D52-D67</f>
        <v>0</v>
      </c>
      <c r="E82" s="18"/>
      <c r="F82" s="18">
        <f t="shared" si="27"/>
        <v>0</v>
      </c>
      <c r="G82" s="19"/>
      <c r="H82" s="19"/>
      <c r="I82" s="19"/>
      <c r="J82" s="19"/>
      <c r="K82" s="19"/>
      <c r="L82" s="19"/>
      <c r="M82" s="19"/>
      <c r="P82" s="26"/>
    </row>
    <row r="83" spans="2:16" ht="12.75" hidden="1" customHeight="1" outlineLevel="1" x14ac:dyDescent="0.2">
      <c r="B83" s="17" t="s">
        <v>10</v>
      </c>
      <c r="C83" s="18">
        <f t="shared" ref="C83:F83" si="28">+C53-C68</f>
        <v>0</v>
      </c>
      <c r="D83" s="18">
        <f t="shared" si="28"/>
        <v>0</v>
      </c>
      <c r="E83" s="18"/>
      <c r="F83" s="18">
        <f t="shared" si="28"/>
        <v>0</v>
      </c>
      <c r="G83" s="19"/>
      <c r="H83" s="19"/>
      <c r="I83" s="19"/>
      <c r="J83" s="19"/>
      <c r="K83" s="19"/>
      <c r="L83" s="19"/>
      <c r="M83" s="19"/>
      <c r="P83" s="26"/>
    </row>
    <row r="84" spans="2:16" ht="12.75" hidden="1" customHeight="1" outlineLevel="1" x14ac:dyDescent="0.2">
      <c r="B84" s="17" t="s">
        <v>11</v>
      </c>
      <c r="C84" s="18">
        <f t="shared" ref="C84:F84" si="29">+C54-C69</f>
        <v>0</v>
      </c>
      <c r="D84" s="18">
        <f t="shared" si="29"/>
        <v>0</v>
      </c>
      <c r="E84" s="18"/>
      <c r="F84" s="18">
        <f t="shared" si="29"/>
        <v>0</v>
      </c>
      <c r="G84" s="19"/>
      <c r="H84" s="19"/>
      <c r="I84" s="19"/>
      <c r="J84" s="19"/>
      <c r="K84" s="19"/>
      <c r="L84" s="19"/>
      <c r="M84" s="19"/>
      <c r="P84" s="26"/>
    </row>
    <row r="85" spans="2:16" ht="12.75" hidden="1" customHeight="1" outlineLevel="1" x14ac:dyDescent="0.2">
      <c r="B85" s="17"/>
      <c r="C85" s="18">
        <f t="shared" ref="C85:F85" si="30">+C55-C70</f>
        <v>0</v>
      </c>
      <c r="D85" s="18">
        <f t="shared" si="30"/>
        <v>0</v>
      </c>
      <c r="E85" s="18"/>
      <c r="F85" s="18">
        <f t="shared" si="30"/>
        <v>0</v>
      </c>
      <c r="G85" s="19"/>
      <c r="H85" s="19"/>
      <c r="I85" s="19"/>
      <c r="J85" s="19"/>
      <c r="K85" s="19"/>
      <c r="L85" s="19"/>
      <c r="M85" s="19"/>
      <c r="P85" s="26"/>
    </row>
    <row r="86" spans="2:16" ht="12.75" hidden="1" customHeight="1" outlineLevel="1" x14ac:dyDescent="0.2">
      <c r="B86" s="17" t="s">
        <v>12</v>
      </c>
      <c r="C86" s="18">
        <f t="shared" ref="C86:F86" si="31">+C56-C71</f>
        <v>0</v>
      </c>
      <c r="D86" s="18">
        <f t="shared" si="31"/>
        <v>0</v>
      </c>
      <c r="E86" s="18"/>
      <c r="F86" s="18">
        <f t="shared" si="31"/>
        <v>0</v>
      </c>
      <c r="G86" s="19"/>
      <c r="H86" s="19"/>
      <c r="I86" s="19"/>
      <c r="J86" s="19"/>
      <c r="K86" s="19"/>
      <c r="L86" s="19"/>
      <c r="M86" s="19"/>
      <c r="P86" s="26"/>
    </row>
    <row r="87" spans="2:16" ht="12.75" hidden="1" customHeight="1" outlineLevel="1" x14ac:dyDescent="0.2">
      <c r="B87" s="17" t="s">
        <v>13</v>
      </c>
      <c r="C87" s="18">
        <f t="shared" ref="C87:F87" si="32">+C57-C72</f>
        <v>0</v>
      </c>
      <c r="D87" s="18">
        <f t="shared" si="32"/>
        <v>0</v>
      </c>
      <c r="E87" s="18"/>
      <c r="F87" s="18">
        <f t="shared" si="32"/>
        <v>0</v>
      </c>
      <c r="G87" s="19"/>
      <c r="H87" s="19"/>
      <c r="I87" s="19"/>
      <c r="J87" s="19"/>
      <c r="K87" s="19"/>
      <c r="L87" s="19"/>
      <c r="M87" s="19"/>
      <c r="P87" s="26"/>
    </row>
    <row r="88" spans="2:16" ht="12.75" hidden="1" customHeight="1" outlineLevel="1" x14ac:dyDescent="0.2">
      <c r="B88" s="17" t="s">
        <v>46</v>
      </c>
      <c r="C88" s="18"/>
      <c r="D88" s="18"/>
      <c r="E88" s="18"/>
      <c r="F88" s="18"/>
      <c r="G88" s="19"/>
      <c r="H88" s="19"/>
      <c r="I88" s="19"/>
      <c r="J88" s="19"/>
      <c r="K88" s="19"/>
      <c r="L88" s="19"/>
      <c r="M88" s="19"/>
      <c r="P88" s="26"/>
    </row>
    <row r="89" spans="2:16" ht="12.75" hidden="1" customHeight="1" outlineLevel="1" x14ac:dyDescent="0.2">
      <c r="B89" s="17" t="s">
        <v>47</v>
      </c>
      <c r="C89" s="18"/>
      <c r="D89" s="18"/>
      <c r="E89" s="18"/>
      <c r="F89" s="18"/>
      <c r="G89" s="19"/>
      <c r="H89" s="19"/>
      <c r="I89" s="19"/>
      <c r="J89" s="19"/>
      <c r="K89" s="19"/>
      <c r="L89" s="19"/>
      <c r="M89" s="19"/>
      <c r="P89" s="26"/>
    </row>
    <row r="90" spans="2:16" ht="12.75" hidden="1" customHeight="1" outlineLevel="1" x14ac:dyDescent="0.2">
      <c r="B90" s="17" t="s">
        <v>6</v>
      </c>
      <c r="C90" s="18">
        <f t="shared" ref="C90:F90" si="33">+C60-C75</f>
        <v>0</v>
      </c>
      <c r="D90" s="18">
        <f t="shared" si="33"/>
        <v>0</v>
      </c>
      <c r="E90" s="18"/>
      <c r="F90" s="18">
        <f t="shared" si="33"/>
        <v>0</v>
      </c>
      <c r="G90" s="19"/>
      <c r="H90" s="19"/>
      <c r="I90" s="19"/>
      <c r="J90" s="19"/>
      <c r="K90" s="19"/>
      <c r="L90" s="19"/>
      <c r="M90" s="19"/>
      <c r="P90" s="26"/>
    </row>
    <row r="91" spans="2:16" ht="12.75" hidden="1" customHeight="1" outlineLevel="1" x14ac:dyDescent="0.2">
      <c r="B91" s="17" t="s">
        <v>15</v>
      </c>
      <c r="C91" s="18">
        <f t="shared" ref="C91:F91" si="34">+C61-C76</f>
        <v>0</v>
      </c>
      <c r="D91" s="18">
        <f t="shared" si="34"/>
        <v>0</v>
      </c>
      <c r="E91" s="18"/>
      <c r="F91" s="18">
        <f t="shared" si="34"/>
        <v>0</v>
      </c>
      <c r="G91" s="19"/>
      <c r="H91" s="19"/>
      <c r="I91" s="19"/>
      <c r="J91" s="19"/>
      <c r="K91" s="19"/>
      <c r="L91" s="19"/>
      <c r="M91" s="19"/>
      <c r="P91" s="26"/>
    </row>
    <row r="92" spans="2:16" ht="12.75" hidden="1" customHeight="1" outlineLevel="1" x14ac:dyDescent="0.2">
      <c r="B92" s="17" t="s">
        <v>16</v>
      </c>
      <c r="C92" s="18">
        <f t="shared" ref="C92:F92" si="35">+C62-C77</f>
        <v>0</v>
      </c>
      <c r="D92" s="18">
        <f t="shared" si="35"/>
        <v>0</v>
      </c>
      <c r="E92" s="18"/>
      <c r="F92" s="18">
        <f t="shared" si="35"/>
        <v>0</v>
      </c>
      <c r="G92" s="19"/>
      <c r="H92" s="19"/>
      <c r="I92" s="19"/>
      <c r="J92" s="19"/>
      <c r="K92" s="19"/>
      <c r="L92" s="19"/>
      <c r="M92" s="19"/>
      <c r="P92" s="26"/>
    </row>
    <row r="93" spans="2:16" ht="12.75" hidden="1" customHeight="1" outlineLevel="1" x14ac:dyDescent="0.25">
      <c r="B93" s="21" t="s">
        <v>7</v>
      </c>
      <c r="C93" s="18">
        <f t="shared" ref="C93:F93" si="36">+C63-C78</f>
        <v>0</v>
      </c>
      <c r="D93" s="18">
        <f t="shared" si="36"/>
        <v>0</v>
      </c>
      <c r="E93" s="18"/>
      <c r="F93" s="18">
        <f t="shared" si="36"/>
        <v>0</v>
      </c>
      <c r="G93" s="19"/>
      <c r="H93" s="19"/>
      <c r="I93" s="19"/>
      <c r="J93" s="19"/>
      <c r="K93" s="19"/>
      <c r="L93" s="19"/>
      <c r="M93" s="19"/>
      <c r="P93" s="26"/>
    </row>
    <row r="94" spans="2:16" ht="12.75" hidden="1" customHeight="1" outlineLevel="1" x14ac:dyDescent="0.2">
      <c r="B94" s="17"/>
      <c r="C94" s="18"/>
      <c r="D94" s="18"/>
      <c r="E94" s="18"/>
      <c r="F94" s="18"/>
      <c r="G94" s="19"/>
      <c r="H94" s="19"/>
      <c r="I94" s="19"/>
      <c r="J94" s="19"/>
      <c r="K94" s="19"/>
      <c r="L94" s="19"/>
      <c r="M94" s="19"/>
      <c r="P94" s="26"/>
    </row>
    <row r="95" spans="2:16" ht="12.75" hidden="1" customHeight="1" outlineLevel="1" x14ac:dyDescent="0.2">
      <c r="B95" s="17"/>
      <c r="C95" s="18"/>
      <c r="D95" s="18"/>
      <c r="E95" s="18"/>
      <c r="F95" s="18"/>
      <c r="G95" s="19"/>
      <c r="H95" s="19"/>
      <c r="I95" s="19"/>
      <c r="J95" s="19"/>
      <c r="K95" s="19"/>
      <c r="L95" s="19"/>
      <c r="M95" s="19"/>
      <c r="P95" s="26"/>
    </row>
    <row r="96" spans="2:16" ht="12.75" hidden="1" customHeight="1" outlineLevel="1" x14ac:dyDescent="0.2">
      <c r="B96" s="19" t="s">
        <v>3</v>
      </c>
      <c r="C96" s="18"/>
      <c r="D96" s="18"/>
      <c r="E96" s="18"/>
      <c r="F96" s="18"/>
      <c r="G96" s="19"/>
      <c r="H96" s="19"/>
      <c r="I96" s="19"/>
      <c r="J96" s="19"/>
      <c r="K96" s="19"/>
      <c r="L96" s="19"/>
      <c r="M96" s="19"/>
      <c r="P96" s="26"/>
    </row>
    <row r="97" spans="2:17" ht="12.75" hidden="1" customHeight="1" outlineLevel="1" x14ac:dyDescent="0.2">
      <c r="B97" s="15" t="s">
        <v>19</v>
      </c>
      <c r="C97" s="16">
        <f>+'Report Data'!C158</f>
        <v>228328636.99999985</v>
      </c>
      <c r="D97" s="16">
        <f>+'Report Data'!D158</f>
        <v>233248162.00000012</v>
      </c>
      <c r="E97" s="16"/>
      <c r="F97" s="16">
        <f>+'Report Data'!E158</f>
        <v>233248162.00000012</v>
      </c>
      <c r="G97" s="19"/>
      <c r="H97" s="19"/>
      <c r="I97" s="19"/>
      <c r="J97" s="19"/>
      <c r="K97" s="19"/>
      <c r="L97" s="19"/>
      <c r="M97" s="19"/>
      <c r="P97" s="26"/>
    </row>
    <row r="98" spans="2:17" collapsed="1" x14ac:dyDescent="0.2">
      <c r="P98" s="26"/>
    </row>
    <row r="99" spans="2:17" x14ac:dyDescent="0.2">
      <c r="P99" s="26"/>
    </row>
    <row r="100" spans="2:17" ht="23.25" hidden="1" outlineLevel="1" x14ac:dyDescent="0.35">
      <c r="B100" s="120" t="str">
        <f>+B4</f>
        <v>NUCLEAR MEDICINE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2"/>
    </row>
    <row r="101" spans="2:17" collapsed="1" x14ac:dyDescent="0.2">
      <c r="B101" s="73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</row>
    <row r="102" spans="2:17" ht="18" x14ac:dyDescent="0.25">
      <c r="B102" s="113" t="s">
        <v>33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</row>
    <row r="103" spans="2:17" x14ac:dyDescent="0.2">
      <c r="B103" s="73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</row>
    <row r="104" spans="2:17" ht="15.75" x14ac:dyDescent="0.25">
      <c r="B104" s="116" t="s">
        <v>37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8"/>
    </row>
    <row r="105" spans="2:17" x14ac:dyDescent="0.2">
      <c r="B105" s="73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</row>
    <row r="106" spans="2:17" ht="15" x14ac:dyDescent="0.25">
      <c r="B106" s="73" t="s">
        <v>0</v>
      </c>
      <c r="C106" s="28" t="str">
        <f>+C10</f>
        <v>2015</v>
      </c>
      <c r="D106" s="28" t="str">
        <f>+D10</f>
        <v>2016</v>
      </c>
      <c r="E106" s="26"/>
      <c r="F106" s="28" t="str">
        <f>+F10</f>
        <v>2016</v>
      </c>
      <c r="G106" s="26"/>
      <c r="H106" s="28" t="str">
        <f>+H10</f>
        <v>2017</v>
      </c>
      <c r="I106" s="78"/>
      <c r="J106" s="10">
        <v>2017</v>
      </c>
      <c r="K106" s="10"/>
      <c r="L106" s="10">
        <v>2018</v>
      </c>
      <c r="M106" s="10"/>
      <c r="N106" s="10">
        <v>2019</v>
      </c>
      <c r="O106" s="10"/>
      <c r="P106" s="10">
        <v>2020</v>
      </c>
      <c r="Q106" s="84"/>
    </row>
    <row r="107" spans="2:17" ht="15" x14ac:dyDescent="0.25">
      <c r="B107" s="73"/>
      <c r="C107" s="10" t="str">
        <f>+C11</f>
        <v>Actual</v>
      </c>
      <c r="D107" s="10" t="str">
        <f>+D11</f>
        <v>Budget</v>
      </c>
      <c r="E107" s="39" t="s">
        <v>40</v>
      </c>
      <c r="F107" s="10" t="str">
        <f>+F11</f>
        <v>Budget 201</v>
      </c>
      <c r="G107" s="44" t="s">
        <v>40</v>
      </c>
      <c r="H107" s="10" t="str">
        <f>+H11</f>
        <v>Budget</v>
      </c>
      <c r="I107" s="44" t="s">
        <v>40</v>
      </c>
      <c r="J107" s="79" t="s">
        <v>30</v>
      </c>
      <c r="K107" s="40" t="s">
        <v>40</v>
      </c>
      <c r="L107" s="79" t="s">
        <v>30</v>
      </c>
      <c r="M107" s="40" t="s">
        <v>40</v>
      </c>
      <c r="N107" s="79" t="s">
        <v>31</v>
      </c>
      <c r="O107" s="40" t="s">
        <v>40</v>
      </c>
      <c r="P107" s="79" t="s">
        <v>32</v>
      </c>
      <c r="Q107" s="84" t="s">
        <v>40</v>
      </c>
    </row>
    <row r="108" spans="2:17" ht="14.25" x14ac:dyDescent="0.2">
      <c r="B108" s="29"/>
      <c r="C108" s="30"/>
      <c r="D108" s="30"/>
      <c r="E108" s="30"/>
      <c r="F108" s="30"/>
      <c r="G108" s="26"/>
      <c r="H108" s="78"/>
      <c r="I108" s="78"/>
      <c r="J108" s="26"/>
      <c r="K108" s="26"/>
      <c r="L108" s="26"/>
      <c r="M108" s="26"/>
      <c r="N108" s="26"/>
      <c r="O108" s="26"/>
      <c r="P108" s="26"/>
      <c r="Q108" s="27"/>
    </row>
    <row r="109" spans="2:17" ht="15.75" x14ac:dyDescent="0.25">
      <c r="B109" s="31" t="s">
        <v>27</v>
      </c>
      <c r="C109" s="30"/>
      <c r="D109" s="30"/>
      <c r="E109" s="30"/>
      <c r="F109" s="30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</row>
    <row r="110" spans="2:17" ht="14.25" x14ac:dyDescent="0.2">
      <c r="B110" s="29" t="s">
        <v>9</v>
      </c>
      <c r="C110" s="30"/>
      <c r="D110" s="30"/>
      <c r="E110" s="41" t="e">
        <f>(+D110/C110)-1</f>
        <v>#DIV/0!</v>
      </c>
      <c r="F110" s="30"/>
      <c r="G110" s="41" t="e">
        <f>+F110/D110-1</f>
        <v>#DIV/0!</v>
      </c>
      <c r="H110" s="41"/>
      <c r="I110" s="41" t="e">
        <f>+H110/F110-1</f>
        <v>#DIV/0!</v>
      </c>
      <c r="J110" s="52"/>
      <c r="K110" s="52" t="e">
        <f>+J110/H110-1</f>
        <v>#DIV/0!</v>
      </c>
      <c r="L110" s="52"/>
      <c r="M110" s="52" t="e">
        <f>+L110/J110-1</f>
        <v>#DIV/0!</v>
      </c>
      <c r="N110" s="61"/>
      <c r="O110" s="52" t="e">
        <f>+N110/L110-1</f>
        <v>#DIV/0!</v>
      </c>
      <c r="P110" s="61"/>
      <c r="Q110" s="54" t="e">
        <f>+P110/N110-1</f>
        <v>#DIV/0!</v>
      </c>
    </row>
    <row r="111" spans="2:17" ht="14.25" x14ac:dyDescent="0.2">
      <c r="B111" s="29" t="s">
        <v>10</v>
      </c>
      <c r="C111" s="12"/>
      <c r="D111" s="12"/>
      <c r="E111" s="42" t="e">
        <f t="shared" ref="E111:E159" si="37">(+D111/C111)-1</f>
        <v>#DIV/0!</v>
      </c>
      <c r="F111" s="12"/>
      <c r="G111" s="42" t="e">
        <f>+F111/D111-1</f>
        <v>#DIV/0!</v>
      </c>
      <c r="H111" s="42"/>
      <c r="I111" s="42" t="e">
        <f>+H111/F111-1</f>
        <v>#DIV/0!</v>
      </c>
      <c r="J111" s="55"/>
      <c r="K111" s="55" t="e">
        <f>+J111/H111-1</f>
        <v>#DIV/0!</v>
      </c>
      <c r="L111" s="55"/>
      <c r="M111" s="55" t="e">
        <f>+L111/J111-1</f>
        <v>#DIV/0!</v>
      </c>
      <c r="N111" s="56"/>
      <c r="O111" s="55" t="e">
        <f t="shared" ref="O111:O159" si="38">+N111/L111-1</f>
        <v>#DIV/0!</v>
      </c>
      <c r="P111" s="56"/>
      <c r="Q111" s="57" t="e">
        <f t="shared" ref="Q111:Q159" si="39">+P111/N111-1</f>
        <v>#DIV/0!</v>
      </c>
    </row>
    <row r="112" spans="2:17" ht="12.75" customHeight="1" x14ac:dyDescent="0.2">
      <c r="B112" s="29" t="s">
        <v>11</v>
      </c>
      <c r="C112" s="30"/>
      <c r="D112" s="30"/>
      <c r="E112" s="41" t="e">
        <f t="shared" si="37"/>
        <v>#DIV/0!</v>
      </c>
      <c r="F112" s="30"/>
      <c r="G112" s="41" t="e">
        <f t="shared" ref="G112:G159" si="40">+F112/D112-1</f>
        <v>#DIV/0!</v>
      </c>
      <c r="H112" s="41"/>
      <c r="I112" s="41" t="e">
        <f t="shared" ref="I112" si="41">+H112/F112-1</f>
        <v>#DIV/0!</v>
      </c>
      <c r="J112" s="35">
        <f>+J110+J111</f>
        <v>0</v>
      </c>
      <c r="K112" s="41" t="e">
        <f>+J112/H112-1</f>
        <v>#DIV/0!</v>
      </c>
      <c r="L112" s="35">
        <f>+L110+L111</f>
        <v>0</v>
      </c>
      <c r="M112" s="41" t="e">
        <f>+L112/H112-1</f>
        <v>#DIV/0!</v>
      </c>
      <c r="N112" s="35">
        <f t="shared" ref="N112:P112" si="42">+N110+N111</f>
        <v>0</v>
      </c>
      <c r="O112" s="41" t="e">
        <f t="shared" si="38"/>
        <v>#DIV/0!</v>
      </c>
      <c r="P112" s="35">
        <f t="shared" si="42"/>
        <v>0</v>
      </c>
      <c r="Q112" s="47" t="e">
        <f t="shared" si="39"/>
        <v>#DIV/0!</v>
      </c>
    </row>
    <row r="113" spans="2:17" ht="14.25" x14ac:dyDescent="0.2">
      <c r="B113" s="29"/>
      <c r="C113" s="30"/>
      <c r="D113" s="30"/>
      <c r="E113" s="41"/>
      <c r="F113" s="30"/>
      <c r="G113" s="41"/>
      <c r="H113" s="41"/>
      <c r="I113" s="41"/>
      <c r="J113" s="35"/>
      <c r="K113" s="41"/>
      <c r="L113" s="35"/>
      <c r="M113" s="41"/>
      <c r="N113" s="35"/>
      <c r="O113" s="41"/>
      <c r="P113" s="35"/>
      <c r="Q113" s="47"/>
    </row>
    <row r="114" spans="2:17" ht="14.25" x14ac:dyDescent="0.2">
      <c r="B114" s="29" t="s">
        <v>12</v>
      </c>
      <c r="C114" s="30"/>
      <c r="D114" s="30"/>
      <c r="E114" s="41" t="e">
        <f t="shared" si="37"/>
        <v>#DIV/0!</v>
      </c>
      <c r="F114" s="30"/>
      <c r="G114" s="41" t="e">
        <f t="shared" si="40"/>
        <v>#DIV/0!</v>
      </c>
      <c r="H114" s="41"/>
      <c r="I114" s="41" t="e">
        <f t="shared" ref="I114:I118" si="43">+H114/F114-1</f>
        <v>#DIV/0!</v>
      </c>
      <c r="J114" s="53"/>
      <c r="K114" s="52" t="e">
        <f t="shared" ref="K114:K117" si="44">+J114/H114-1</f>
        <v>#DIV/0!</v>
      </c>
      <c r="L114" s="53"/>
      <c r="M114" s="52" t="e">
        <f>+L114/J114-1</f>
        <v>#DIV/0!</v>
      </c>
      <c r="N114" s="53"/>
      <c r="O114" s="52" t="e">
        <f t="shared" si="38"/>
        <v>#DIV/0!</v>
      </c>
      <c r="P114" s="53"/>
      <c r="Q114" s="54" t="e">
        <f t="shared" si="39"/>
        <v>#DIV/0!</v>
      </c>
    </row>
    <row r="115" spans="2:17" ht="14.25" x14ac:dyDescent="0.2">
      <c r="B115" s="29" t="s">
        <v>13</v>
      </c>
      <c r="C115" s="30"/>
      <c r="D115" s="30"/>
      <c r="E115" s="41" t="e">
        <f t="shared" si="37"/>
        <v>#DIV/0!</v>
      </c>
      <c r="F115" s="30"/>
      <c r="G115" s="41" t="e">
        <f t="shared" si="40"/>
        <v>#DIV/0!</v>
      </c>
      <c r="H115" s="41"/>
      <c r="I115" s="41" t="e">
        <f t="shared" si="43"/>
        <v>#DIV/0!</v>
      </c>
      <c r="J115" s="53"/>
      <c r="K115" s="52" t="e">
        <f t="shared" si="44"/>
        <v>#DIV/0!</v>
      </c>
      <c r="L115" s="53"/>
      <c r="M115" s="52" t="e">
        <f>+L115/J115-1</f>
        <v>#DIV/0!</v>
      </c>
      <c r="N115" s="53"/>
      <c r="O115" s="52" t="e">
        <f t="shared" si="38"/>
        <v>#DIV/0!</v>
      </c>
      <c r="P115" s="53"/>
      <c r="Q115" s="54" t="e">
        <f t="shared" si="39"/>
        <v>#DIV/0!</v>
      </c>
    </row>
    <row r="116" spans="2:17" ht="14.25" x14ac:dyDescent="0.2">
      <c r="B116" s="29" t="s">
        <v>46</v>
      </c>
      <c r="C116" s="30"/>
      <c r="D116" s="30"/>
      <c r="E116" s="41"/>
      <c r="F116" s="30"/>
      <c r="G116" s="41"/>
      <c r="H116" s="41"/>
      <c r="I116" s="41" t="e">
        <f t="shared" si="43"/>
        <v>#DIV/0!</v>
      </c>
      <c r="J116" s="53"/>
      <c r="K116" s="52" t="e">
        <f t="shared" si="44"/>
        <v>#DIV/0!</v>
      </c>
      <c r="L116" s="53"/>
      <c r="M116" s="52" t="e">
        <f>+L116/J116-1</f>
        <v>#DIV/0!</v>
      </c>
      <c r="N116" s="53"/>
      <c r="O116" s="52"/>
      <c r="P116" s="53"/>
      <c r="Q116" s="54"/>
    </row>
    <row r="117" spans="2:17" ht="14.25" x14ac:dyDescent="0.2">
      <c r="B117" s="29" t="s">
        <v>47</v>
      </c>
      <c r="C117" s="30"/>
      <c r="D117" s="30"/>
      <c r="E117" s="41"/>
      <c r="F117" s="30"/>
      <c r="G117" s="41"/>
      <c r="H117" s="41"/>
      <c r="I117" s="41" t="e">
        <f t="shared" si="43"/>
        <v>#DIV/0!</v>
      </c>
      <c r="J117" s="53"/>
      <c r="K117" s="52" t="e">
        <f t="shared" si="44"/>
        <v>#DIV/0!</v>
      </c>
      <c r="L117" s="53"/>
      <c r="M117" s="90" t="e">
        <f>+L117/J117-1</f>
        <v>#DIV/0!</v>
      </c>
      <c r="N117" s="53"/>
      <c r="O117" s="52"/>
      <c r="P117" s="53"/>
      <c r="Q117" s="54"/>
    </row>
    <row r="118" spans="2:17" ht="15" thickBot="1" x14ac:dyDescent="0.25">
      <c r="B118" s="29" t="s">
        <v>7</v>
      </c>
      <c r="C118" s="13"/>
      <c r="D118" s="13"/>
      <c r="E118" s="43" t="e">
        <f t="shared" si="37"/>
        <v>#DIV/0!</v>
      </c>
      <c r="F118" s="13"/>
      <c r="G118" s="43" t="e">
        <f t="shared" si="40"/>
        <v>#DIV/0!</v>
      </c>
      <c r="H118" s="43"/>
      <c r="I118" s="43" t="e">
        <f t="shared" si="43"/>
        <v>#DIV/0!</v>
      </c>
      <c r="J118" s="24">
        <f>+J112+J114+J115</f>
        <v>0</v>
      </c>
      <c r="K118" s="43" t="e">
        <f>+J118/H118-1</f>
        <v>#DIV/0!</v>
      </c>
      <c r="L118" s="24">
        <f>+L112+L114+L115</f>
        <v>0</v>
      </c>
      <c r="M118" s="43" t="e">
        <f>+L118/J118-1</f>
        <v>#DIV/0!</v>
      </c>
      <c r="N118" s="24">
        <f t="shared" ref="N118:P118" si="45">+N112+N114+N115</f>
        <v>0</v>
      </c>
      <c r="O118" s="43" t="e">
        <f t="shared" si="38"/>
        <v>#DIV/0!</v>
      </c>
      <c r="P118" s="24">
        <f t="shared" si="45"/>
        <v>0</v>
      </c>
      <c r="Q118" s="50" t="e">
        <f t="shared" si="39"/>
        <v>#DIV/0!</v>
      </c>
    </row>
    <row r="119" spans="2:17" ht="15" thickTop="1" x14ac:dyDescent="0.2">
      <c r="B119" s="29"/>
      <c r="C119" s="37" t="e">
        <f>+C118/C112</f>
        <v>#DIV/0!</v>
      </c>
      <c r="D119" s="37" t="e">
        <f t="shared" ref="D119" si="46">+D118/D112</f>
        <v>#DIV/0!</v>
      </c>
      <c r="E119" s="41"/>
      <c r="F119" s="37" t="e">
        <f t="shared" ref="F119" si="47">+F118/F112</f>
        <v>#DIV/0!</v>
      </c>
      <c r="G119" s="41"/>
      <c r="H119" s="41"/>
      <c r="I119" s="41"/>
      <c r="J119" s="37" t="e">
        <f>+J118/J112</f>
        <v>#DIV/0!</v>
      </c>
      <c r="K119" s="41"/>
      <c r="L119" s="37" t="e">
        <f>+L118/L112</f>
        <v>#DIV/0!</v>
      </c>
      <c r="M119" s="41"/>
      <c r="N119" s="37" t="e">
        <f t="shared" ref="N119" si="48">+N118/N112</f>
        <v>#DIV/0!</v>
      </c>
      <c r="O119" s="41"/>
      <c r="P119" s="37" t="e">
        <f t="shared" ref="P119" si="49">+P118/P112</f>
        <v>#DIV/0!</v>
      </c>
      <c r="Q119" s="47"/>
    </row>
    <row r="120" spans="2:17" ht="15.75" x14ac:dyDescent="0.25">
      <c r="B120" s="31" t="s">
        <v>28</v>
      </c>
      <c r="C120" s="30"/>
      <c r="D120" s="30"/>
      <c r="E120" s="41"/>
      <c r="F120" s="30"/>
      <c r="G120" s="41"/>
      <c r="H120" s="41"/>
      <c r="I120" s="41"/>
      <c r="J120" s="35"/>
      <c r="K120" s="41"/>
      <c r="L120" s="35"/>
      <c r="M120" s="41"/>
      <c r="N120" s="35"/>
      <c r="O120" s="41"/>
      <c r="P120" s="35"/>
      <c r="Q120" s="47"/>
    </row>
    <row r="121" spans="2:17" ht="14.25" x14ac:dyDescent="0.2">
      <c r="B121" s="29" t="s">
        <v>9</v>
      </c>
      <c r="C121" s="30"/>
      <c r="D121" s="30"/>
      <c r="E121" s="41" t="e">
        <f t="shared" si="37"/>
        <v>#DIV/0!</v>
      </c>
      <c r="F121" s="30"/>
      <c r="G121" s="41" t="e">
        <f t="shared" si="40"/>
        <v>#DIV/0!</v>
      </c>
      <c r="H121" s="41"/>
      <c r="I121" s="41" t="e">
        <f t="shared" ref="I121:I123" si="50">+H121/F121-1</f>
        <v>#DIV/0!</v>
      </c>
      <c r="J121" s="52"/>
      <c r="K121" s="52" t="e">
        <f t="shared" ref="K121:K122" si="51">+J121/H121-1</f>
        <v>#DIV/0!</v>
      </c>
      <c r="L121" s="52"/>
      <c r="M121" s="52" t="e">
        <f>+L121/J121-1</f>
        <v>#DIV/0!</v>
      </c>
      <c r="N121" s="53"/>
      <c r="O121" s="52" t="e">
        <f t="shared" si="38"/>
        <v>#DIV/0!</v>
      </c>
      <c r="P121" s="53"/>
      <c r="Q121" s="54" t="e">
        <f t="shared" si="39"/>
        <v>#DIV/0!</v>
      </c>
    </row>
    <row r="122" spans="2:17" ht="14.25" x14ac:dyDescent="0.2">
      <c r="B122" s="29" t="s">
        <v>10</v>
      </c>
      <c r="C122" s="12"/>
      <c r="D122" s="12"/>
      <c r="E122" s="41" t="e">
        <f t="shared" si="37"/>
        <v>#DIV/0!</v>
      </c>
      <c r="F122" s="12"/>
      <c r="G122" s="41" t="e">
        <f t="shared" si="40"/>
        <v>#DIV/0!</v>
      </c>
      <c r="H122" s="42"/>
      <c r="I122" s="42" t="e">
        <f t="shared" si="50"/>
        <v>#DIV/0!</v>
      </c>
      <c r="J122" s="55"/>
      <c r="K122" s="55" t="e">
        <f t="shared" si="51"/>
        <v>#DIV/0!</v>
      </c>
      <c r="L122" s="55"/>
      <c r="M122" s="55" t="e">
        <f>+L122/J122-1</f>
        <v>#DIV/0!</v>
      </c>
      <c r="N122" s="56"/>
      <c r="O122" s="55" t="e">
        <f t="shared" si="38"/>
        <v>#DIV/0!</v>
      </c>
      <c r="P122" s="56"/>
      <c r="Q122" s="57" t="e">
        <f t="shared" si="39"/>
        <v>#DIV/0!</v>
      </c>
    </row>
    <row r="123" spans="2:17" ht="12.75" customHeight="1" x14ac:dyDescent="0.2">
      <c r="B123" s="29" t="s">
        <v>11</v>
      </c>
      <c r="C123" s="30"/>
      <c r="D123" s="30"/>
      <c r="E123" s="41" t="e">
        <f t="shared" si="37"/>
        <v>#DIV/0!</v>
      </c>
      <c r="F123" s="30"/>
      <c r="G123" s="41" t="e">
        <f t="shared" si="40"/>
        <v>#DIV/0!</v>
      </c>
      <c r="H123" s="41"/>
      <c r="I123" s="41" t="e">
        <f t="shared" si="50"/>
        <v>#DIV/0!</v>
      </c>
      <c r="J123" s="35">
        <f t="shared" ref="J123" si="52">+J121+J122</f>
        <v>0</v>
      </c>
      <c r="K123" s="41" t="e">
        <f>+J123/H123-1</f>
        <v>#DIV/0!</v>
      </c>
      <c r="L123" s="35">
        <f t="shared" ref="L123" si="53">+L121+L122</f>
        <v>0</v>
      </c>
      <c r="M123" s="41" t="e">
        <f>+L123/J123-1</f>
        <v>#DIV/0!</v>
      </c>
      <c r="N123" s="35">
        <f t="shared" ref="N123:P123" si="54">+N121+N122</f>
        <v>0</v>
      </c>
      <c r="O123" s="41" t="e">
        <f t="shared" si="38"/>
        <v>#DIV/0!</v>
      </c>
      <c r="P123" s="35">
        <f t="shared" si="54"/>
        <v>0</v>
      </c>
      <c r="Q123" s="47" t="e">
        <f t="shared" si="39"/>
        <v>#DIV/0!</v>
      </c>
    </row>
    <row r="124" spans="2:17" ht="14.25" x14ac:dyDescent="0.2">
      <c r="B124" s="29"/>
      <c r="C124" s="30"/>
      <c r="D124" s="30"/>
      <c r="E124" s="41"/>
      <c r="F124" s="30"/>
      <c r="G124" s="41"/>
      <c r="H124" s="41"/>
      <c r="I124" s="41"/>
      <c r="J124" s="35"/>
      <c r="K124" s="41"/>
      <c r="L124" s="35"/>
      <c r="M124" s="41"/>
      <c r="N124" s="35"/>
      <c r="O124" s="41"/>
      <c r="P124" s="35"/>
      <c r="Q124" s="47"/>
    </row>
    <row r="125" spans="2:17" ht="14.25" x14ac:dyDescent="0.2">
      <c r="B125" s="29" t="s">
        <v>12</v>
      </c>
      <c r="C125" s="30"/>
      <c r="D125" s="30"/>
      <c r="E125" s="41" t="e">
        <f t="shared" si="37"/>
        <v>#DIV/0!</v>
      </c>
      <c r="F125" s="30"/>
      <c r="G125" s="41" t="e">
        <f t="shared" si="40"/>
        <v>#DIV/0!</v>
      </c>
      <c r="H125" s="41"/>
      <c r="I125" s="41" t="e">
        <f t="shared" ref="I125:I131" si="55">+H125/F125-1</f>
        <v>#DIV/0!</v>
      </c>
      <c r="J125" s="53"/>
      <c r="K125" s="52" t="e">
        <f t="shared" ref="K125:K130" si="56">+J125/H125-1</f>
        <v>#DIV/0!</v>
      </c>
      <c r="L125" s="53"/>
      <c r="M125" s="52" t="e">
        <f>+L125/J125-1</f>
        <v>#DIV/0!</v>
      </c>
      <c r="N125" s="53"/>
      <c r="O125" s="52" t="e">
        <f t="shared" si="38"/>
        <v>#DIV/0!</v>
      </c>
      <c r="P125" s="53"/>
      <c r="Q125" s="54" t="e">
        <f t="shared" si="39"/>
        <v>#DIV/0!</v>
      </c>
    </row>
    <row r="126" spans="2:17" ht="14.25" x14ac:dyDescent="0.2">
      <c r="B126" s="29" t="s">
        <v>13</v>
      </c>
      <c r="C126" s="30"/>
      <c r="D126" s="30"/>
      <c r="E126" s="41" t="e">
        <f t="shared" si="37"/>
        <v>#DIV/0!</v>
      </c>
      <c r="F126" s="30"/>
      <c r="G126" s="41" t="e">
        <f t="shared" si="40"/>
        <v>#DIV/0!</v>
      </c>
      <c r="H126" s="41"/>
      <c r="I126" s="41" t="e">
        <f t="shared" si="55"/>
        <v>#DIV/0!</v>
      </c>
      <c r="J126" s="53"/>
      <c r="K126" s="52" t="e">
        <f t="shared" si="56"/>
        <v>#DIV/0!</v>
      </c>
      <c r="L126" s="53"/>
      <c r="M126" s="52" t="e">
        <f t="shared" ref="M126:M130" si="57">+L126/J126-1</f>
        <v>#DIV/0!</v>
      </c>
      <c r="N126" s="53"/>
      <c r="O126" s="52" t="e">
        <f t="shared" si="38"/>
        <v>#DIV/0!</v>
      </c>
      <c r="P126" s="53"/>
      <c r="Q126" s="54" t="e">
        <f t="shared" si="39"/>
        <v>#DIV/0!</v>
      </c>
    </row>
    <row r="127" spans="2:17" ht="14.25" x14ac:dyDescent="0.2">
      <c r="B127" s="29" t="s">
        <v>46</v>
      </c>
      <c r="C127" s="30"/>
      <c r="D127" s="30"/>
      <c r="E127" s="41"/>
      <c r="F127" s="30"/>
      <c r="G127" s="41"/>
      <c r="H127" s="41"/>
      <c r="I127" s="41" t="e">
        <f t="shared" si="55"/>
        <v>#DIV/0!</v>
      </c>
      <c r="J127" s="53"/>
      <c r="K127" s="52" t="e">
        <f t="shared" si="56"/>
        <v>#DIV/0!</v>
      </c>
      <c r="L127" s="53"/>
      <c r="M127" s="52" t="e">
        <f t="shared" si="57"/>
        <v>#DIV/0!</v>
      </c>
      <c r="N127" s="53"/>
      <c r="O127" s="52"/>
      <c r="P127" s="53"/>
      <c r="Q127" s="54"/>
    </row>
    <row r="128" spans="2:17" ht="14.25" x14ac:dyDescent="0.2">
      <c r="B128" s="29" t="s">
        <v>47</v>
      </c>
      <c r="C128" s="30"/>
      <c r="D128" s="30"/>
      <c r="E128" s="41"/>
      <c r="F128" s="30"/>
      <c r="G128" s="41"/>
      <c r="H128" s="41"/>
      <c r="I128" s="41" t="e">
        <f t="shared" si="55"/>
        <v>#DIV/0!</v>
      </c>
      <c r="J128" s="53"/>
      <c r="K128" s="52" t="e">
        <f t="shared" si="56"/>
        <v>#DIV/0!</v>
      </c>
      <c r="L128" s="53"/>
      <c r="M128" s="52" t="e">
        <f t="shared" si="57"/>
        <v>#DIV/0!</v>
      </c>
      <c r="N128" s="53"/>
      <c r="O128" s="52"/>
      <c r="P128" s="53"/>
      <c r="Q128" s="54"/>
    </row>
    <row r="129" spans="2:17" ht="14.25" x14ac:dyDescent="0.2">
      <c r="B129" s="29" t="s">
        <v>15</v>
      </c>
      <c r="C129" s="30"/>
      <c r="D129" s="30"/>
      <c r="E129" s="41" t="e">
        <f t="shared" si="37"/>
        <v>#DIV/0!</v>
      </c>
      <c r="F129" s="30"/>
      <c r="G129" s="41" t="e">
        <f t="shared" si="40"/>
        <v>#DIV/0!</v>
      </c>
      <c r="H129" s="41"/>
      <c r="I129" s="41" t="e">
        <f t="shared" si="55"/>
        <v>#DIV/0!</v>
      </c>
      <c r="J129" s="53"/>
      <c r="K129" s="52" t="e">
        <f t="shared" si="56"/>
        <v>#DIV/0!</v>
      </c>
      <c r="L129" s="53"/>
      <c r="M129" s="52" t="e">
        <f t="shared" si="57"/>
        <v>#DIV/0!</v>
      </c>
      <c r="N129" s="53"/>
      <c r="O129" s="52" t="e">
        <f t="shared" si="38"/>
        <v>#DIV/0!</v>
      </c>
      <c r="P129" s="53"/>
      <c r="Q129" s="54" t="e">
        <f t="shared" si="39"/>
        <v>#DIV/0!</v>
      </c>
    </row>
    <row r="130" spans="2:17" ht="14.25" x14ac:dyDescent="0.2">
      <c r="B130" s="29" t="s">
        <v>16</v>
      </c>
      <c r="C130" s="30"/>
      <c r="D130" s="30"/>
      <c r="E130" s="41" t="e">
        <f t="shared" si="37"/>
        <v>#DIV/0!</v>
      </c>
      <c r="F130" s="30"/>
      <c r="G130" s="41" t="e">
        <f t="shared" si="40"/>
        <v>#DIV/0!</v>
      </c>
      <c r="H130" s="41"/>
      <c r="I130" s="41" t="e">
        <f t="shared" si="55"/>
        <v>#DIV/0!</v>
      </c>
      <c r="J130" s="53"/>
      <c r="K130" s="52" t="e">
        <f t="shared" si="56"/>
        <v>#DIV/0!</v>
      </c>
      <c r="L130" s="53"/>
      <c r="M130" s="52" t="e">
        <f t="shared" si="57"/>
        <v>#DIV/0!</v>
      </c>
      <c r="N130" s="53"/>
      <c r="O130" s="52" t="e">
        <f t="shared" si="38"/>
        <v>#DIV/0!</v>
      </c>
      <c r="P130" s="53"/>
      <c r="Q130" s="54" t="e">
        <f t="shared" si="39"/>
        <v>#DIV/0!</v>
      </c>
    </row>
    <row r="131" spans="2:17" ht="15" thickBot="1" x14ac:dyDescent="0.25">
      <c r="B131" s="29" t="s">
        <v>7</v>
      </c>
      <c r="C131" s="13"/>
      <c r="D131" s="13"/>
      <c r="E131" s="43" t="e">
        <f t="shared" si="37"/>
        <v>#DIV/0!</v>
      </c>
      <c r="F131" s="13"/>
      <c r="G131" s="43" t="e">
        <f t="shared" si="40"/>
        <v>#DIV/0!</v>
      </c>
      <c r="H131" s="43"/>
      <c r="I131" s="43" t="e">
        <f t="shared" si="55"/>
        <v>#DIV/0!</v>
      </c>
      <c r="J131" s="24">
        <f>SUM(J123:J130)</f>
        <v>0</v>
      </c>
      <c r="K131" s="43" t="e">
        <f>+J131/H131-1</f>
        <v>#DIV/0!</v>
      </c>
      <c r="L131" s="24">
        <f>SUM(L123:L130)</f>
        <v>0</v>
      </c>
      <c r="M131" s="43" t="e">
        <f>+L131/J131-1</f>
        <v>#DIV/0!</v>
      </c>
      <c r="N131" s="24">
        <f t="shared" ref="N131:P131" si="58">SUM(N123:N130)</f>
        <v>0</v>
      </c>
      <c r="O131" s="43" t="e">
        <f t="shared" si="38"/>
        <v>#DIV/0!</v>
      </c>
      <c r="P131" s="24">
        <f t="shared" si="58"/>
        <v>0</v>
      </c>
      <c r="Q131" s="50" t="e">
        <f t="shared" si="39"/>
        <v>#DIV/0!</v>
      </c>
    </row>
    <row r="132" spans="2:17" ht="15" thickTop="1" x14ac:dyDescent="0.2">
      <c r="B132" s="29"/>
      <c r="C132" s="37" t="e">
        <f>+C131/C123</f>
        <v>#DIV/0!</v>
      </c>
      <c r="D132" s="37" t="e">
        <f t="shared" ref="D132" si="59">+D131/D123</f>
        <v>#DIV/0!</v>
      </c>
      <c r="E132" s="41"/>
      <c r="F132" s="37" t="e">
        <f t="shared" ref="F132" si="60">+F131/F123</f>
        <v>#DIV/0!</v>
      </c>
      <c r="G132" s="41"/>
      <c r="H132" s="41"/>
      <c r="I132" s="41"/>
      <c r="J132" s="37" t="e">
        <f>+J131/J123</f>
        <v>#DIV/0!</v>
      </c>
      <c r="K132" s="41"/>
      <c r="L132" s="37" t="e">
        <f>+L131/L123</f>
        <v>#DIV/0!</v>
      </c>
      <c r="M132" s="41"/>
      <c r="N132" s="37" t="e">
        <f t="shared" ref="N132" si="61">+N131/N123</f>
        <v>#DIV/0!</v>
      </c>
      <c r="O132" s="41"/>
      <c r="P132" s="37" t="e">
        <f t="shared" ref="P132" si="62">+P131/P123</f>
        <v>#DIV/0!</v>
      </c>
      <c r="Q132" s="47"/>
    </row>
    <row r="133" spans="2:17" ht="15.75" x14ac:dyDescent="0.25">
      <c r="B133" s="31" t="s">
        <v>29</v>
      </c>
      <c r="C133" s="30"/>
      <c r="D133" s="30"/>
      <c r="E133" s="41"/>
      <c r="F133" s="30"/>
      <c r="G133" s="41"/>
      <c r="H133" s="41"/>
      <c r="I133" s="41"/>
      <c r="J133" s="35"/>
      <c r="K133" s="41"/>
      <c r="L133" s="35"/>
      <c r="M133" s="41"/>
      <c r="N133" s="35"/>
      <c r="O133" s="41"/>
      <c r="P133" s="35"/>
      <c r="Q133" s="47"/>
    </row>
    <row r="134" spans="2:17" ht="14.25" x14ac:dyDescent="0.2">
      <c r="B134" s="29" t="s">
        <v>9</v>
      </c>
      <c r="C134" s="30"/>
      <c r="D134" s="30"/>
      <c r="E134" s="41" t="e">
        <f t="shared" si="37"/>
        <v>#DIV/0!</v>
      </c>
      <c r="F134" s="30"/>
      <c r="G134" s="41" t="e">
        <f t="shared" si="40"/>
        <v>#DIV/0!</v>
      </c>
      <c r="H134" s="41"/>
      <c r="I134" s="41" t="e">
        <f t="shared" ref="I134:I136" si="63">+H134/F134-1</f>
        <v>#DIV/0!</v>
      </c>
      <c r="J134" s="53"/>
      <c r="K134" s="52" t="e">
        <f t="shared" ref="K134:K135" si="64">+J134/H134-1</f>
        <v>#DIV/0!</v>
      </c>
      <c r="L134" s="53"/>
      <c r="M134" s="52" t="e">
        <f>+L134/J134-1</f>
        <v>#DIV/0!</v>
      </c>
      <c r="N134" s="53"/>
      <c r="O134" s="52" t="e">
        <f t="shared" si="38"/>
        <v>#DIV/0!</v>
      </c>
      <c r="P134" s="53"/>
      <c r="Q134" s="54" t="e">
        <f t="shared" si="39"/>
        <v>#DIV/0!</v>
      </c>
    </row>
    <row r="135" spans="2:17" ht="14.25" x14ac:dyDescent="0.2">
      <c r="B135" s="29" t="s">
        <v>10</v>
      </c>
      <c r="C135" s="12"/>
      <c r="D135" s="12"/>
      <c r="E135" s="42" t="e">
        <f t="shared" si="37"/>
        <v>#DIV/0!</v>
      </c>
      <c r="F135" s="12"/>
      <c r="G135" s="42" t="e">
        <f t="shared" si="40"/>
        <v>#DIV/0!</v>
      </c>
      <c r="H135" s="42"/>
      <c r="I135" s="42" t="e">
        <f t="shared" si="63"/>
        <v>#DIV/0!</v>
      </c>
      <c r="J135" s="56"/>
      <c r="K135" s="55" t="e">
        <f t="shared" si="64"/>
        <v>#DIV/0!</v>
      </c>
      <c r="L135" s="56"/>
      <c r="M135" s="52" t="e">
        <f>+L135/J135-1</f>
        <v>#DIV/0!</v>
      </c>
      <c r="N135" s="56"/>
      <c r="O135" s="55" t="e">
        <f t="shared" si="38"/>
        <v>#DIV/0!</v>
      </c>
      <c r="P135" s="56"/>
      <c r="Q135" s="57" t="e">
        <f t="shared" si="39"/>
        <v>#DIV/0!</v>
      </c>
    </row>
    <row r="136" spans="2:17" ht="12.75" customHeight="1" x14ac:dyDescent="0.2">
      <c r="B136" s="29" t="s">
        <v>11</v>
      </c>
      <c r="C136" s="30"/>
      <c r="D136" s="30"/>
      <c r="E136" s="41" t="e">
        <f t="shared" si="37"/>
        <v>#DIV/0!</v>
      </c>
      <c r="F136" s="30"/>
      <c r="G136" s="41" t="e">
        <f t="shared" si="40"/>
        <v>#DIV/0!</v>
      </c>
      <c r="H136" s="41"/>
      <c r="I136" s="41" t="e">
        <f t="shared" si="63"/>
        <v>#DIV/0!</v>
      </c>
      <c r="J136" s="35">
        <f t="shared" ref="J136" si="65">+J134+J135</f>
        <v>0</v>
      </c>
      <c r="K136" s="41" t="e">
        <f>+J136/H136-1</f>
        <v>#DIV/0!</v>
      </c>
      <c r="L136" s="35">
        <f t="shared" ref="L136" si="66">+L134+L135</f>
        <v>0</v>
      </c>
      <c r="M136" s="41" t="e">
        <f>+L136/J136-1</f>
        <v>#DIV/0!</v>
      </c>
      <c r="N136" s="35">
        <f t="shared" ref="N136:P136" si="67">+N134+N135</f>
        <v>0</v>
      </c>
      <c r="O136" s="41" t="e">
        <f t="shared" si="38"/>
        <v>#DIV/0!</v>
      </c>
      <c r="P136" s="35">
        <f t="shared" si="67"/>
        <v>0</v>
      </c>
      <c r="Q136" s="47" t="e">
        <f t="shared" si="39"/>
        <v>#DIV/0!</v>
      </c>
    </row>
    <row r="137" spans="2:17" ht="14.25" x14ac:dyDescent="0.2">
      <c r="B137" s="29"/>
      <c r="C137" s="30"/>
      <c r="D137" s="30"/>
      <c r="E137" s="41"/>
      <c r="F137" s="30"/>
      <c r="G137" s="41"/>
      <c r="H137" s="41"/>
      <c r="I137" s="41"/>
      <c r="J137" s="35"/>
      <c r="K137" s="41"/>
      <c r="L137" s="35"/>
      <c r="M137" s="41"/>
      <c r="N137" s="35"/>
      <c r="O137" s="41" t="e">
        <f t="shared" si="38"/>
        <v>#DIV/0!</v>
      </c>
      <c r="P137" s="35"/>
      <c r="Q137" s="47" t="e">
        <f t="shared" si="39"/>
        <v>#DIV/0!</v>
      </c>
    </row>
    <row r="138" spans="2:17" ht="14.25" x14ac:dyDescent="0.2">
      <c r="B138" s="29" t="s">
        <v>12</v>
      </c>
      <c r="C138" s="30"/>
      <c r="D138" s="30"/>
      <c r="E138" s="41" t="e">
        <f t="shared" si="37"/>
        <v>#DIV/0!</v>
      </c>
      <c r="F138" s="30"/>
      <c r="G138" s="41" t="e">
        <f t="shared" si="40"/>
        <v>#DIV/0!</v>
      </c>
      <c r="H138" s="41"/>
      <c r="I138" s="41" t="e">
        <f t="shared" ref="I138:I142" si="68">+H138/F138-1</f>
        <v>#DIV/0!</v>
      </c>
      <c r="J138" s="53"/>
      <c r="K138" s="52" t="e">
        <f t="shared" ref="K138:K141" si="69">+J138/H138-1</f>
        <v>#DIV/0!</v>
      </c>
      <c r="L138" s="53"/>
      <c r="M138" s="52" t="e">
        <f>+L138/J138-1</f>
        <v>#DIV/0!</v>
      </c>
      <c r="N138" s="53"/>
      <c r="O138" s="52" t="e">
        <f t="shared" si="38"/>
        <v>#DIV/0!</v>
      </c>
      <c r="P138" s="53"/>
      <c r="Q138" s="54" t="e">
        <f t="shared" si="39"/>
        <v>#DIV/0!</v>
      </c>
    </row>
    <row r="139" spans="2:17" ht="14.25" x14ac:dyDescent="0.2">
      <c r="B139" s="29" t="s">
        <v>13</v>
      </c>
      <c r="C139" s="30"/>
      <c r="D139" s="30"/>
      <c r="E139" s="41" t="e">
        <f t="shared" si="37"/>
        <v>#DIV/0!</v>
      </c>
      <c r="F139" s="30"/>
      <c r="G139" s="41" t="e">
        <f t="shared" si="40"/>
        <v>#DIV/0!</v>
      </c>
      <c r="H139" s="41"/>
      <c r="I139" s="41" t="e">
        <f t="shared" si="68"/>
        <v>#DIV/0!</v>
      </c>
      <c r="J139" s="53"/>
      <c r="K139" s="52" t="e">
        <f t="shared" si="69"/>
        <v>#DIV/0!</v>
      </c>
      <c r="L139" s="53"/>
      <c r="M139" s="52" t="e">
        <f t="shared" ref="M139:M141" si="70">+L139/J139-1</f>
        <v>#DIV/0!</v>
      </c>
      <c r="N139" s="53"/>
      <c r="O139" s="52" t="e">
        <f t="shared" si="38"/>
        <v>#DIV/0!</v>
      </c>
      <c r="P139" s="53"/>
      <c r="Q139" s="54" t="e">
        <f t="shared" si="39"/>
        <v>#DIV/0!</v>
      </c>
    </row>
    <row r="140" spans="2:17" ht="14.25" x14ac:dyDescent="0.2">
      <c r="B140" s="29" t="s">
        <v>46</v>
      </c>
      <c r="C140" s="30"/>
      <c r="D140" s="30"/>
      <c r="E140" s="41"/>
      <c r="F140" s="30"/>
      <c r="G140" s="41"/>
      <c r="H140" s="41"/>
      <c r="I140" s="41" t="e">
        <f t="shared" si="68"/>
        <v>#DIV/0!</v>
      </c>
      <c r="J140" s="53"/>
      <c r="K140" s="52" t="e">
        <f t="shared" si="69"/>
        <v>#DIV/0!</v>
      </c>
      <c r="L140" s="53"/>
      <c r="M140" s="52" t="e">
        <f t="shared" si="70"/>
        <v>#DIV/0!</v>
      </c>
      <c r="N140" s="53"/>
      <c r="O140" s="52"/>
      <c r="P140" s="53"/>
      <c r="Q140" s="54"/>
    </row>
    <row r="141" spans="2:17" ht="14.25" x14ac:dyDescent="0.2">
      <c r="B141" s="29" t="s">
        <v>47</v>
      </c>
      <c r="C141" s="30"/>
      <c r="D141" s="30"/>
      <c r="E141" s="41"/>
      <c r="F141" s="30"/>
      <c r="G141" s="41"/>
      <c r="H141" s="41"/>
      <c r="I141" s="41" t="e">
        <f t="shared" si="68"/>
        <v>#DIV/0!</v>
      </c>
      <c r="J141" s="53"/>
      <c r="K141" s="52" t="e">
        <f t="shared" si="69"/>
        <v>#DIV/0!</v>
      </c>
      <c r="L141" s="53"/>
      <c r="M141" s="52" t="e">
        <f t="shared" si="70"/>
        <v>#DIV/0!</v>
      </c>
      <c r="N141" s="53"/>
      <c r="O141" s="52"/>
      <c r="P141" s="53"/>
      <c r="Q141" s="54"/>
    </row>
    <row r="142" spans="2:17" ht="15" thickBot="1" x14ac:dyDescent="0.25">
      <c r="B142" s="29" t="s">
        <v>7</v>
      </c>
      <c r="C142" s="13"/>
      <c r="D142" s="13"/>
      <c r="E142" s="43" t="e">
        <f t="shared" si="37"/>
        <v>#DIV/0!</v>
      </c>
      <c r="F142" s="13"/>
      <c r="G142" s="43" t="e">
        <f t="shared" si="40"/>
        <v>#DIV/0!</v>
      </c>
      <c r="H142" s="43"/>
      <c r="I142" s="43" t="e">
        <f t="shared" si="68"/>
        <v>#DIV/0!</v>
      </c>
      <c r="J142" s="24">
        <f>+J136+J138+J139</f>
        <v>0</v>
      </c>
      <c r="K142" s="43" t="e">
        <f>+J142/H142-1</f>
        <v>#DIV/0!</v>
      </c>
      <c r="L142" s="24">
        <f>+L136+L138+L139</f>
        <v>0</v>
      </c>
      <c r="M142" s="43" t="e">
        <f>+L142/J142-1</f>
        <v>#DIV/0!</v>
      </c>
      <c r="N142" s="24">
        <f t="shared" ref="N142:P142" si="71">+N136+N138+N139</f>
        <v>0</v>
      </c>
      <c r="O142" s="43" t="e">
        <f t="shared" si="38"/>
        <v>#DIV/0!</v>
      </c>
      <c r="P142" s="24">
        <f t="shared" si="71"/>
        <v>0</v>
      </c>
      <c r="Q142" s="50" t="e">
        <f t="shared" si="39"/>
        <v>#DIV/0!</v>
      </c>
    </row>
    <row r="143" spans="2:17" ht="15" thickTop="1" x14ac:dyDescent="0.2">
      <c r="B143" s="29"/>
      <c r="C143" s="37" t="e">
        <f>+C142/C136</f>
        <v>#DIV/0!</v>
      </c>
      <c r="D143" s="37" t="e">
        <f t="shared" ref="D143" si="72">+D142/D136</f>
        <v>#DIV/0!</v>
      </c>
      <c r="E143" s="41"/>
      <c r="F143" s="37" t="e">
        <f t="shared" ref="F143" si="73">+F142/F136</f>
        <v>#DIV/0!</v>
      </c>
      <c r="G143" s="41"/>
      <c r="H143" s="41"/>
      <c r="I143" s="41"/>
      <c r="J143" s="37" t="e">
        <f>+J142/J136</f>
        <v>#DIV/0!</v>
      </c>
      <c r="K143" s="41"/>
      <c r="L143" s="37" t="e">
        <f>+L142/L136</f>
        <v>#DIV/0!</v>
      </c>
      <c r="M143" s="41"/>
      <c r="N143" s="37" t="e">
        <f t="shared" ref="N143" si="74">+N142/N136</f>
        <v>#DIV/0!</v>
      </c>
      <c r="O143" s="41"/>
      <c r="P143" s="37" t="e">
        <f t="shared" ref="P143" si="75">+P142/P136</f>
        <v>#DIV/0!</v>
      </c>
      <c r="Q143" s="47"/>
    </row>
    <row r="144" spans="2:17" ht="14.25" x14ac:dyDescent="0.2">
      <c r="B144" s="29"/>
      <c r="C144" s="37"/>
      <c r="D144" s="37"/>
      <c r="E144" s="41"/>
      <c r="F144" s="37"/>
      <c r="G144" s="41"/>
      <c r="H144" s="41"/>
      <c r="I144" s="41"/>
      <c r="J144" s="35"/>
      <c r="K144" s="41"/>
      <c r="L144" s="35"/>
      <c r="M144" s="41"/>
      <c r="N144" s="37"/>
      <c r="O144" s="41"/>
      <c r="P144" s="37"/>
      <c r="Q144" s="47"/>
    </row>
    <row r="145" spans="2:17" ht="15" x14ac:dyDescent="0.25">
      <c r="B145" s="32" t="s">
        <v>6</v>
      </c>
      <c r="C145" s="30"/>
      <c r="D145" s="30"/>
      <c r="E145" s="41" t="e">
        <f t="shared" si="37"/>
        <v>#DIV/0!</v>
      </c>
      <c r="F145" s="30"/>
      <c r="G145" s="41" t="e">
        <f t="shared" si="40"/>
        <v>#DIV/0!</v>
      </c>
      <c r="H145" s="41"/>
      <c r="I145" s="41" t="e">
        <f t="shared" ref="I145" si="76">+H145/F145-1</f>
        <v>#DIV/0!</v>
      </c>
      <c r="J145" s="53"/>
      <c r="K145" s="52" t="e">
        <f>+J145/H145-1</f>
        <v>#DIV/0!</v>
      </c>
      <c r="L145" s="53"/>
      <c r="M145" s="52" t="e">
        <f>+L145/J145-1</f>
        <v>#DIV/0!</v>
      </c>
      <c r="N145" s="53"/>
      <c r="O145" s="52" t="e">
        <f t="shared" si="38"/>
        <v>#DIV/0!</v>
      </c>
      <c r="P145" s="53"/>
      <c r="Q145" s="54" t="e">
        <f t="shared" si="39"/>
        <v>#DIV/0!</v>
      </c>
    </row>
    <row r="146" spans="2:17" ht="14.25" x14ac:dyDescent="0.2">
      <c r="B146" s="29"/>
      <c r="C146" s="30"/>
      <c r="D146" s="30"/>
      <c r="E146" s="41"/>
      <c r="F146" s="30"/>
      <c r="G146" s="41"/>
      <c r="H146" s="41"/>
      <c r="I146" s="41"/>
      <c r="J146" s="35"/>
      <c r="K146" s="41"/>
      <c r="L146" s="35"/>
      <c r="M146" s="41"/>
      <c r="N146" s="35"/>
      <c r="O146" s="41"/>
      <c r="P146" s="35"/>
      <c r="Q146" s="47"/>
    </row>
    <row r="147" spans="2:17" ht="18.75" customHeight="1" x14ac:dyDescent="0.25">
      <c r="B147" s="31" t="s">
        <v>26</v>
      </c>
      <c r="C147" s="26"/>
      <c r="D147" s="26"/>
      <c r="E147" s="41"/>
      <c r="F147" s="26"/>
      <c r="G147" s="41"/>
      <c r="H147" s="41"/>
      <c r="I147" s="41"/>
      <c r="J147" s="35"/>
      <c r="K147" s="41"/>
      <c r="L147" s="35"/>
      <c r="M147" s="41"/>
      <c r="N147" s="35"/>
      <c r="O147" s="41"/>
      <c r="P147" s="35"/>
      <c r="Q147" s="47"/>
    </row>
    <row r="148" spans="2:17" ht="14.25" x14ac:dyDescent="0.2">
      <c r="B148" s="29" t="s">
        <v>9</v>
      </c>
      <c r="C148" s="30"/>
      <c r="D148" s="30"/>
      <c r="E148" s="41" t="e">
        <f t="shared" si="37"/>
        <v>#DIV/0!</v>
      </c>
      <c r="F148" s="30"/>
      <c r="G148" s="41" t="e">
        <f t="shared" si="40"/>
        <v>#DIV/0!</v>
      </c>
      <c r="H148" s="41"/>
      <c r="I148" s="41" t="e">
        <f t="shared" ref="I148:I150" si="77">+H148/F148-1</f>
        <v>#DIV/0!</v>
      </c>
      <c r="J148" s="35"/>
      <c r="K148" s="41" t="e">
        <f t="shared" ref="K148:K149" si="78">+J148/H148-1</f>
        <v>#DIV/0!</v>
      </c>
      <c r="L148" s="35"/>
      <c r="M148" s="41" t="e">
        <f>+L148/J148-1</f>
        <v>#DIV/0!</v>
      </c>
      <c r="N148" s="35"/>
      <c r="O148" s="41" t="e">
        <f t="shared" si="38"/>
        <v>#DIV/0!</v>
      </c>
      <c r="P148" s="35"/>
      <c r="Q148" s="47" t="e">
        <f t="shared" si="39"/>
        <v>#DIV/0!</v>
      </c>
    </row>
    <row r="149" spans="2:17" ht="14.25" x14ac:dyDescent="0.2">
      <c r="B149" s="29" t="s">
        <v>10</v>
      </c>
      <c r="C149" s="12"/>
      <c r="D149" s="12"/>
      <c r="E149" s="42" t="e">
        <f t="shared" si="37"/>
        <v>#DIV/0!</v>
      </c>
      <c r="F149" s="12"/>
      <c r="G149" s="42" t="e">
        <f t="shared" si="40"/>
        <v>#DIV/0!</v>
      </c>
      <c r="H149" s="42"/>
      <c r="I149" s="42" t="e">
        <f t="shared" si="77"/>
        <v>#DIV/0!</v>
      </c>
      <c r="J149" s="58"/>
      <c r="K149" s="42" t="e">
        <f t="shared" si="78"/>
        <v>#DIV/0!</v>
      </c>
      <c r="L149" s="58"/>
      <c r="M149" s="42" t="e">
        <f>+L149/J149-1</f>
        <v>#DIV/0!</v>
      </c>
      <c r="N149" s="58"/>
      <c r="O149" s="42" t="e">
        <f t="shared" si="38"/>
        <v>#DIV/0!</v>
      </c>
      <c r="P149" s="58"/>
      <c r="Q149" s="49" t="e">
        <f t="shared" si="39"/>
        <v>#DIV/0!</v>
      </c>
    </row>
    <row r="150" spans="2:17" ht="12.75" customHeight="1" x14ac:dyDescent="0.2">
      <c r="B150" s="29" t="s">
        <v>11</v>
      </c>
      <c r="C150" s="30"/>
      <c r="D150" s="30"/>
      <c r="E150" s="41" t="e">
        <f t="shared" si="37"/>
        <v>#DIV/0!</v>
      </c>
      <c r="F150" s="30"/>
      <c r="G150" s="41" t="e">
        <f t="shared" si="40"/>
        <v>#DIV/0!</v>
      </c>
      <c r="H150" s="41"/>
      <c r="I150" s="41" t="e">
        <f t="shared" si="77"/>
        <v>#DIV/0!</v>
      </c>
      <c r="J150" s="35">
        <f t="shared" ref="J150" si="79">+J148+J149</f>
        <v>0</v>
      </c>
      <c r="K150" s="41" t="e">
        <f>+J150/H150-1</f>
        <v>#DIV/0!</v>
      </c>
      <c r="L150" s="35">
        <f t="shared" ref="L150" si="80">+L148+L149</f>
        <v>0</v>
      </c>
      <c r="M150" s="41" t="e">
        <f>+L150/J150-1</f>
        <v>#DIV/0!</v>
      </c>
      <c r="N150" s="35">
        <f t="shared" ref="N150:P150" si="81">+N148+N149</f>
        <v>0</v>
      </c>
      <c r="O150" s="41" t="e">
        <f t="shared" si="38"/>
        <v>#DIV/0!</v>
      </c>
      <c r="P150" s="35">
        <f t="shared" si="81"/>
        <v>0</v>
      </c>
      <c r="Q150" s="47" t="e">
        <f t="shared" si="39"/>
        <v>#DIV/0!</v>
      </c>
    </row>
    <row r="151" spans="2:17" ht="14.25" x14ac:dyDescent="0.2">
      <c r="B151" s="29"/>
      <c r="C151" s="30"/>
      <c r="D151" s="30"/>
      <c r="E151" s="41"/>
      <c r="F151" s="30"/>
      <c r="G151" s="41"/>
      <c r="H151" s="41"/>
      <c r="I151" s="41"/>
      <c r="J151" s="35"/>
      <c r="K151" s="41"/>
      <c r="L151" s="35"/>
      <c r="M151" s="41"/>
      <c r="N151" s="35"/>
      <c r="O151" s="41"/>
      <c r="P151" s="35"/>
      <c r="Q151" s="47"/>
    </row>
    <row r="152" spans="2:17" ht="14.25" x14ac:dyDescent="0.2">
      <c r="B152" s="29" t="s">
        <v>12</v>
      </c>
      <c r="C152" s="30"/>
      <c r="D152" s="30"/>
      <c r="E152" s="41" t="e">
        <f t="shared" si="37"/>
        <v>#DIV/0!</v>
      </c>
      <c r="F152" s="30"/>
      <c r="G152" s="41" t="e">
        <f t="shared" si="40"/>
        <v>#DIV/0!</v>
      </c>
      <c r="H152" s="41"/>
      <c r="I152" s="41" t="e">
        <f t="shared" ref="I152:I159" si="82">+H152/F152-1</f>
        <v>#DIV/0!</v>
      </c>
      <c r="J152" s="35"/>
      <c r="K152" s="41" t="e">
        <f t="shared" ref="K152:K158" si="83">+J152/H152-1</f>
        <v>#DIV/0!</v>
      </c>
      <c r="L152" s="35"/>
      <c r="M152" s="41" t="e">
        <f t="shared" ref="M152:M159" si="84">+L152/J152-1</f>
        <v>#DIV/0!</v>
      </c>
      <c r="N152" s="35"/>
      <c r="O152" s="41" t="e">
        <f t="shared" si="38"/>
        <v>#DIV/0!</v>
      </c>
      <c r="P152" s="35"/>
      <c r="Q152" s="47" t="e">
        <f t="shared" si="39"/>
        <v>#DIV/0!</v>
      </c>
    </row>
    <row r="153" spans="2:17" ht="14.25" x14ac:dyDescent="0.2">
      <c r="B153" s="29" t="s">
        <v>13</v>
      </c>
      <c r="C153" s="30"/>
      <c r="D153" s="30"/>
      <c r="E153" s="41" t="e">
        <f t="shared" si="37"/>
        <v>#DIV/0!</v>
      </c>
      <c r="F153" s="30"/>
      <c r="G153" s="41" t="e">
        <f t="shared" si="40"/>
        <v>#DIV/0!</v>
      </c>
      <c r="H153" s="41"/>
      <c r="I153" s="41" t="e">
        <f t="shared" si="82"/>
        <v>#DIV/0!</v>
      </c>
      <c r="J153" s="35"/>
      <c r="K153" s="41" t="e">
        <f t="shared" si="83"/>
        <v>#DIV/0!</v>
      </c>
      <c r="L153" s="35"/>
      <c r="M153" s="41" t="e">
        <f t="shared" si="84"/>
        <v>#DIV/0!</v>
      </c>
      <c r="N153" s="35"/>
      <c r="O153" s="41" t="e">
        <f t="shared" si="38"/>
        <v>#DIV/0!</v>
      </c>
      <c r="P153" s="35"/>
      <c r="Q153" s="47" t="e">
        <f t="shared" si="39"/>
        <v>#DIV/0!</v>
      </c>
    </row>
    <row r="154" spans="2:17" ht="14.25" x14ac:dyDescent="0.2">
      <c r="B154" s="29" t="s">
        <v>46</v>
      </c>
      <c r="C154" s="30"/>
      <c r="D154" s="30"/>
      <c r="E154" s="41" t="e">
        <f t="shared" si="37"/>
        <v>#DIV/0!</v>
      </c>
      <c r="F154" s="30"/>
      <c r="G154" s="41" t="e">
        <f t="shared" si="40"/>
        <v>#DIV/0!</v>
      </c>
      <c r="H154" s="41"/>
      <c r="I154" s="41" t="e">
        <f t="shared" si="82"/>
        <v>#DIV/0!</v>
      </c>
      <c r="J154" s="35"/>
      <c r="K154" s="41" t="e">
        <f t="shared" si="83"/>
        <v>#DIV/0!</v>
      </c>
      <c r="L154" s="35"/>
      <c r="M154" s="41" t="e">
        <f t="shared" si="84"/>
        <v>#DIV/0!</v>
      </c>
      <c r="N154" s="35"/>
      <c r="O154" s="41" t="e">
        <f t="shared" si="38"/>
        <v>#DIV/0!</v>
      </c>
      <c r="P154" s="35"/>
      <c r="Q154" s="47" t="e">
        <f t="shared" si="39"/>
        <v>#DIV/0!</v>
      </c>
    </row>
    <row r="155" spans="2:17" ht="14.25" x14ac:dyDescent="0.2">
      <c r="B155" s="29" t="s">
        <v>47</v>
      </c>
      <c r="C155" s="30"/>
      <c r="D155" s="30"/>
      <c r="E155" s="41" t="e">
        <f t="shared" si="37"/>
        <v>#DIV/0!</v>
      </c>
      <c r="F155" s="30"/>
      <c r="G155" s="41" t="e">
        <f t="shared" si="40"/>
        <v>#DIV/0!</v>
      </c>
      <c r="H155" s="41"/>
      <c r="I155" s="41" t="e">
        <f t="shared" si="82"/>
        <v>#DIV/0!</v>
      </c>
      <c r="J155" s="35"/>
      <c r="K155" s="41" t="e">
        <f t="shared" si="83"/>
        <v>#DIV/0!</v>
      </c>
      <c r="L155" s="35"/>
      <c r="M155" s="108" t="e">
        <f t="shared" si="84"/>
        <v>#DIV/0!</v>
      </c>
      <c r="N155" s="35"/>
      <c r="O155" s="41" t="e">
        <f t="shared" si="38"/>
        <v>#DIV/0!</v>
      </c>
      <c r="P155" s="35"/>
      <c r="Q155" s="47" t="e">
        <f t="shared" si="39"/>
        <v>#DIV/0!</v>
      </c>
    </row>
    <row r="156" spans="2:17" ht="14.25" x14ac:dyDescent="0.2">
      <c r="B156" s="29" t="s">
        <v>6</v>
      </c>
      <c r="C156" s="30"/>
      <c r="D156" s="30"/>
      <c r="E156" s="41" t="e">
        <f t="shared" si="37"/>
        <v>#DIV/0!</v>
      </c>
      <c r="F156" s="30"/>
      <c r="G156" s="41" t="e">
        <f t="shared" si="40"/>
        <v>#DIV/0!</v>
      </c>
      <c r="H156" s="41"/>
      <c r="I156" s="41" t="e">
        <f t="shared" si="82"/>
        <v>#DIV/0!</v>
      </c>
      <c r="J156" s="35"/>
      <c r="K156" s="41" t="e">
        <f t="shared" si="83"/>
        <v>#DIV/0!</v>
      </c>
      <c r="L156" s="35"/>
      <c r="M156" s="41" t="e">
        <f t="shared" si="84"/>
        <v>#DIV/0!</v>
      </c>
      <c r="N156" s="35"/>
      <c r="O156" s="41" t="e">
        <f t="shared" si="38"/>
        <v>#DIV/0!</v>
      </c>
      <c r="P156" s="35"/>
      <c r="Q156" s="47" t="e">
        <f t="shared" si="39"/>
        <v>#DIV/0!</v>
      </c>
    </row>
    <row r="157" spans="2:17" ht="14.25" x14ac:dyDescent="0.2">
      <c r="B157" s="29" t="s">
        <v>15</v>
      </c>
      <c r="C157" s="30"/>
      <c r="D157" s="30"/>
      <c r="E157" s="41" t="e">
        <f t="shared" si="37"/>
        <v>#DIV/0!</v>
      </c>
      <c r="F157" s="30"/>
      <c r="G157" s="41" t="e">
        <f t="shared" si="40"/>
        <v>#DIV/0!</v>
      </c>
      <c r="H157" s="41"/>
      <c r="I157" s="41" t="e">
        <f t="shared" si="82"/>
        <v>#DIV/0!</v>
      </c>
      <c r="J157" s="35"/>
      <c r="K157" s="41" t="e">
        <f t="shared" si="83"/>
        <v>#DIV/0!</v>
      </c>
      <c r="L157" s="35"/>
      <c r="M157" s="108" t="e">
        <f t="shared" si="84"/>
        <v>#DIV/0!</v>
      </c>
      <c r="N157" s="35"/>
      <c r="O157" s="41" t="e">
        <f t="shared" si="38"/>
        <v>#DIV/0!</v>
      </c>
      <c r="P157" s="35"/>
      <c r="Q157" s="47" t="e">
        <f t="shared" si="39"/>
        <v>#DIV/0!</v>
      </c>
    </row>
    <row r="158" spans="2:17" ht="14.25" x14ac:dyDescent="0.2">
      <c r="B158" s="29" t="s">
        <v>16</v>
      </c>
      <c r="C158" s="30"/>
      <c r="D158" s="30"/>
      <c r="E158" s="41" t="e">
        <f t="shared" si="37"/>
        <v>#DIV/0!</v>
      </c>
      <c r="F158" s="30"/>
      <c r="G158" s="41" t="e">
        <f t="shared" si="40"/>
        <v>#DIV/0!</v>
      </c>
      <c r="H158" s="41"/>
      <c r="I158" s="41" t="e">
        <f t="shared" si="82"/>
        <v>#DIV/0!</v>
      </c>
      <c r="J158" s="35"/>
      <c r="K158" s="41" t="e">
        <f t="shared" si="83"/>
        <v>#DIV/0!</v>
      </c>
      <c r="L158" s="35"/>
      <c r="M158" s="108" t="e">
        <f t="shared" si="84"/>
        <v>#DIV/0!</v>
      </c>
      <c r="N158" s="35"/>
      <c r="O158" s="41" t="e">
        <f t="shared" si="38"/>
        <v>#DIV/0!</v>
      </c>
      <c r="P158" s="35"/>
      <c r="Q158" s="47" t="e">
        <f t="shared" si="39"/>
        <v>#DIV/0!</v>
      </c>
    </row>
    <row r="159" spans="2:17" ht="15.75" thickBot="1" x14ac:dyDescent="0.3">
      <c r="B159" s="32" t="s">
        <v>7</v>
      </c>
      <c r="C159" s="14"/>
      <c r="D159" s="14"/>
      <c r="E159" s="59" t="e">
        <f t="shared" si="37"/>
        <v>#DIV/0!</v>
      </c>
      <c r="F159" s="14"/>
      <c r="G159" s="59" t="e">
        <f t="shared" si="40"/>
        <v>#DIV/0!</v>
      </c>
      <c r="H159" s="59"/>
      <c r="I159" s="59" t="e">
        <f t="shared" si="82"/>
        <v>#DIV/0!</v>
      </c>
      <c r="J159" s="25">
        <f>SUM(J150:J158)</f>
        <v>0</v>
      </c>
      <c r="K159" s="59" t="e">
        <f>+J159/H159-1</f>
        <v>#DIV/0!</v>
      </c>
      <c r="L159" s="25">
        <f>SUM(L150:L158)</f>
        <v>0</v>
      </c>
      <c r="M159" s="59" t="e">
        <f t="shared" si="84"/>
        <v>#DIV/0!</v>
      </c>
      <c r="N159" s="25">
        <f t="shared" ref="N159:P159" si="85">SUM(N150:N158)</f>
        <v>0</v>
      </c>
      <c r="O159" s="59" t="e">
        <f t="shared" si="38"/>
        <v>#DIV/0!</v>
      </c>
      <c r="P159" s="25">
        <f t="shared" si="85"/>
        <v>0</v>
      </c>
      <c r="Q159" s="60" t="e">
        <f t="shared" si="39"/>
        <v>#DIV/0!</v>
      </c>
    </row>
    <row r="160" spans="2:17" ht="15" thickBot="1" x14ac:dyDescent="0.25">
      <c r="B160" s="34"/>
      <c r="C160" s="38" t="e">
        <f>+C159/C150</f>
        <v>#DIV/0!</v>
      </c>
      <c r="D160" s="38" t="e">
        <f t="shared" ref="D160" si="86">+D159/D150</f>
        <v>#DIV/0!</v>
      </c>
      <c r="E160" s="38"/>
      <c r="F160" s="38" t="e">
        <f t="shared" ref="F160" si="87">+F159/F150</f>
        <v>#DIV/0!</v>
      </c>
      <c r="G160" s="38"/>
      <c r="H160" s="38"/>
      <c r="I160" s="38"/>
      <c r="J160" s="38" t="e">
        <f t="shared" ref="J160" si="88">+J159/J150</f>
        <v>#DIV/0!</v>
      </c>
      <c r="K160" s="38"/>
      <c r="L160" s="38" t="e">
        <f t="shared" ref="L160" si="89">+L159/L150</f>
        <v>#DIV/0!</v>
      </c>
      <c r="M160" s="38"/>
      <c r="N160" s="38" t="e">
        <f t="shared" ref="N160" si="90">+N159/N150</f>
        <v>#DIV/0!</v>
      </c>
      <c r="O160" s="38"/>
      <c r="P160" s="45" t="e">
        <f t="shared" ref="P160" si="91">+P159/P150</f>
        <v>#DIV/0!</v>
      </c>
      <c r="Q160" s="48"/>
    </row>
    <row r="161" spans="2:17" x14ac:dyDescent="0.2">
      <c r="P161" s="26"/>
    </row>
    <row r="162" spans="2:17" ht="23.25" hidden="1" outlineLevel="1" x14ac:dyDescent="0.35">
      <c r="B162" s="120" t="str">
        <f>+B100</f>
        <v>NUCLEAR MEDICINE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2"/>
    </row>
    <row r="163" spans="2:17" ht="18" collapsed="1" x14ac:dyDescent="0.25">
      <c r="B163" s="123" t="s">
        <v>38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5"/>
    </row>
    <row r="164" spans="2:17" ht="18" x14ac:dyDescent="0.25">
      <c r="B164" s="113" t="s">
        <v>33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5"/>
    </row>
    <row r="165" spans="2:17" x14ac:dyDescent="0.2">
      <c r="B165" s="73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7"/>
    </row>
    <row r="166" spans="2:17" ht="15.75" x14ac:dyDescent="0.25">
      <c r="B166" s="116" t="s">
        <v>36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8"/>
    </row>
    <row r="167" spans="2:17" ht="15.75" x14ac:dyDescent="0.25">
      <c r="B167" s="74"/>
      <c r="C167" s="75"/>
      <c r="D167" s="75"/>
      <c r="E167" s="75"/>
      <c r="F167" s="75"/>
      <c r="G167" s="75"/>
      <c r="H167" s="26"/>
      <c r="I167" s="26"/>
      <c r="J167" s="86"/>
      <c r="K167" s="86"/>
      <c r="L167" s="82"/>
      <c r="M167" s="82"/>
      <c r="N167" s="75"/>
      <c r="O167" s="75"/>
      <c r="P167" s="75"/>
      <c r="Q167" s="76"/>
    </row>
    <row r="168" spans="2:17" x14ac:dyDescent="0.2">
      <c r="B168" s="73"/>
      <c r="C168" s="10" t="str">
        <f>+C10</f>
        <v>2015</v>
      </c>
      <c r="D168" s="10" t="str">
        <f>+D10</f>
        <v>2016</v>
      </c>
      <c r="E168" s="10"/>
      <c r="F168" s="10" t="str">
        <f>+F10</f>
        <v>2016</v>
      </c>
      <c r="G168" s="10"/>
      <c r="H168" s="10" t="str">
        <f>+H10</f>
        <v>2017</v>
      </c>
      <c r="I168" s="78"/>
      <c r="J168" s="10">
        <v>2017</v>
      </c>
      <c r="K168" s="10"/>
      <c r="L168" s="10">
        <v>2018</v>
      </c>
      <c r="M168" s="10"/>
      <c r="N168" s="10">
        <v>2019</v>
      </c>
      <c r="O168" s="10"/>
      <c r="P168" s="10">
        <v>2020</v>
      </c>
      <c r="Q168" s="81"/>
    </row>
    <row r="169" spans="2:17" x14ac:dyDescent="0.2">
      <c r="B169" s="73" t="s">
        <v>0</v>
      </c>
      <c r="C169" s="10" t="str">
        <f>+C11</f>
        <v>Actual</v>
      </c>
      <c r="D169" s="10" t="str">
        <f>+D11</f>
        <v>Budget</v>
      </c>
      <c r="E169" s="10" t="s">
        <v>40</v>
      </c>
      <c r="F169" s="10" t="str">
        <f>+F11</f>
        <v>Budget 201</v>
      </c>
      <c r="G169" s="10" t="s">
        <v>40</v>
      </c>
      <c r="H169" s="10" t="str">
        <f>+H11</f>
        <v>Budget</v>
      </c>
      <c r="I169" s="44" t="s">
        <v>40</v>
      </c>
      <c r="J169" s="10" t="s">
        <v>30</v>
      </c>
      <c r="K169" s="10" t="s">
        <v>40</v>
      </c>
      <c r="L169" s="10" t="s">
        <v>30</v>
      </c>
      <c r="M169" s="10" t="s">
        <v>40</v>
      </c>
      <c r="N169" s="10" t="s">
        <v>31</v>
      </c>
      <c r="O169" s="10" t="s">
        <v>40</v>
      </c>
      <c r="P169" s="10" t="s">
        <v>32</v>
      </c>
      <c r="Q169" s="81" t="s">
        <v>40</v>
      </c>
    </row>
    <row r="170" spans="2:17" ht="14.25" x14ac:dyDescent="0.2">
      <c r="B170" s="29"/>
      <c r="C170" s="30"/>
      <c r="D170" s="30"/>
      <c r="E170" s="30"/>
      <c r="F170" s="30"/>
      <c r="G170" s="26"/>
      <c r="H170" s="78"/>
      <c r="I170" s="78"/>
      <c r="J170" s="26"/>
      <c r="K170" s="26"/>
      <c r="L170" s="26"/>
      <c r="M170" s="26"/>
      <c r="N170" s="26"/>
      <c r="O170" s="26"/>
      <c r="P170" s="26"/>
      <c r="Q170" s="70"/>
    </row>
    <row r="171" spans="2:17" ht="15.75" x14ac:dyDescent="0.25">
      <c r="B171" s="31" t="s">
        <v>27</v>
      </c>
      <c r="C171" s="30"/>
      <c r="D171" s="30"/>
      <c r="E171" s="30"/>
      <c r="F171" s="30"/>
      <c r="G171" s="30"/>
      <c r="H171" s="26"/>
      <c r="I171" s="26"/>
      <c r="J171" s="30"/>
      <c r="K171" s="30"/>
      <c r="L171" s="30"/>
      <c r="M171" s="30"/>
      <c r="N171" s="30"/>
      <c r="O171" s="30"/>
      <c r="P171" s="30"/>
      <c r="Q171" s="70"/>
    </row>
    <row r="172" spans="2:17" ht="14.25" x14ac:dyDescent="0.2">
      <c r="B172" s="29" t="s">
        <v>9</v>
      </c>
      <c r="C172" s="30">
        <f t="shared" ref="C172:D174" si="92">+C110+C14</f>
        <v>143051820.99999997</v>
      </c>
      <c r="D172" s="30">
        <f t="shared" si="92"/>
        <v>147443984.99999997</v>
      </c>
      <c r="E172" s="41">
        <f>(+D172/C172)-1</f>
        <v>3.070330716027736E-2</v>
      </c>
      <c r="F172" s="30">
        <f>+F110+F14</f>
        <v>147443984.99999997</v>
      </c>
      <c r="G172" s="41">
        <f>+F172/D172-1</f>
        <v>0</v>
      </c>
      <c r="H172" s="62">
        <f>+H110+H14</f>
        <v>139409330.00000003</v>
      </c>
      <c r="I172" s="41">
        <f>+H172/F172-1</f>
        <v>-5.4492931671644262E-2</v>
      </c>
      <c r="J172" s="62">
        <f>+J110+J14</f>
        <v>151494214</v>
      </c>
      <c r="K172" s="52">
        <f>+J172/H172-1</f>
        <v>8.668633584280161E-2</v>
      </c>
      <c r="L172" s="62">
        <f>+L110+L14</f>
        <v>156967020</v>
      </c>
      <c r="M172" s="52">
        <f>+L172/J172-1</f>
        <v>3.6125511697760349E-2</v>
      </c>
      <c r="N172" s="62">
        <f>+N110+N14</f>
        <v>167008420.32939401</v>
      </c>
      <c r="O172" s="63">
        <f>+N172/L172-1</f>
        <v>6.3971401950511764E-2</v>
      </c>
      <c r="P172" s="64">
        <f>+P110+P14</f>
        <v>178055334.53519589</v>
      </c>
      <c r="Q172" s="65">
        <f>+P172/N172-1</f>
        <v>6.6145851712229975E-2</v>
      </c>
    </row>
    <row r="173" spans="2:17" ht="14.25" x14ac:dyDescent="0.2">
      <c r="B173" s="29" t="s">
        <v>10</v>
      </c>
      <c r="C173" s="12">
        <f t="shared" si="92"/>
        <v>12072340.999999998</v>
      </c>
      <c r="D173" s="12">
        <f t="shared" si="92"/>
        <v>22243512</v>
      </c>
      <c r="E173" s="42">
        <f t="shared" ref="E173:E221" si="93">(+D173/C173)-1</f>
        <v>0.84251853058160009</v>
      </c>
      <c r="F173" s="12">
        <f>+F111+F15</f>
        <v>22243512</v>
      </c>
      <c r="G173" s="42">
        <f>+F173/D173-1</f>
        <v>0</v>
      </c>
      <c r="H173" s="66">
        <f>+H111+H15</f>
        <v>22089924</v>
      </c>
      <c r="I173" s="42">
        <f>+H173/F173-1</f>
        <v>-6.9048448824088338E-3</v>
      </c>
      <c r="J173" s="66">
        <f>+J111+J15</f>
        <v>29243108</v>
      </c>
      <c r="K173" s="55">
        <f>+J173/H173-1</f>
        <v>0.32382112315098954</v>
      </c>
      <c r="L173" s="66">
        <f>+L111+L15</f>
        <v>30883026</v>
      </c>
      <c r="M173" s="55">
        <f>+L173/J173-1</f>
        <v>5.607878615364692E-2</v>
      </c>
      <c r="N173" s="66">
        <f>+N111+N15</f>
        <v>32858656.4696941</v>
      </c>
      <c r="O173" s="67">
        <f t="shared" ref="O173:O221" si="94">+N173/L173-1</f>
        <v>6.3971401950511542E-2</v>
      </c>
      <c r="P173" s="68">
        <f>+P111+P15</f>
        <v>35032120.288001597</v>
      </c>
      <c r="Q173" s="69">
        <f t="shared" ref="Q173:Q221" si="95">+P173/N173-1</f>
        <v>6.6145851712230197E-2</v>
      </c>
    </row>
    <row r="174" spans="2:17" ht="12.75" customHeight="1" x14ac:dyDescent="0.2">
      <c r="B174" s="29" t="s">
        <v>11</v>
      </c>
      <c r="C174" s="30">
        <f t="shared" si="92"/>
        <v>155124162</v>
      </c>
      <c r="D174" s="30">
        <f t="shared" si="92"/>
        <v>169687496.99999997</v>
      </c>
      <c r="E174" s="41">
        <f t="shared" si="93"/>
        <v>9.3881796441227294E-2</v>
      </c>
      <c r="F174" s="30">
        <f>+F112+F16</f>
        <v>169687496.99999997</v>
      </c>
      <c r="G174" s="41">
        <f t="shared" ref="G174:G221" si="96">+F174/D174-1</f>
        <v>0</v>
      </c>
      <c r="H174" s="35">
        <f>+H112+H16</f>
        <v>161499254</v>
      </c>
      <c r="I174" s="41">
        <f t="shared" ref="I174" si="97">+H174/F174-1</f>
        <v>-4.8254839895481294E-2</v>
      </c>
      <c r="J174" s="35">
        <f>+J112+J16</f>
        <v>180737322</v>
      </c>
      <c r="K174" s="41">
        <f>+J174/H174-1</f>
        <v>0.11912171433312002</v>
      </c>
      <c r="L174" s="35">
        <f>+L112+L16</f>
        <v>187850046</v>
      </c>
      <c r="M174" s="41">
        <f>+L174/H174-1</f>
        <v>0.16316355244588321</v>
      </c>
      <c r="N174" s="35">
        <f>+N112+N16</f>
        <v>199867076.79908812</v>
      </c>
      <c r="O174" s="41">
        <f t="shared" si="94"/>
        <v>6.3971401950511764E-2</v>
      </c>
      <c r="P174" s="35">
        <f>+P112+P16</f>
        <v>213087454.82319748</v>
      </c>
      <c r="Q174" s="47">
        <f t="shared" si="95"/>
        <v>6.6145851712229975E-2</v>
      </c>
    </row>
    <row r="175" spans="2:17" ht="14.25" x14ac:dyDescent="0.2">
      <c r="B175" s="29"/>
      <c r="C175" s="30"/>
      <c r="D175" s="30"/>
      <c r="E175" s="41"/>
      <c r="F175" s="30"/>
      <c r="G175" s="41"/>
      <c r="H175" s="35"/>
      <c r="I175" s="41"/>
      <c r="J175" s="35"/>
      <c r="K175" s="41"/>
      <c r="L175" s="35"/>
      <c r="M175" s="41"/>
      <c r="N175" s="35"/>
      <c r="O175" s="63"/>
      <c r="P175" s="51"/>
      <c r="Q175" s="65"/>
    </row>
    <row r="176" spans="2:17" ht="14.25" x14ac:dyDescent="0.2">
      <c r="B176" s="29" t="s">
        <v>12</v>
      </c>
      <c r="C176" s="30">
        <f>+C114+C18</f>
        <v>-18370485</v>
      </c>
      <c r="D176" s="30">
        <f>+D114+D18</f>
        <v>-18391078</v>
      </c>
      <c r="E176" s="41">
        <f t="shared" si="93"/>
        <v>1.120982924511793E-3</v>
      </c>
      <c r="F176" s="30">
        <f>+F114+F18</f>
        <v>-18391078</v>
      </c>
      <c r="G176" s="41">
        <f t="shared" si="96"/>
        <v>0</v>
      </c>
      <c r="H176" s="62">
        <f>+H114+H18</f>
        <v>-14221966.000000002</v>
      </c>
      <c r="I176" s="41">
        <f t="shared" ref="I176:I180" si="98">+H176/F176-1</f>
        <v>-0.22669209493864351</v>
      </c>
      <c r="J176" s="62">
        <f>+J114+J18</f>
        <v>-24824465</v>
      </c>
      <c r="K176" s="52">
        <f t="shared" ref="K176:K179" si="99">+J176/H176-1</f>
        <v>0.74550164161551202</v>
      </c>
      <c r="L176" s="62">
        <f>+L114+L18</f>
        <v>-25352171</v>
      </c>
      <c r="M176" s="52">
        <f>+L176/J176-1</f>
        <v>2.1257497392189517E-2</v>
      </c>
      <c r="N176" s="62">
        <f>+N114+N18</f>
        <v>-27672108.506667338</v>
      </c>
      <c r="O176" s="63">
        <f t="shared" si="94"/>
        <v>9.1508435576082903E-2</v>
      </c>
      <c r="P176" s="64">
        <f>+P114+P18</f>
        <v>-30265808.162177756</v>
      </c>
      <c r="Q176" s="65">
        <f t="shared" si="95"/>
        <v>9.3729744333919784E-2</v>
      </c>
    </row>
    <row r="177" spans="2:17" ht="14.25" x14ac:dyDescent="0.2">
      <c r="B177" s="29" t="s">
        <v>13</v>
      </c>
      <c r="C177" s="30">
        <f>+C115+C19</f>
        <v>-8188377.9999999991</v>
      </c>
      <c r="D177" s="30">
        <f>+D115+D19</f>
        <v>-13044556.999999994</v>
      </c>
      <c r="E177" s="41">
        <f t="shared" si="93"/>
        <v>0.5930575017421027</v>
      </c>
      <c r="F177" s="30">
        <f>+F115+F19</f>
        <v>-13044556.999999994</v>
      </c>
      <c r="G177" s="41">
        <f t="shared" si="96"/>
        <v>0</v>
      </c>
      <c r="H177" s="62">
        <f>+H115+H19</f>
        <v>-10904655</v>
      </c>
      <c r="I177" s="41">
        <f t="shared" si="98"/>
        <v>-0.1640455862165342</v>
      </c>
      <c r="J177" s="62">
        <f>+J115+J19</f>
        <v>-11644708</v>
      </c>
      <c r="K177" s="52">
        <f t="shared" si="99"/>
        <v>6.7865787592546578E-2</v>
      </c>
      <c r="L177" s="62">
        <f>+L115+L19</f>
        <v>-12298792</v>
      </c>
      <c r="M177" s="52">
        <f>+L177/J177-1</f>
        <v>5.6170064547775622E-2</v>
      </c>
      <c r="N177" s="62">
        <f>+N115+N19</f>
        <v>-13424235.215395644</v>
      </c>
      <c r="O177" s="63">
        <f t="shared" si="94"/>
        <v>9.1508435576082903E-2</v>
      </c>
      <c r="P177" s="64">
        <f>+P115+P19</f>
        <v>-14682485.350013081</v>
      </c>
      <c r="Q177" s="65">
        <f t="shared" si="95"/>
        <v>9.3729744333919784E-2</v>
      </c>
    </row>
    <row r="178" spans="2:17" ht="14.25" x14ac:dyDescent="0.2">
      <c r="B178" s="29" t="s">
        <v>46</v>
      </c>
      <c r="C178" s="30">
        <f t="shared" ref="C178:D178" si="100">+C116+C20</f>
        <v>-4167120</v>
      </c>
      <c r="D178" s="30">
        <f t="shared" si="100"/>
        <v>-5627667</v>
      </c>
      <c r="E178" s="41">
        <f t="shared" ref="E178:E179" si="101">(+D178/C178)-1</f>
        <v>0.35049314634567752</v>
      </c>
      <c r="F178" s="30">
        <f t="shared" ref="F178:H179" si="102">+F116+F20</f>
        <v>-5627667</v>
      </c>
      <c r="G178" s="41">
        <f t="shared" ref="G178:G179" si="103">+F178/D178-1</f>
        <v>0</v>
      </c>
      <c r="H178" s="62">
        <f t="shared" si="102"/>
        <v>-3569908.0000000005</v>
      </c>
      <c r="I178" s="41">
        <f t="shared" si="98"/>
        <v>-0.36565045515308559</v>
      </c>
      <c r="J178" s="62">
        <f t="shared" ref="J178" si="104">+J116+J20</f>
        <v>-5885228</v>
      </c>
      <c r="K178" s="52">
        <f t="shared" si="99"/>
        <v>0.64856573334662948</v>
      </c>
      <c r="L178" s="62">
        <f t="shared" ref="L178" si="105">+L116+L20</f>
        <v>-6121719</v>
      </c>
      <c r="M178" s="52">
        <f>+L178/J178-1</f>
        <v>4.0183829751370803E-2</v>
      </c>
      <c r="N178" s="62">
        <f t="shared" ref="N178:N179" si="106">+N116+N20</f>
        <v>-6512943.2445</v>
      </c>
      <c r="O178" s="63">
        <f t="shared" ref="O178:O179" si="107">+N178/L178-1</f>
        <v>6.3907579635720024E-2</v>
      </c>
      <c r="P178" s="64">
        <f t="shared" ref="P178:P179" si="108">+P116+P20</f>
        <v>-6943747.6394999996</v>
      </c>
      <c r="Q178" s="65">
        <f t="shared" ref="Q178:Q179" si="109">+P178/N178-1</f>
        <v>6.6145885021154038E-2</v>
      </c>
    </row>
    <row r="179" spans="2:17" ht="14.25" x14ac:dyDescent="0.2">
      <c r="B179" s="29" t="s">
        <v>47</v>
      </c>
      <c r="C179" s="30">
        <f t="shared" ref="C179:D179" si="110">+C117+C21</f>
        <v>-5520297</v>
      </c>
      <c r="D179" s="30">
        <f t="shared" si="110"/>
        <v>-8337141</v>
      </c>
      <c r="E179" s="41">
        <f t="shared" si="101"/>
        <v>0.5102703713224126</v>
      </c>
      <c r="F179" s="30">
        <f t="shared" si="102"/>
        <v>-8337141</v>
      </c>
      <c r="G179" s="41">
        <f t="shared" si="103"/>
        <v>0</v>
      </c>
      <c r="H179" s="62">
        <f t="shared" si="102"/>
        <v>-6626901.9999999991</v>
      </c>
      <c r="I179" s="41">
        <f t="shared" si="98"/>
        <v>-0.20513494973876545</v>
      </c>
      <c r="J179" s="62">
        <f t="shared" ref="J179" si="111">+J117+J21</f>
        <v>-5104274</v>
      </c>
      <c r="K179" s="52">
        <f t="shared" si="99"/>
        <v>-0.22976467737111539</v>
      </c>
      <c r="L179" s="62">
        <f t="shared" ref="L179" si="112">+L117+L21</f>
        <v>-5309383</v>
      </c>
      <c r="M179" s="90">
        <f>+L179/J179-1</f>
        <v>4.0183775400771893E-2</v>
      </c>
      <c r="N179" s="62">
        <f t="shared" si="106"/>
        <v>-5649415.7555</v>
      </c>
      <c r="O179" s="63">
        <f t="shared" si="107"/>
        <v>6.4043742088299105E-2</v>
      </c>
      <c r="P179" s="64">
        <f t="shared" si="108"/>
        <v>-6023101.3605000004</v>
      </c>
      <c r="Q179" s="65">
        <f t="shared" si="109"/>
        <v>6.614588502115426E-2</v>
      </c>
    </row>
    <row r="180" spans="2:17" ht="15" thickBot="1" x14ac:dyDescent="0.25">
      <c r="B180" s="29" t="s">
        <v>7</v>
      </c>
      <c r="C180" s="13">
        <f>+C118+C22</f>
        <v>118877882.00000001</v>
      </c>
      <c r="D180" s="13">
        <f>+D118+D22</f>
        <v>124287053.99999999</v>
      </c>
      <c r="E180" s="43">
        <f t="shared" si="93"/>
        <v>4.5501921038599624E-2</v>
      </c>
      <c r="F180" s="13">
        <f>+F118+F22</f>
        <v>124287053.99999999</v>
      </c>
      <c r="G180" s="43">
        <f t="shared" si="96"/>
        <v>0</v>
      </c>
      <c r="H180" s="24">
        <f>+H118+H22</f>
        <v>126175823.00000004</v>
      </c>
      <c r="I180" s="43">
        <f t="shared" si="98"/>
        <v>1.5196828142696628E-2</v>
      </c>
      <c r="J180" s="24">
        <f>+J118+J22</f>
        <v>133278647</v>
      </c>
      <c r="K180" s="43">
        <f>+J180/H180-1</f>
        <v>5.6293066540964443E-2</v>
      </c>
      <c r="L180" s="24">
        <f>+L118+L22</f>
        <v>138767981</v>
      </c>
      <c r="M180" s="43">
        <f>+L180/J180-1</f>
        <v>4.118689770312578E-2</v>
      </c>
      <c r="N180" s="24">
        <f>+N118+N22</f>
        <v>146608374.07702512</v>
      </c>
      <c r="O180" s="43">
        <f t="shared" si="94"/>
        <v>5.6500015497271683E-2</v>
      </c>
      <c r="P180" s="24">
        <f>+P118+P22</f>
        <v>155172312.31100667</v>
      </c>
      <c r="Q180" s="50">
        <f t="shared" si="95"/>
        <v>5.8413704455123616E-2</v>
      </c>
    </row>
    <row r="181" spans="2:17" ht="15" thickTop="1" x14ac:dyDescent="0.2">
      <c r="B181" s="29"/>
      <c r="C181" s="37">
        <f>+C180/C174</f>
        <v>0.76634020430679273</v>
      </c>
      <c r="D181" s="37">
        <f t="shared" ref="D181" si="113">+D180/D174</f>
        <v>0.73244674002115784</v>
      </c>
      <c r="E181" s="41"/>
      <c r="F181" s="37">
        <f t="shared" ref="F181:H181" si="114">+F180/F174</f>
        <v>0.73244674002115784</v>
      </c>
      <c r="G181" s="41"/>
      <c r="H181" s="37">
        <f t="shared" si="114"/>
        <v>0.78127805469615386</v>
      </c>
      <c r="I181" s="41"/>
      <c r="J181" s="37">
        <f t="shared" ref="J181" si="115">+J180/J174</f>
        <v>0.73741629855509316</v>
      </c>
      <c r="K181" s="41"/>
      <c r="L181" s="37">
        <f t="shared" ref="L181" si="116">+L180/L174</f>
        <v>0.73871677944651659</v>
      </c>
      <c r="M181" s="41"/>
      <c r="N181" s="37">
        <f t="shared" ref="N181" si="117">+N180/N174</f>
        <v>0.73352938575471283</v>
      </c>
      <c r="O181" s="41"/>
      <c r="P181" s="37">
        <f t="shared" ref="P181" si="118">+P180/P174</f>
        <v>0.72820951585233373</v>
      </c>
      <c r="Q181" s="47"/>
    </row>
    <row r="182" spans="2:17" ht="15.75" x14ac:dyDescent="0.25">
      <c r="B182" s="31" t="s">
        <v>28</v>
      </c>
      <c r="C182" s="30"/>
      <c r="D182" s="30"/>
      <c r="E182" s="41"/>
      <c r="F182" s="30"/>
      <c r="G182" s="41"/>
      <c r="H182" s="62"/>
      <c r="I182" s="41"/>
      <c r="J182" s="62"/>
      <c r="K182" s="41"/>
      <c r="L182" s="62"/>
      <c r="M182" s="41"/>
      <c r="N182" s="62"/>
      <c r="O182" s="41"/>
      <c r="P182" s="62"/>
      <c r="Q182" s="47"/>
    </row>
    <row r="183" spans="2:17" ht="14.25" x14ac:dyDescent="0.2">
      <c r="B183" s="29" t="s">
        <v>9</v>
      </c>
      <c r="C183" s="30">
        <f t="shared" ref="C183:D185" si="119">+C121+C25</f>
        <v>83590394</v>
      </c>
      <c r="D183" s="30">
        <f t="shared" si="119"/>
        <v>86098610</v>
      </c>
      <c r="E183" s="41">
        <f t="shared" si="93"/>
        <v>3.0006031554295598E-2</v>
      </c>
      <c r="F183" s="30">
        <f>+F121+F25</f>
        <v>86098610</v>
      </c>
      <c r="G183" s="41">
        <f t="shared" si="96"/>
        <v>0</v>
      </c>
      <c r="H183" s="62">
        <f>+H121+H25</f>
        <v>81894694</v>
      </c>
      <c r="I183" s="41">
        <f t="shared" ref="I183:I185" si="120">+H183/F183-1</f>
        <v>-4.8826758062644693E-2</v>
      </c>
      <c r="J183" s="62">
        <f>+J121+J25</f>
        <v>69511396</v>
      </c>
      <c r="K183" s="52">
        <f t="shared" ref="K183:K184" si="121">+J183/H183-1</f>
        <v>-0.15121001612143514</v>
      </c>
      <c r="L183" s="62">
        <f>+L121+L25</f>
        <v>72182714</v>
      </c>
      <c r="M183" s="52">
        <f>+L183/J183-1</f>
        <v>3.8429928813399128E-2</v>
      </c>
      <c r="N183" s="62">
        <f>+N121+N25</f>
        <v>76800343.411172822</v>
      </c>
      <c r="O183" s="63">
        <f t="shared" si="94"/>
        <v>6.3971401950511542E-2</v>
      </c>
      <c r="P183" s="64">
        <f>+P121+P25</f>
        <v>81880367.537896603</v>
      </c>
      <c r="Q183" s="65">
        <f t="shared" si="95"/>
        <v>6.6145851712229975E-2</v>
      </c>
    </row>
    <row r="184" spans="2:17" ht="14.25" x14ac:dyDescent="0.2">
      <c r="B184" s="29" t="s">
        <v>10</v>
      </c>
      <c r="C184" s="12">
        <f t="shared" si="119"/>
        <v>12296674.999999998</v>
      </c>
      <c r="D184" s="12">
        <f t="shared" si="119"/>
        <v>13941441</v>
      </c>
      <c r="E184" s="42">
        <f t="shared" si="93"/>
        <v>0.13375697088847205</v>
      </c>
      <c r="F184" s="12">
        <f>+F122+F26</f>
        <v>13941441</v>
      </c>
      <c r="G184" s="42">
        <f t="shared" si="96"/>
        <v>0</v>
      </c>
      <c r="H184" s="66">
        <f>+H122+H26</f>
        <v>14755924.000000002</v>
      </c>
      <c r="I184" s="42">
        <f t="shared" si="120"/>
        <v>5.8421722689928623E-2</v>
      </c>
      <c r="J184" s="66">
        <f>+J122+J26</f>
        <v>15463191</v>
      </c>
      <c r="K184" s="55">
        <f t="shared" si="121"/>
        <v>4.793105467336356E-2</v>
      </c>
      <c r="L184" s="66">
        <f>+L122+L26</f>
        <v>16324134</v>
      </c>
      <c r="M184" s="55">
        <f>+L184/J184-1</f>
        <v>5.5676929813516463E-2</v>
      </c>
      <c r="N184" s="66">
        <f>+N122+N26</f>
        <v>17368411.737608012</v>
      </c>
      <c r="O184" s="67">
        <f t="shared" si="94"/>
        <v>6.3971401950511542E-2</v>
      </c>
      <c r="P184" s="68">
        <f>+P122+P26</f>
        <v>18517260.124880787</v>
      </c>
      <c r="Q184" s="69">
        <f t="shared" si="95"/>
        <v>6.6145851712229975E-2</v>
      </c>
    </row>
    <row r="185" spans="2:17" ht="12.75" customHeight="1" x14ac:dyDescent="0.2">
      <c r="B185" s="29" t="s">
        <v>11</v>
      </c>
      <c r="C185" s="30">
        <f t="shared" si="119"/>
        <v>95887069</v>
      </c>
      <c r="D185" s="30">
        <f t="shared" si="119"/>
        <v>100040051</v>
      </c>
      <c r="E185" s="41">
        <f t="shared" si="93"/>
        <v>4.3311178903591374E-2</v>
      </c>
      <c r="F185" s="30">
        <f>+F123+F27</f>
        <v>100040051</v>
      </c>
      <c r="G185" s="41">
        <f t="shared" si="96"/>
        <v>0</v>
      </c>
      <c r="H185" s="35">
        <f>+H123+H27</f>
        <v>96650618</v>
      </c>
      <c r="I185" s="41">
        <f t="shared" si="120"/>
        <v>-3.3880760416645561E-2</v>
      </c>
      <c r="J185" s="35">
        <f>+J123+J27</f>
        <v>84974587</v>
      </c>
      <c r="K185" s="41">
        <f>+J185/H185-1</f>
        <v>-0.1208065839785939</v>
      </c>
      <c r="L185" s="35">
        <f>+L123+L27</f>
        <v>88506848</v>
      </c>
      <c r="M185" s="41">
        <f>+L185/J185-1</f>
        <v>4.1568439750110153E-2</v>
      </c>
      <c r="N185" s="35">
        <f>+N123+N27</f>
        <v>94168755.148780838</v>
      </c>
      <c r="O185" s="41">
        <f t="shared" si="94"/>
        <v>6.3971401950511542E-2</v>
      </c>
      <c r="P185" s="35">
        <f>+P123+P27</f>
        <v>100397627.66277739</v>
      </c>
      <c r="Q185" s="47">
        <f t="shared" si="95"/>
        <v>6.6145851712229975E-2</v>
      </c>
    </row>
    <row r="186" spans="2:17" ht="14.25" x14ac:dyDescent="0.2">
      <c r="B186" s="29"/>
      <c r="C186" s="30"/>
      <c r="D186" s="30"/>
      <c r="E186" s="41"/>
      <c r="F186" s="30"/>
      <c r="G186" s="41"/>
      <c r="H186" s="62"/>
      <c r="I186" s="41"/>
      <c r="J186" s="62"/>
      <c r="K186" s="41"/>
      <c r="L186" s="62"/>
      <c r="M186" s="41"/>
      <c r="N186" s="62"/>
      <c r="O186" s="41"/>
      <c r="P186" s="62"/>
      <c r="Q186" s="47"/>
    </row>
    <row r="187" spans="2:17" ht="14.25" x14ac:dyDescent="0.2">
      <c r="B187" s="29" t="s">
        <v>12</v>
      </c>
      <c r="C187" s="30">
        <f>+C125+C29</f>
        <v>-60388738.000000007</v>
      </c>
      <c r="D187" s="30">
        <f>+D125+D29</f>
        <v>-55586224.999999993</v>
      </c>
      <c r="E187" s="41">
        <f t="shared" si="93"/>
        <v>-7.9526632929471264E-2</v>
      </c>
      <c r="F187" s="30">
        <f>+F125+F29</f>
        <v>-55586224.999999993</v>
      </c>
      <c r="G187" s="41">
        <f t="shared" si="96"/>
        <v>0</v>
      </c>
      <c r="H187" s="62">
        <f>+H125+H29</f>
        <v>-59357278.999999993</v>
      </c>
      <c r="I187" s="41">
        <f t="shared" ref="I187:I193" si="122">+H187/F187-1</f>
        <v>6.7841520088834928E-2</v>
      </c>
      <c r="J187" s="62">
        <f>+J125+J29</f>
        <v>-49176923</v>
      </c>
      <c r="K187" s="52">
        <f t="shared" ref="K187:K192" si="123">+J187/H187-1</f>
        <v>-0.17150981600756987</v>
      </c>
      <c r="L187" s="62">
        <f>+L125+L29</f>
        <v>-51874244</v>
      </c>
      <c r="M187" s="52">
        <f>+L187/J187-1</f>
        <v>5.4849324346706307E-2</v>
      </c>
      <c r="N187" s="62">
        <f>+N125+N29</f>
        <v>-56621174.915132016</v>
      </c>
      <c r="O187" s="63">
        <f t="shared" si="94"/>
        <v>9.1508435576083125E-2</v>
      </c>
      <c r="P187" s="64">
        <f>+P125+P29</f>
        <v>-61928263.163813494</v>
      </c>
      <c r="Q187" s="65">
        <f t="shared" si="95"/>
        <v>9.3729744333919784E-2</v>
      </c>
    </row>
    <row r="188" spans="2:17" ht="14.25" x14ac:dyDescent="0.2">
      <c r="B188" s="29" t="s">
        <v>13</v>
      </c>
      <c r="C188" s="30">
        <f>+C126+C30</f>
        <v>-7450344</v>
      </c>
      <c r="D188" s="30">
        <f>+D126+D30</f>
        <v>-9105509.0000000019</v>
      </c>
      <c r="E188" s="41">
        <f t="shared" si="93"/>
        <v>0.22215954055275855</v>
      </c>
      <c r="F188" s="30">
        <f>+F126+F30</f>
        <v>-9105509.0000000019</v>
      </c>
      <c r="G188" s="41">
        <f t="shared" si="96"/>
        <v>0</v>
      </c>
      <c r="H188" s="62">
        <f>+H126+H30</f>
        <v>-9044966.0000000019</v>
      </c>
      <c r="I188" s="41">
        <f t="shared" si="122"/>
        <v>-6.64905168947727E-3</v>
      </c>
      <c r="J188" s="62">
        <f>+J126+J30</f>
        <v>-11108756</v>
      </c>
      <c r="K188" s="52">
        <f t="shared" si="123"/>
        <v>0.22817001191602015</v>
      </c>
      <c r="L188" s="62">
        <f>+L126+L30</f>
        <v>-11943660</v>
      </c>
      <c r="M188" s="52">
        <f t="shared" ref="M188:M192" si="124">+L188/J188-1</f>
        <v>7.515729033926033E-2</v>
      </c>
      <c r="N188" s="62">
        <f>+N126+N30</f>
        <v>-13036605.64165264</v>
      </c>
      <c r="O188" s="63">
        <f t="shared" si="94"/>
        <v>9.1508435576083125E-2</v>
      </c>
      <c r="P188" s="64">
        <f>+P126+P30</f>
        <v>-14258523.355426878</v>
      </c>
      <c r="Q188" s="65">
        <f t="shared" si="95"/>
        <v>9.3729744333919784E-2</v>
      </c>
    </row>
    <row r="189" spans="2:17" ht="14.25" x14ac:dyDescent="0.2">
      <c r="B189" s="29" t="s">
        <v>46</v>
      </c>
      <c r="C189" s="30">
        <f t="shared" ref="C189:D189" si="125">+C127+C31</f>
        <v>0</v>
      </c>
      <c r="D189" s="30">
        <f t="shared" si="125"/>
        <v>0</v>
      </c>
      <c r="E189" s="41" t="e">
        <f t="shared" ref="E189:E190" si="126">(+D189/C189)-1</f>
        <v>#DIV/0!</v>
      </c>
      <c r="F189" s="30">
        <f t="shared" ref="F189:H190" si="127">+F127+F31</f>
        <v>0</v>
      </c>
      <c r="G189" s="41" t="e">
        <f t="shared" ref="G189:G190" si="128">+F189/D189-1</f>
        <v>#DIV/0!</v>
      </c>
      <c r="H189" s="62">
        <f t="shared" si="127"/>
        <v>0</v>
      </c>
      <c r="I189" s="41" t="e">
        <f t="shared" si="122"/>
        <v>#DIV/0!</v>
      </c>
      <c r="J189" s="62">
        <f t="shared" ref="J189" si="129">+J127+J31</f>
        <v>0</v>
      </c>
      <c r="K189" s="52" t="e">
        <f t="shared" si="123"/>
        <v>#DIV/0!</v>
      </c>
      <c r="L189" s="62">
        <f t="shared" ref="L189" si="130">+L127+L31</f>
        <v>0</v>
      </c>
      <c r="M189" s="52" t="e">
        <f t="shared" si="124"/>
        <v>#DIV/0!</v>
      </c>
      <c r="N189" s="62">
        <f t="shared" ref="N189:N190" si="131">+N127+N31</f>
        <v>0</v>
      </c>
      <c r="O189" s="63" t="e">
        <f t="shared" ref="O189:O190" si="132">+N189/L189-1</f>
        <v>#DIV/0!</v>
      </c>
      <c r="P189" s="64">
        <f t="shared" ref="P189:P190" si="133">+P127+P31</f>
        <v>0</v>
      </c>
      <c r="Q189" s="65" t="e">
        <f t="shared" ref="Q189:Q190" si="134">+P189/N189-1</f>
        <v>#DIV/0!</v>
      </c>
    </row>
    <row r="190" spans="2:17" ht="14.25" x14ac:dyDescent="0.2">
      <c r="B190" s="29" t="s">
        <v>47</v>
      </c>
      <c r="C190" s="30">
        <f t="shared" ref="C190:D190" si="135">+C128+C32</f>
        <v>0</v>
      </c>
      <c r="D190" s="30">
        <f t="shared" si="135"/>
        <v>0</v>
      </c>
      <c r="E190" s="41" t="e">
        <f t="shared" si="126"/>
        <v>#DIV/0!</v>
      </c>
      <c r="F190" s="30">
        <f t="shared" si="127"/>
        <v>0</v>
      </c>
      <c r="G190" s="41" t="e">
        <f t="shared" si="128"/>
        <v>#DIV/0!</v>
      </c>
      <c r="H190" s="62">
        <f t="shared" si="127"/>
        <v>0</v>
      </c>
      <c r="I190" s="41" t="e">
        <f t="shared" si="122"/>
        <v>#DIV/0!</v>
      </c>
      <c r="J190" s="62">
        <f t="shared" ref="J190" si="136">+J128+J32</f>
        <v>0</v>
      </c>
      <c r="K190" s="52" t="e">
        <f t="shared" si="123"/>
        <v>#DIV/0!</v>
      </c>
      <c r="L190" s="62">
        <f t="shared" ref="L190" si="137">+L128+L32</f>
        <v>0</v>
      </c>
      <c r="M190" s="52" t="e">
        <f t="shared" si="124"/>
        <v>#DIV/0!</v>
      </c>
      <c r="N190" s="62">
        <f t="shared" si="131"/>
        <v>0</v>
      </c>
      <c r="O190" s="63" t="e">
        <f t="shared" si="132"/>
        <v>#DIV/0!</v>
      </c>
      <c r="P190" s="64">
        <f t="shared" si="133"/>
        <v>0</v>
      </c>
      <c r="Q190" s="65" t="e">
        <f t="shared" si="134"/>
        <v>#DIV/0!</v>
      </c>
    </row>
    <row r="191" spans="2:17" ht="14.25" x14ac:dyDescent="0.2">
      <c r="B191" s="29" t="s">
        <v>15</v>
      </c>
      <c r="C191" s="30">
        <f t="shared" ref="C191:D193" si="138">+C129+C33</f>
        <v>0</v>
      </c>
      <c r="D191" s="30">
        <f t="shared" si="138"/>
        <v>0</v>
      </c>
      <c r="E191" s="41" t="e">
        <f t="shared" si="93"/>
        <v>#DIV/0!</v>
      </c>
      <c r="F191" s="30">
        <f>+F129+F33</f>
        <v>0</v>
      </c>
      <c r="G191" s="41" t="e">
        <f t="shared" si="96"/>
        <v>#DIV/0!</v>
      </c>
      <c r="H191" s="62">
        <f>+H129+H33</f>
        <v>0</v>
      </c>
      <c r="I191" s="41" t="e">
        <f t="shared" si="122"/>
        <v>#DIV/0!</v>
      </c>
      <c r="J191" s="62">
        <f>+J129+J33</f>
        <v>0</v>
      </c>
      <c r="K191" s="52" t="e">
        <f t="shared" si="123"/>
        <v>#DIV/0!</v>
      </c>
      <c r="L191" s="62">
        <f>+L129+L33</f>
        <v>0</v>
      </c>
      <c r="M191" s="52" t="e">
        <f t="shared" si="124"/>
        <v>#DIV/0!</v>
      </c>
      <c r="N191" s="62">
        <f>+N129+N33</f>
        <v>0</v>
      </c>
      <c r="O191" s="63" t="e">
        <f t="shared" si="94"/>
        <v>#DIV/0!</v>
      </c>
      <c r="P191" s="64">
        <f>+P129+P33</f>
        <v>0</v>
      </c>
      <c r="Q191" s="65" t="e">
        <f t="shared" si="95"/>
        <v>#DIV/0!</v>
      </c>
    </row>
    <row r="192" spans="2:17" ht="14.25" x14ac:dyDescent="0.2">
      <c r="B192" s="29" t="s">
        <v>16</v>
      </c>
      <c r="C192" s="30">
        <f t="shared" si="138"/>
        <v>0</v>
      </c>
      <c r="D192" s="30">
        <f t="shared" si="138"/>
        <v>0</v>
      </c>
      <c r="E192" s="41" t="e">
        <f t="shared" si="93"/>
        <v>#DIV/0!</v>
      </c>
      <c r="F192" s="30">
        <f>+F130+F34</f>
        <v>0</v>
      </c>
      <c r="G192" s="41" t="e">
        <f t="shared" si="96"/>
        <v>#DIV/0!</v>
      </c>
      <c r="H192" s="62">
        <f>+H130+H34</f>
        <v>0</v>
      </c>
      <c r="I192" s="41" t="e">
        <f t="shared" si="122"/>
        <v>#DIV/0!</v>
      </c>
      <c r="J192" s="62">
        <f>+J130+J34</f>
        <v>0</v>
      </c>
      <c r="K192" s="52" t="e">
        <f t="shared" si="123"/>
        <v>#DIV/0!</v>
      </c>
      <c r="L192" s="62">
        <f>+L130+L34</f>
        <v>0</v>
      </c>
      <c r="M192" s="52" t="e">
        <f t="shared" si="124"/>
        <v>#DIV/0!</v>
      </c>
      <c r="N192" s="62">
        <f>+N130+N34</f>
        <v>0</v>
      </c>
      <c r="O192" s="63" t="e">
        <f t="shared" si="94"/>
        <v>#DIV/0!</v>
      </c>
      <c r="P192" s="64">
        <f>+P130+P34</f>
        <v>0</v>
      </c>
      <c r="Q192" s="65" t="e">
        <f t="shared" si="95"/>
        <v>#DIV/0!</v>
      </c>
    </row>
    <row r="193" spans="2:17" ht="15" thickBot="1" x14ac:dyDescent="0.25">
      <c r="B193" s="29" t="s">
        <v>7</v>
      </c>
      <c r="C193" s="13">
        <f t="shared" si="138"/>
        <v>28047987.000000004</v>
      </c>
      <c r="D193" s="13">
        <f t="shared" si="138"/>
        <v>35348316.999999993</v>
      </c>
      <c r="E193" s="43">
        <f t="shared" si="93"/>
        <v>0.2602799979905861</v>
      </c>
      <c r="F193" s="13">
        <f>+F131+F35</f>
        <v>35348316.999999993</v>
      </c>
      <c r="G193" s="43">
        <f t="shared" si="96"/>
        <v>0</v>
      </c>
      <c r="H193" s="24">
        <f>+H131+H35</f>
        <v>28248372.999999981</v>
      </c>
      <c r="I193" s="43">
        <f t="shared" si="122"/>
        <v>-0.20085663484346405</v>
      </c>
      <c r="J193" s="24">
        <f>+J131+J35</f>
        <v>24688908</v>
      </c>
      <c r="K193" s="43">
        <f>+J193/H193-1</f>
        <v>-0.1260060181165118</v>
      </c>
      <c r="L193" s="24">
        <f>+L131+L35</f>
        <v>24688944</v>
      </c>
      <c r="M193" s="43">
        <f>+L193/J193-1</f>
        <v>1.4581446858841218E-6</v>
      </c>
      <c r="N193" s="24">
        <f>+N131+N35</f>
        <v>24510974.591996182</v>
      </c>
      <c r="O193" s="43">
        <f t="shared" si="94"/>
        <v>-7.20846578143719E-3</v>
      </c>
      <c r="P193" s="24">
        <f>+P131+P35</f>
        <v>24210841.143537022</v>
      </c>
      <c r="Q193" s="50">
        <f t="shared" si="95"/>
        <v>-1.2244859841565203E-2</v>
      </c>
    </row>
    <row r="194" spans="2:17" ht="15" thickTop="1" x14ac:dyDescent="0.2">
      <c r="B194" s="29"/>
      <c r="C194" s="37">
        <f>+C193/C185</f>
        <v>0.29251063039584624</v>
      </c>
      <c r="D194" s="37">
        <f t="shared" ref="D194" si="139">+D193/D185</f>
        <v>0.35334165313450305</v>
      </c>
      <c r="E194" s="41"/>
      <c r="F194" s="37">
        <f t="shared" ref="F194:H194" si="140">+F193/F185</f>
        <v>0.35334165313450305</v>
      </c>
      <c r="G194" s="41"/>
      <c r="H194" s="37">
        <f t="shared" si="140"/>
        <v>0.29227307165278532</v>
      </c>
      <c r="I194" s="41"/>
      <c r="J194" s="37">
        <f t="shared" ref="J194" si="141">+J193/J185</f>
        <v>0.290544607177673</v>
      </c>
      <c r="K194" s="41"/>
      <c r="L194" s="37">
        <f t="shared" ref="L194" si="142">+L193/L185</f>
        <v>0.27894953393888799</v>
      </c>
      <c r="M194" s="41"/>
      <c r="N194" s="37">
        <f t="shared" ref="N194" si="143">+N193/N185</f>
        <v>0.26028776267956766</v>
      </c>
      <c r="O194" s="41"/>
      <c r="P194" s="37">
        <f t="shared" ref="P194" si="144">+P193/P185</f>
        <v>0.24114953417881643</v>
      </c>
      <c r="Q194" s="47"/>
    </row>
    <row r="195" spans="2:17" ht="15.75" x14ac:dyDescent="0.25">
      <c r="B195" s="31" t="s">
        <v>29</v>
      </c>
      <c r="C195" s="30"/>
      <c r="D195" s="30"/>
      <c r="E195" s="41"/>
      <c r="F195" s="30"/>
      <c r="G195" s="41"/>
      <c r="H195" s="62"/>
      <c r="I195" s="41"/>
      <c r="J195" s="62"/>
      <c r="K195" s="41"/>
      <c r="L195" s="62"/>
      <c r="M195" s="41"/>
      <c r="N195" s="62"/>
      <c r="O195" s="41"/>
      <c r="P195" s="62"/>
      <c r="Q195" s="47"/>
    </row>
    <row r="196" spans="2:17" ht="14.25" x14ac:dyDescent="0.2">
      <c r="B196" s="29" t="s">
        <v>9</v>
      </c>
      <c r="C196" s="30">
        <f t="shared" ref="C196:D198" si="145">+C134+C38</f>
        <v>225871332</v>
      </c>
      <c r="D196" s="30">
        <f t="shared" si="145"/>
        <v>218203114.99999991</v>
      </c>
      <c r="E196" s="41">
        <f t="shared" si="93"/>
        <v>-3.3949492094021427E-2</v>
      </c>
      <c r="F196" s="30">
        <f>+F134+F38</f>
        <v>218203114.99999991</v>
      </c>
      <c r="G196" s="41">
        <f t="shared" si="96"/>
        <v>0</v>
      </c>
      <c r="H196" s="62">
        <f>+H134+H38</f>
        <v>216504489</v>
      </c>
      <c r="I196" s="41">
        <f t="shared" ref="I196:I198" si="146">+H196/F196-1</f>
        <v>-7.7846093077081902E-3</v>
      </c>
      <c r="J196" s="62">
        <f>+J134+J38</f>
        <v>214294322</v>
      </c>
      <c r="K196" s="52">
        <f t="shared" ref="K196:K197" si="147">+J196/H196-1</f>
        <v>-1.0208411891173275E-2</v>
      </c>
      <c r="L196" s="62">
        <f>+L134+L38</f>
        <v>222519471</v>
      </c>
      <c r="M196" s="52">
        <f>+L196/J196-1</f>
        <v>3.8382486867757581E-2</v>
      </c>
      <c r="N196" s="62">
        <f>+N134+N38</f>
        <v>236754056.67313507</v>
      </c>
      <c r="O196" s="63">
        <f t="shared" si="94"/>
        <v>6.3970067918843299E-2</v>
      </c>
      <c r="P196" s="64">
        <f>+P134+P38</f>
        <v>252414355.3981052</v>
      </c>
      <c r="Q196" s="65">
        <f t="shared" si="95"/>
        <v>6.6145851712230197E-2</v>
      </c>
    </row>
    <row r="197" spans="2:17" ht="14.25" x14ac:dyDescent="0.2">
      <c r="B197" s="29" t="s">
        <v>10</v>
      </c>
      <c r="C197" s="12">
        <f t="shared" si="145"/>
        <v>16511949</v>
      </c>
      <c r="D197" s="12">
        <f t="shared" si="145"/>
        <v>22501461.999999996</v>
      </c>
      <c r="E197" s="42">
        <f t="shared" si="93"/>
        <v>0.36273809954233727</v>
      </c>
      <c r="F197" s="12">
        <f>+F135+F39</f>
        <v>22501461.999999996</v>
      </c>
      <c r="G197" s="42">
        <f t="shared" si="96"/>
        <v>0</v>
      </c>
      <c r="H197" s="66">
        <f>+H135+H39</f>
        <v>26261976.999999996</v>
      </c>
      <c r="I197" s="42">
        <f t="shared" si="146"/>
        <v>0.16712314070970158</v>
      </c>
      <c r="J197" s="66">
        <f>+J135+J39</f>
        <v>30421185</v>
      </c>
      <c r="K197" s="55">
        <f t="shared" si="147"/>
        <v>0.15837375838079537</v>
      </c>
      <c r="L197" s="66">
        <f>+L135+L39</f>
        <v>32061942</v>
      </c>
      <c r="M197" s="52">
        <f>+L197/J197-1</f>
        <v>5.3934684003926758E-2</v>
      </c>
      <c r="N197" s="66">
        <f>+N135+N39</f>
        <v>34112989.378995992</v>
      </c>
      <c r="O197" s="67">
        <f t="shared" si="94"/>
        <v>6.3971401950511764E-2</v>
      </c>
      <c r="P197" s="68">
        <f>+P135+P39</f>
        <v>36369422.11591994</v>
      </c>
      <c r="Q197" s="69">
        <f t="shared" si="95"/>
        <v>6.6145851712229975E-2</v>
      </c>
    </row>
    <row r="198" spans="2:17" ht="12.75" customHeight="1" x14ac:dyDescent="0.2">
      <c r="B198" s="29" t="s">
        <v>11</v>
      </c>
      <c r="C198" s="30">
        <f t="shared" si="145"/>
        <v>242383281</v>
      </c>
      <c r="D198" s="30">
        <f t="shared" si="145"/>
        <v>240704576.99999997</v>
      </c>
      <c r="E198" s="41">
        <f t="shared" si="93"/>
        <v>-6.9258242279508497E-3</v>
      </c>
      <c r="F198" s="30">
        <f>+F136+F40</f>
        <v>240704576.99999997</v>
      </c>
      <c r="G198" s="41">
        <f t="shared" si="96"/>
        <v>0</v>
      </c>
      <c r="H198" s="35">
        <f>+H136+H40</f>
        <v>242766466.00000003</v>
      </c>
      <c r="I198" s="41">
        <f t="shared" si="146"/>
        <v>8.5660564734506561E-3</v>
      </c>
      <c r="J198" s="35">
        <f>+J136+J40</f>
        <v>244715507</v>
      </c>
      <c r="K198" s="41">
        <f>+J198/H198-1</f>
        <v>8.0284605700029488E-3</v>
      </c>
      <c r="L198" s="35">
        <f>+L136+L40</f>
        <v>254581413</v>
      </c>
      <c r="M198" s="41">
        <f>+L198/J198-1</f>
        <v>4.0315818645689561E-2</v>
      </c>
      <c r="N198" s="35">
        <f>+N136+N40</f>
        <v>270867046.05213106</v>
      </c>
      <c r="O198" s="41">
        <f t="shared" si="94"/>
        <v>6.3970235926575914E-2</v>
      </c>
      <c r="P198" s="35">
        <f>+P136+P40</f>
        <v>288783777.51402515</v>
      </c>
      <c r="Q198" s="47">
        <f t="shared" si="95"/>
        <v>6.6145851712230197E-2</v>
      </c>
    </row>
    <row r="199" spans="2:17" ht="14.25" x14ac:dyDescent="0.2">
      <c r="B199" s="29"/>
      <c r="C199" s="30"/>
      <c r="D199" s="30"/>
      <c r="E199" s="41"/>
      <c r="F199" s="30"/>
      <c r="G199" s="41"/>
      <c r="H199" s="62"/>
      <c r="I199" s="41"/>
      <c r="J199" s="62"/>
      <c r="K199" s="41"/>
      <c r="L199" s="62"/>
      <c r="M199" s="41"/>
      <c r="N199" s="62"/>
      <c r="O199" s="63" t="e">
        <f t="shared" si="94"/>
        <v>#DIV/0!</v>
      </c>
      <c r="P199" s="64"/>
      <c r="Q199" s="65" t="e">
        <f t="shared" si="95"/>
        <v>#DIV/0!</v>
      </c>
    </row>
    <row r="200" spans="2:17" ht="14.25" x14ac:dyDescent="0.2">
      <c r="B200" s="29" t="s">
        <v>12</v>
      </c>
      <c r="C200" s="30">
        <f t="shared" ref="C200:D204" si="148">+C138+C42</f>
        <v>-154393417</v>
      </c>
      <c r="D200" s="30">
        <f t="shared" si="148"/>
        <v>-155354898</v>
      </c>
      <c r="E200" s="41">
        <f t="shared" si="93"/>
        <v>6.2274740638714743E-3</v>
      </c>
      <c r="F200" s="30">
        <f>+F138+F42</f>
        <v>-155354898</v>
      </c>
      <c r="G200" s="41">
        <f t="shared" si="96"/>
        <v>0</v>
      </c>
      <c r="H200" s="62">
        <f>+H138+H42</f>
        <v>-139901625</v>
      </c>
      <c r="I200" s="41">
        <f t="shared" ref="I200:I204" si="149">+H200/F200-1</f>
        <v>-9.9470780766757638E-2</v>
      </c>
      <c r="J200" s="62">
        <f>+J138+J42</f>
        <v>-141436420</v>
      </c>
      <c r="K200" s="52">
        <f t="shared" ref="K200:K203" si="150">+J200/H200-1</f>
        <v>1.0970530185049565E-2</v>
      </c>
      <c r="L200" s="62">
        <f>+L138+L42</f>
        <v>-147743347</v>
      </c>
      <c r="M200" s="52">
        <f>+L200/J200-1</f>
        <v>4.459195870483712E-2</v>
      </c>
      <c r="N200" s="62">
        <f>+N138+N42</f>
        <v>-161262367.55074438</v>
      </c>
      <c r="O200" s="63">
        <f t="shared" si="94"/>
        <v>9.1503413353322571E-2</v>
      </c>
      <c r="P200" s="64">
        <f>+P138+P42</f>
        <v>-176377344.57942852</v>
      </c>
      <c r="Q200" s="65">
        <f t="shared" si="95"/>
        <v>9.372910281704705E-2</v>
      </c>
    </row>
    <row r="201" spans="2:17" ht="14.25" x14ac:dyDescent="0.2">
      <c r="B201" s="29" t="s">
        <v>13</v>
      </c>
      <c r="C201" s="30">
        <f t="shared" si="148"/>
        <v>-11163259</v>
      </c>
      <c r="D201" s="30">
        <f t="shared" si="148"/>
        <v>-15906034.000000006</v>
      </c>
      <c r="E201" s="41">
        <f t="shared" si="93"/>
        <v>0.42485577016532594</v>
      </c>
      <c r="F201" s="30">
        <f>+F139+F43</f>
        <v>-15906034.000000006</v>
      </c>
      <c r="G201" s="41">
        <f t="shared" si="96"/>
        <v>0</v>
      </c>
      <c r="H201" s="62">
        <f>+H139+H43</f>
        <v>-19598459</v>
      </c>
      <c r="I201" s="41">
        <f t="shared" si="149"/>
        <v>0.23213989106272459</v>
      </c>
      <c r="J201" s="62">
        <f>+J139+J43</f>
        <v>-21723769</v>
      </c>
      <c r="K201" s="52">
        <f t="shared" si="150"/>
        <v>0.10844270970488035</v>
      </c>
      <c r="L201" s="62">
        <f>+L139+L43</f>
        <v>-23327227</v>
      </c>
      <c r="M201" s="52">
        <f t="shared" ref="M201:M203" si="151">+L201/J201-1</f>
        <v>7.381122493062775E-2</v>
      </c>
      <c r="N201" s="62">
        <f>+N139+N43</f>
        <v>-25461560.518244639</v>
      </c>
      <c r="O201" s="63">
        <f t="shared" si="94"/>
        <v>9.1495380837363971E-2</v>
      </c>
      <c r="P201" s="64">
        <f>+P139+P43</f>
        <v>-27848066.075962335</v>
      </c>
      <c r="Q201" s="65">
        <f t="shared" si="95"/>
        <v>9.3729744333919784E-2</v>
      </c>
    </row>
    <row r="202" spans="2:17" ht="14.25" x14ac:dyDescent="0.2">
      <c r="B202" s="29" t="s">
        <v>46</v>
      </c>
      <c r="C202" s="30">
        <f t="shared" si="148"/>
        <v>0</v>
      </c>
      <c r="D202" s="30">
        <f t="shared" si="148"/>
        <v>0</v>
      </c>
      <c r="E202" s="41" t="e">
        <f t="shared" ref="E202:E203" si="152">(+D202/C202)-1</f>
        <v>#DIV/0!</v>
      </c>
      <c r="F202" s="30">
        <f>+F140+F44</f>
        <v>0</v>
      </c>
      <c r="G202" s="41" t="e">
        <f t="shared" ref="G202:G203" si="153">+F202/D202-1</f>
        <v>#DIV/0!</v>
      </c>
      <c r="H202" s="62">
        <f>+H140+H44</f>
        <v>0</v>
      </c>
      <c r="I202" s="41" t="e">
        <f t="shared" si="149"/>
        <v>#DIV/0!</v>
      </c>
      <c r="J202" s="62">
        <f>+J140+J44</f>
        <v>0</v>
      </c>
      <c r="K202" s="52" t="e">
        <f t="shared" si="150"/>
        <v>#DIV/0!</v>
      </c>
      <c r="L202" s="62">
        <f>+L140+L44</f>
        <v>0</v>
      </c>
      <c r="M202" s="52" t="e">
        <f t="shared" si="151"/>
        <v>#DIV/0!</v>
      </c>
      <c r="N202" s="62">
        <f>+N140+N44</f>
        <v>0</v>
      </c>
      <c r="O202" s="63" t="e">
        <f t="shared" ref="O202:O203" si="154">+N202/L202-1</f>
        <v>#DIV/0!</v>
      </c>
      <c r="P202" s="64">
        <f>+P140+P44</f>
        <v>0</v>
      </c>
      <c r="Q202" s="65" t="e">
        <f t="shared" ref="Q202:Q203" si="155">+P202/N202-1</f>
        <v>#DIV/0!</v>
      </c>
    </row>
    <row r="203" spans="2:17" ht="14.25" x14ac:dyDescent="0.2">
      <c r="B203" s="29" t="s">
        <v>47</v>
      </c>
      <c r="C203" s="30">
        <f t="shared" si="148"/>
        <v>0</v>
      </c>
      <c r="D203" s="30">
        <f t="shared" si="148"/>
        <v>0</v>
      </c>
      <c r="E203" s="41" t="e">
        <f t="shared" si="152"/>
        <v>#DIV/0!</v>
      </c>
      <c r="F203" s="30">
        <f>+F141+F45</f>
        <v>0</v>
      </c>
      <c r="G203" s="41" t="e">
        <f t="shared" si="153"/>
        <v>#DIV/0!</v>
      </c>
      <c r="H203" s="62">
        <f>+H141+H45</f>
        <v>0</v>
      </c>
      <c r="I203" s="41" t="e">
        <f t="shared" si="149"/>
        <v>#DIV/0!</v>
      </c>
      <c r="J203" s="62">
        <f>+J141+J45</f>
        <v>0</v>
      </c>
      <c r="K203" s="52" t="e">
        <f t="shared" si="150"/>
        <v>#DIV/0!</v>
      </c>
      <c r="L203" s="62">
        <f>+L141+L45</f>
        <v>0</v>
      </c>
      <c r="M203" s="52" t="e">
        <f t="shared" si="151"/>
        <v>#DIV/0!</v>
      </c>
      <c r="N203" s="62">
        <f>+N141+N45</f>
        <v>0</v>
      </c>
      <c r="O203" s="63" t="e">
        <f t="shared" si="154"/>
        <v>#DIV/0!</v>
      </c>
      <c r="P203" s="64">
        <f>+P141+P45</f>
        <v>0</v>
      </c>
      <c r="Q203" s="65" t="e">
        <f t="shared" si="155"/>
        <v>#DIV/0!</v>
      </c>
    </row>
    <row r="204" spans="2:17" ht="15" thickBot="1" x14ac:dyDescent="0.25">
      <c r="B204" s="29" t="s">
        <v>7</v>
      </c>
      <c r="C204" s="13">
        <f t="shared" si="148"/>
        <v>76826604.99999997</v>
      </c>
      <c r="D204" s="13">
        <f t="shared" si="148"/>
        <v>69443644.999999955</v>
      </c>
      <c r="E204" s="43">
        <f t="shared" si="93"/>
        <v>-9.6099001120770855E-2</v>
      </c>
      <c r="F204" s="13">
        <f>+F142+F46</f>
        <v>69443644.999999955</v>
      </c>
      <c r="G204" s="43">
        <f t="shared" si="96"/>
        <v>0</v>
      </c>
      <c r="H204" s="24">
        <f>+H142+H46</f>
        <v>83266382</v>
      </c>
      <c r="I204" s="43">
        <f t="shared" si="149"/>
        <v>0.19904970426019619</v>
      </c>
      <c r="J204" s="24">
        <f>+J142+J46</f>
        <v>81555318</v>
      </c>
      <c r="K204" s="43">
        <f>+J204/H204-1</f>
        <v>-2.0549277618427064E-2</v>
      </c>
      <c r="L204" s="24">
        <f>+L142+L46</f>
        <v>83510839</v>
      </c>
      <c r="M204" s="43">
        <f>+L204/J204-1</f>
        <v>2.3977847771987193E-2</v>
      </c>
      <c r="N204" s="24">
        <f>+N142+N46</f>
        <v>84143117.983142033</v>
      </c>
      <c r="O204" s="43">
        <f t="shared" si="94"/>
        <v>7.5712205830196222E-3</v>
      </c>
      <c r="P204" s="24">
        <f>+P142+P46</f>
        <v>84558366.858634293</v>
      </c>
      <c r="Q204" s="50">
        <f t="shared" si="95"/>
        <v>4.9350307600373178E-3</v>
      </c>
    </row>
    <row r="205" spans="2:17" ht="15" thickTop="1" x14ac:dyDescent="0.2">
      <c r="B205" s="29"/>
      <c r="C205" s="37">
        <f>+C204/C198</f>
        <v>0.31696330160659875</v>
      </c>
      <c r="D205" s="37">
        <f t="shared" ref="D205" si="156">+D204/D198</f>
        <v>0.28850155599658567</v>
      </c>
      <c r="E205" s="41"/>
      <c r="F205" s="37">
        <f t="shared" ref="F205:H205" si="157">+F204/F198</f>
        <v>0.28850155599658567</v>
      </c>
      <c r="G205" s="41"/>
      <c r="H205" s="37">
        <f t="shared" si="157"/>
        <v>0.34298963679769506</v>
      </c>
      <c r="I205" s="41"/>
      <c r="J205" s="37">
        <f t="shared" ref="J205" si="158">+J204/J198</f>
        <v>0.33326583590797948</v>
      </c>
      <c r="K205" s="41"/>
      <c r="L205" s="37">
        <f t="shared" ref="L205" si="159">+L204/L198</f>
        <v>0.3280319565199365</v>
      </c>
      <c r="M205" s="41"/>
      <c r="N205" s="37">
        <f t="shared" ref="N205" si="160">+N204/N198</f>
        <v>0.31064361357175896</v>
      </c>
      <c r="O205" s="41"/>
      <c r="P205" s="37"/>
      <c r="Q205" s="47"/>
    </row>
    <row r="206" spans="2:17" ht="14.25" x14ac:dyDescent="0.2">
      <c r="B206" s="29"/>
      <c r="C206" s="37"/>
      <c r="D206" s="37"/>
      <c r="E206" s="41"/>
      <c r="F206" s="37"/>
      <c r="G206" s="41"/>
      <c r="H206" s="37"/>
      <c r="I206" s="41"/>
      <c r="J206" s="37"/>
      <c r="K206" s="41"/>
      <c r="L206" s="37"/>
      <c r="M206" s="41"/>
      <c r="N206" s="37"/>
      <c r="O206" s="41"/>
      <c r="P206" s="37"/>
      <c r="Q206" s="47"/>
    </row>
    <row r="207" spans="2:17" ht="15" x14ac:dyDescent="0.25">
      <c r="B207" s="32" t="s">
        <v>6</v>
      </c>
      <c r="C207" s="30">
        <f>+C145+C49</f>
        <v>4576163</v>
      </c>
      <c r="D207" s="30">
        <f>+D145+D49</f>
        <v>4169146.0000000005</v>
      </c>
      <c r="E207" s="41">
        <f t="shared" si="93"/>
        <v>-8.8942854526816384E-2</v>
      </c>
      <c r="F207" s="30">
        <f>+F145+F49</f>
        <v>4169146.0000000005</v>
      </c>
      <c r="G207" s="41">
        <f t="shared" si="96"/>
        <v>0</v>
      </c>
      <c r="H207" s="62">
        <f>+H145+H49</f>
        <v>5724870</v>
      </c>
      <c r="I207" s="41">
        <f t="shared" ref="I207" si="161">+H207/F207-1</f>
        <v>0.37315171980064976</v>
      </c>
      <c r="J207" s="62">
        <f>+J145+J49</f>
        <v>5724870</v>
      </c>
      <c r="K207" s="52">
        <f>+J207/H207-1</f>
        <v>0</v>
      </c>
      <c r="L207" s="62">
        <f>+L145+L49</f>
        <v>4579237</v>
      </c>
      <c r="M207" s="52">
        <f>+L207/J207-1</f>
        <v>-0.20011511178419772</v>
      </c>
      <c r="N207" s="62">
        <f>+N145+N49</f>
        <v>4837858</v>
      </c>
      <c r="O207" s="63">
        <f t="shared" si="94"/>
        <v>5.6476875951168237E-2</v>
      </c>
      <c r="P207" s="64">
        <f>+P145+P49</f>
        <v>5002345</v>
      </c>
      <c r="Q207" s="65">
        <f t="shared" si="95"/>
        <v>3.3999964447075648E-2</v>
      </c>
    </row>
    <row r="208" spans="2:17" ht="14.25" x14ac:dyDescent="0.2">
      <c r="B208" s="29"/>
      <c r="C208" s="30"/>
      <c r="D208" s="30"/>
      <c r="E208" s="41"/>
      <c r="F208" s="30"/>
      <c r="G208" s="41"/>
      <c r="H208" s="62"/>
      <c r="I208" s="41"/>
      <c r="J208" s="62"/>
      <c r="K208" s="41"/>
      <c r="L208" s="62"/>
      <c r="M208" s="41"/>
      <c r="N208" s="62"/>
      <c r="O208" s="41"/>
      <c r="P208" s="62"/>
      <c r="Q208" s="47"/>
    </row>
    <row r="209" spans="2:17" ht="15.75" x14ac:dyDescent="0.25">
      <c r="B209" s="31" t="s">
        <v>26</v>
      </c>
      <c r="C209" s="26"/>
      <c r="D209" s="26"/>
      <c r="E209" s="41"/>
      <c r="F209" s="26"/>
      <c r="G209" s="41"/>
      <c r="H209" s="62"/>
      <c r="I209" s="41"/>
      <c r="J209" s="62"/>
      <c r="K209" s="41"/>
      <c r="L209" s="62"/>
      <c r="M209" s="41"/>
      <c r="N209" s="62"/>
      <c r="O209" s="41"/>
      <c r="P209" s="62"/>
      <c r="Q209" s="47"/>
    </row>
    <row r="210" spans="2:17" ht="14.25" x14ac:dyDescent="0.2">
      <c r="B210" s="29" t="s">
        <v>9</v>
      </c>
      <c r="C210" s="30">
        <f t="shared" ref="C210:D212" si="162">+C52+C148</f>
        <v>452513547</v>
      </c>
      <c r="D210" s="30">
        <f t="shared" si="162"/>
        <v>451745709.99999982</v>
      </c>
      <c r="E210" s="41">
        <f t="shared" si="93"/>
        <v>-1.696826548267194E-3</v>
      </c>
      <c r="F210" s="30">
        <f>+F52+F148</f>
        <v>451745709.99999982</v>
      </c>
      <c r="G210" s="41">
        <f t="shared" si="96"/>
        <v>0</v>
      </c>
      <c r="H210" s="62">
        <f>+H52+H148</f>
        <v>437808513</v>
      </c>
      <c r="I210" s="41">
        <f t="shared" ref="I210:I212" si="163">+H210/F210-1</f>
        <v>-3.0851863540662827E-2</v>
      </c>
      <c r="J210" s="62">
        <f>+J52+J148</f>
        <v>435299932</v>
      </c>
      <c r="K210" s="41">
        <f t="shared" ref="K210:K211" si="164">+J210/H210-1</f>
        <v>-5.729858889244599E-3</v>
      </c>
      <c r="L210" s="62">
        <f>+L52+L148</f>
        <v>451669205</v>
      </c>
      <c r="M210" s="41">
        <f>+L210/J210-1</f>
        <v>3.7604584326009105E-2</v>
      </c>
      <c r="N210" s="62">
        <f>+N52+N148</f>
        <v>480562820.41370189</v>
      </c>
      <c r="O210" s="63">
        <f t="shared" si="94"/>
        <v>6.3970744726114193E-2</v>
      </c>
      <c r="P210" s="64">
        <f>+P52+P148</f>
        <v>512350057.47119772</v>
      </c>
      <c r="Q210" s="65">
        <f t="shared" si="95"/>
        <v>6.6145851712230197E-2</v>
      </c>
    </row>
    <row r="211" spans="2:17" ht="14.25" x14ac:dyDescent="0.2">
      <c r="B211" s="29" t="s">
        <v>10</v>
      </c>
      <c r="C211" s="12">
        <f t="shared" si="162"/>
        <v>40880965</v>
      </c>
      <c r="D211" s="12">
        <f t="shared" si="162"/>
        <v>58686415.000000007</v>
      </c>
      <c r="E211" s="42">
        <f t="shared" si="93"/>
        <v>0.43554377936039446</v>
      </c>
      <c r="F211" s="12">
        <f>+F53+F149</f>
        <v>58686415.000000007</v>
      </c>
      <c r="G211" s="42">
        <f t="shared" si="96"/>
        <v>0</v>
      </c>
      <c r="H211" s="66">
        <f>+H53+H149</f>
        <v>63107824.999999978</v>
      </c>
      <c r="I211" s="42">
        <f t="shared" si="163"/>
        <v>7.5339582422950357E-2</v>
      </c>
      <c r="J211" s="66">
        <f>+J53+J149</f>
        <v>75127484</v>
      </c>
      <c r="K211" s="42">
        <f t="shared" si="164"/>
        <v>0.19046226042491599</v>
      </c>
      <c r="L211" s="66">
        <f>+L53+L149</f>
        <v>79269102</v>
      </c>
      <c r="M211" s="42">
        <f>+L211/J211-1</f>
        <v>5.5127867718823165E-2</v>
      </c>
      <c r="N211" s="66">
        <f>+N53+N149</f>
        <v>84340057.586298108</v>
      </c>
      <c r="O211" s="67">
        <f t="shared" si="94"/>
        <v>6.3971401950511764E-2</v>
      </c>
      <c r="P211" s="68">
        <f>+P53+P149</f>
        <v>89918802.528802335</v>
      </c>
      <c r="Q211" s="69">
        <f t="shared" si="95"/>
        <v>6.6145851712230197E-2</v>
      </c>
    </row>
    <row r="212" spans="2:17" ht="12.75" customHeight="1" x14ac:dyDescent="0.2">
      <c r="B212" s="29" t="s">
        <v>11</v>
      </c>
      <c r="C212" s="30">
        <f t="shared" si="162"/>
        <v>493394511.99999994</v>
      </c>
      <c r="D212" s="30">
        <f t="shared" si="162"/>
        <v>510432125.00000006</v>
      </c>
      <c r="E212" s="41">
        <f t="shared" si="93"/>
        <v>3.4531419757664716E-2</v>
      </c>
      <c r="F212" s="30">
        <f>+F54+F150</f>
        <v>510432125.00000006</v>
      </c>
      <c r="G212" s="41">
        <f t="shared" si="96"/>
        <v>0</v>
      </c>
      <c r="H212" s="35">
        <f>+H54+H150</f>
        <v>500916338.00000018</v>
      </c>
      <c r="I212" s="41">
        <f t="shared" si="163"/>
        <v>-1.8642609925854203E-2</v>
      </c>
      <c r="J212" s="35">
        <f>+J54+J150</f>
        <v>510427416</v>
      </c>
      <c r="K212" s="41">
        <f>+J212/H212-1</f>
        <v>1.8987358324095593E-2</v>
      </c>
      <c r="L212" s="35">
        <f>+L54+L150</f>
        <v>530938307</v>
      </c>
      <c r="M212" s="41">
        <f>+L212/J212-1</f>
        <v>4.018375650887851E-2</v>
      </c>
      <c r="N212" s="35">
        <f>+N54+N150</f>
        <v>564902878</v>
      </c>
      <c r="O212" s="41">
        <f t="shared" si="94"/>
        <v>6.3970842849732534E-2</v>
      </c>
      <c r="P212" s="35">
        <f>+P54+P150</f>
        <v>602268860</v>
      </c>
      <c r="Q212" s="47">
        <f t="shared" si="95"/>
        <v>6.6145851712229975E-2</v>
      </c>
    </row>
    <row r="213" spans="2:17" ht="14.25" x14ac:dyDescent="0.2">
      <c r="B213" s="29"/>
      <c r="C213" s="30"/>
      <c r="D213" s="30"/>
      <c r="E213" s="41"/>
      <c r="F213" s="30"/>
      <c r="G213" s="41"/>
      <c r="H213" s="30"/>
      <c r="I213" s="41"/>
      <c r="J213" s="30"/>
      <c r="K213" s="41"/>
      <c r="L213" s="30"/>
      <c r="M213" s="41"/>
      <c r="N213" s="30"/>
      <c r="O213" s="41"/>
      <c r="P213" s="30"/>
      <c r="Q213" s="47"/>
    </row>
    <row r="214" spans="2:17" ht="14.25" x14ac:dyDescent="0.2">
      <c r="B214" s="29" t="s">
        <v>12</v>
      </c>
      <c r="C214" s="30">
        <f t="shared" ref="C214:D221" si="165">+C56+C152</f>
        <v>-233152639.99999997</v>
      </c>
      <c r="D214" s="30">
        <f t="shared" si="165"/>
        <v>-229332200.99999997</v>
      </c>
      <c r="E214" s="41">
        <f t="shared" si="93"/>
        <v>-1.6385999317871769E-2</v>
      </c>
      <c r="F214" s="30">
        <f t="shared" ref="F214:H221" si="166">+F56+F152</f>
        <v>-229332200.99999997</v>
      </c>
      <c r="G214" s="41">
        <f t="shared" si="96"/>
        <v>0</v>
      </c>
      <c r="H214" s="62">
        <f t="shared" si="166"/>
        <v>-213480870</v>
      </c>
      <c r="I214" s="41">
        <f t="shared" ref="I214:I221" si="167">+H214/F214-1</f>
        <v>-6.9119517149708876E-2</v>
      </c>
      <c r="J214" s="62">
        <f t="shared" ref="J214" si="168">+J56+J152</f>
        <v>-215437808</v>
      </c>
      <c r="K214" s="41">
        <f t="shared" ref="K214:K220" si="169">+J214/H214-1</f>
        <v>9.166807311587144E-3</v>
      </c>
      <c r="L214" s="62">
        <f t="shared" ref="L214" si="170">+L56+L152</f>
        <v>-224969485</v>
      </c>
      <c r="M214" s="41">
        <f t="shared" ref="M214:M221" si="171">+L214/J214-1</f>
        <v>4.4243288067617126E-2</v>
      </c>
      <c r="N214" s="62">
        <f t="shared" ref="N214:N221" si="172">+N56+N152</f>
        <v>-245556090.97254375</v>
      </c>
      <c r="O214" s="63">
        <f t="shared" si="94"/>
        <v>9.1508437122233444E-2</v>
      </c>
      <c r="P214" s="64">
        <f t="shared" ref="P214:P221" si="173">+P56+P152</f>
        <v>-268571998.90541977</v>
      </c>
      <c r="Q214" s="65">
        <f t="shared" si="95"/>
        <v>9.372973743685109E-2</v>
      </c>
    </row>
    <row r="215" spans="2:17" ht="14.25" x14ac:dyDescent="0.2">
      <c r="B215" s="29" t="s">
        <v>13</v>
      </c>
      <c r="C215" s="30">
        <f t="shared" si="165"/>
        <v>-26801981.000000011</v>
      </c>
      <c r="D215" s="30">
        <f t="shared" si="165"/>
        <v>-38056100</v>
      </c>
      <c r="E215" s="41">
        <f t="shared" si="93"/>
        <v>0.41989877539275855</v>
      </c>
      <c r="F215" s="30">
        <f t="shared" si="166"/>
        <v>-38056100</v>
      </c>
      <c r="G215" s="41">
        <f t="shared" si="96"/>
        <v>0</v>
      </c>
      <c r="H215" s="62">
        <f t="shared" si="166"/>
        <v>-39548079.999999993</v>
      </c>
      <c r="I215" s="41">
        <f t="shared" si="167"/>
        <v>3.9204752983095892E-2</v>
      </c>
      <c r="J215" s="62">
        <f t="shared" ref="J215" si="174">+J57+J153</f>
        <v>-44477233</v>
      </c>
      <c r="K215" s="41">
        <f t="shared" si="169"/>
        <v>0.12463697352690728</v>
      </c>
      <c r="L215" s="62">
        <f t="shared" ref="L215" si="175">+L57+L153</f>
        <v>-47569679</v>
      </c>
      <c r="M215" s="41">
        <f t="shared" si="171"/>
        <v>6.9528740693019175E-2</v>
      </c>
      <c r="N215" s="62">
        <f t="shared" si="172"/>
        <v>-51922401.375292927</v>
      </c>
      <c r="O215" s="63">
        <f t="shared" si="94"/>
        <v>9.150203379116606E-2</v>
      </c>
      <c r="P215" s="64">
        <f t="shared" si="173"/>
        <v>-56789074.78140229</v>
      </c>
      <c r="Q215" s="65">
        <f t="shared" si="95"/>
        <v>9.3729744333919562E-2</v>
      </c>
    </row>
    <row r="216" spans="2:17" ht="14.25" x14ac:dyDescent="0.2">
      <c r="B216" s="29" t="s">
        <v>46</v>
      </c>
      <c r="C216" s="30">
        <f t="shared" si="165"/>
        <v>-4167120</v>
      </c>
      <c r="D216" s="30">
        <f t="shared" si="165"/>
        <v>-5627667</v>
      </c>
      <c r="E216" s="41">
        <f t="shared" ref="E216:E217" si="176">(+D216/C216)-1</f>
        <v>0.35049314634567752</v>
      </c>
      <c r="F216" s="30">
        <f t="shared" si="166"/>
        <v>-5627667</v>
      </c>
      <c r="G216" s="41">
        <f t="shared" ref="G216:G217" si="177">+F216/D216-1</f>
        <v>0</v>
      </c>
      <c r="H216" s="62">
        <f t="shared" si="166"/>
        <v>-3569908.0000000005</v>
      </c>
      <c r="I216" s="41">
        <f t="shared" si="167"/>
        <v>-0.36565045515308559</v>
      </c>
      <c r="J216" s="62">
        <f t="shared" ref="J216" si="178">+J58+J154</f>
        <v>-5885228</v>
      </c>
      <c r="K216" s="41">
        <f t="shared" si="169"/>
        <v>0.64856573334662948</v>
      </c>
      <c r="L216" s="62">
        <f t="shared" ref="L216" si="179">+L58+L154</f>
        <v>-6121719</v>
      </c>
      <c r="M216" s="41">
        <f t="shared" si="171"/>
        <v>4.0183829751370803E-2</v>
      </c>
      <c r="N216" s="62">
        <f t="shared" si="172"/>
        <v>-6512943.2445</v>
      </c>
      <c r="O216" s="63">
        <f t="shared" ref="O216:O217" si="180">+N216/L216-1</f>
        <v>6.3907579635720024E-2</v>
      </c>
      <c r="P216" s="64">
        <f t="shared" si="173"/>
        <v>-6943747.6394999996</v>
      </c>
      <c r="Q216" s="65">
        <f t="shared" ref="Q216:Q217" si="181">+P216/N216-1</f>
        <v>6.6145885021154038E-2</v>
      </c>
    </row>
    <row r="217" spans="2:17" ht="14.25" x14ac:dyDescent="0.2">
      <c r="B217" s="29" t="s">
        <v>47</v>
      </c>
      <c r="C217" s="30">
        <f t="shared" si="165"/>
        <v>-5520297</v>
      </c>
      <c r="D217" s="30">
        <f t="shared" si="165"/>
        <v>-8337141</v>
      </c>
      <c r="E217" s="41">
        <f t="shared" si="176"/>
        <v>0.5102703713224126</v>
      </c>
      <c r="F217" s="30">
        <f t="shared" si="166"/>
        <v>-8337141</v>
      </c>
      <c r="G217" s="41">
        <f t="shared" si="177"/>
        <v>0</v>
      </c>
      <c r="H217" s="62">
        <f t="shared" si="166"/>
        <v>-6626901.9999999991</v>
      </c>
      <c r="I217" s="41">
        <f t="shared" si="167"/>
        <v>-0.20513494973876545</v>
      </c>
      <c r="J217" s="62">
        <f t="shared" ref="J217" si="182">+J59+J155</f>
        <v>-5104274</v>
      </c>
      <c r="K217" s="41">
        <f t="shared" si="169"/>
        <v>-0.22976467737111539</v>
      </c>
      <c r="L217" s="62">
        <f t="shared" ref="L217" si="183">+L59+L155</f>
        <v>-5309383</v>
      </c>
      <c r="M217" s="108">
        <f t="shared" si="171"/>
        <v>4.0183775400771893E-2</v>
      </c>
      <c r="N217" s="62">
        <f t="shared" si="172"/>
        <v>-5649415.7555</v>
      </c>
      <c r="O217" s="63">
        <f t="shared" si="180"/>
        <v>6.4043742088299105E-2</v>
      </c>
      <c r="P217" s="64">
        <f t="shared" si="173"/>
        <v>-6023101.3605000004</v>
      </c>
      <c r="Q217" s="65">
        <f t="shared" si="181"/>
        <v>6.614588502115426E-2</v>
      </c>
    </row>
    <row r="218" spans="2:17" ht="14.25" x14ac:dyDescent="0.2">
      <c r="B218" s="29" t="s">
        <v>6</v>
      </c>
      <c r="C218" s="30">
        <f t="shared" si="165"/>
        <v>4576163</v>
      </c>
      <c r="D218" s="30">
        <f t="shared" si="165"/>
        <v>4169146.0000000005</v>
      </c>
      <c r="E218" s="41">
        <f t="shared" si="93"/>
        <v>-8.8942854526816384E-2</v>
      </c>
      <c r="F218" s="30">
        <f t="shared" si="166"/>
        <v>4169146.0000000005</v>
      </c>
      <c r="G218" s="41">
        <f t="shared" si="96"/>
        <v>0</v>
      </c>
      <c r="H218" s="62">
        <f t="shared" si="166"/>
        <v>5724870</v>
      </c>
      <c r="I218" s="41">
        <f t="shared" si="167"/>
        <v>0.37315171980064976</v>
      </c>
      <c r="J218" s="62">
        <f t="shared" ref="J218" si="184">+J60+J156</f>
        <v>5724870</v>
      </c>
      <c r="K218" s="41">
        <f t="shared" si="169"/>
        <v>0</v>
      </c>
      <c r="L218" s="62">
        <f t="shared" ref="L218" si="185">+L60+L156</f>
        <v>4579237</v>
      </c>
      <c r="M218" s="41">
        <f t="shared" si="171"/>
        <v>-0.20011511178419772</v>
      </c>
      <c r="N218" s="62">
        <f t="shared" si="172"/>
        <v>4837858</v>
      </c>
      <c r="O218" s="63">
        <f t="shared" si="94"/>
        <v>5.6476875951168237E-2</v>
      </c>
      <c r="P218" s="64">
        <f t="shared" si="173"/>
        <v>5002345</v>
      </c>
      <c r="Q218" s="65">
        <f t="shared" si="95"/>
        <v>3.3999964447075648E-2</v>
      </c>
    </row>
    <row r="219" spans="2:17" ht="14.25" x14ac:dyDescent="0.2">
      <c r="B219" s="29" t="s">
        <v>15</v>
      </c>
      <c r="C219" s="30">
        <f t="shared" si="165"/>
        <v>0</v>
      </c>
      <c r="D219" s="30">
        <f t="shared" si="165"/>
        <v>0</v>
      </c>
      <c r="E219" s="41" t="e">
        <f t="shared" si="93"/>
        <v>#DIV/0!</v>
      </c>
      <c r="F219" s="30">
        <f t="shared" si="166"/>
        <v>0</v>
      </c>
      <c r="G219" s="41" t="e">
        <f t="shared" si="96"/>
        <v>#DIV/0!</v>
      </c>
      <c r="H219" s="62">
        <f t="shared" si="166"/>
        <v>0</v>
      </c>
      <c r="I219" s="41" t="e">
        <f t="shared" si="167"/>
        <v>#DIV/0!</v>
      </c>
      <c r="J219" s="62">
        <f t="shared" ref="J219" si="186">+J61+J157</f>
        <v>0</v>
      </c>
      <c r="K219" s="41" t="e">
        <f t="shared" si="169"/>
        <v>#DIV/0!</v>
      </c>
      <c r="L219" s="62">
        <f t="shared" ref="L219" si="187">+L61+L157</f>
        <v>0</v>
      </c>
      <c r="M219" s="108" t="e">
        <f t="shared" si="171"/>
        <v>#DIV/0!</v>
      </c>
      <c r="N219" s="62">
        <f t="shared" si="172"/>
        <v>0</v>
      </c>
      <c r="O219" s="63" t="e">
        <f t="shared" si="94"/>
        <v>#DIV/0!</v>
      </c>
      <c r="P219" s="64">
        <f t="shared" si="173"/>
        <v>0</v>
      </c>
      <c r="Q219" s="65" t="e">
        <f t="shared" si="95"/>
        <v>#DIV/0!</v>
      </c>
    </row>
    <row r="220" spans="2:17" ht="14.25" x14ac:dyDescent="0.2">
      <c r="B220" s="29" t="s">
        <v>16</v>
      </c>
      <c r="C220" s="30">
        <f t="shared" si="165"/>
        <v>0</v>
      </c>
      <c r="D220" s="30">
        <f t="shared" si="165"/>
        <v>0</v>
      </c>
      <c r="E220" s="41" t="e">
        <f t="shared" si="93"/>
        <v>#DIV/0!</v>
      </c>
      <c r="F220" s="30">
        <f t="shared" si="166"/>
        <v>0</v>
      </c>
      <c r="G220" s="41" t="e">
        <f t="shared" si="96"/>
        <v>#DIV/0!</v>
      </c>
      <c r="H220" s="62">
        <f t="shared" si="166"/>
        <v>0</v>
      </c>
      <c r="I220" s="41" t="e">
        <f t="shared" si="167"/>
        <v>#DIV/0!</v>
      </c>
      <c r="J220" s="62">
        <f t="shared" ref="J220" si="188">+J62+J158</f>
        <v>0</v>
      </c>
      <c r="K220" s="41" t="e">
        <f t="shared" si="169"/>
        <v>#DIV/0!</v>
      </c>
      <c r="L220" s="62">
        <f t="shared" ref="L220" si="189">+L62+L158</f>
        <v>0</v>
      </c>
      <c r="M220" s="108" t="e">
        <f t="shared" si="171"/>
        <v>#DIV/0!</v>
      </c>
      <c r="N220" s="62">
        <f t="shared" si="172"/>
        <v>0</v>
      </c>
      <c r="O220" s="63" t="e">
        <f t="shared" si="94"/>
        <v>#DIV/0!</v>
      </c>
      <c r="P220" s="64">
        <f t="shared" si="173"/>
        <v>0</v>
      </c>
      <c r="Q220" s="65" t="e">
        <f t="shared" si="95"/>
        <v>#DIV/0!</v>
      </c>
    </row>
    <row r="221" spans="2:17" ht="15.75" thickBot="1" x14ac:dyDescent="0.3">
      <c r="B221" s="32" t="s">
        <v>7</v>
      </c>
      <c r="C221" s="14">
        <f t="shared" si="165"/>
        <v>228328636.99999991</v>
      </c>
      <c r="D221" s="14">
        <f t="shared" si="165"/>
        <v>233248161.99999988</v>
      </c>
      <c r="E221" s="59">
        <f t="shared" si="93"/>
        <v>2.1545808115168485E-2</v>
      </c>
      <c r="F221" s="14">
        <f t="shared" si="166"/>
        <v>233248161.99999988</v>
      </c>
      <c r="G221" s="59">
        <f t="shared" si="96"/>
        <v>0</v>
      </c>
      <c r="H221" s="14">
        <f t="shared" si="166"/>
        <v>243415447.99999991</v>
      </c>
      <c r="I221" s="59">
        <f t="shared" si="167"/>
        <v>4.3589994076780991E-2</v>
      </c>
      <c r="J221" s="14">
        <f t="shared" ref="J221" si="190">+J63+J159</f>
        <v>245247743</v>
      </c>
      <c r="K221" s="59">
        <f>+J221/H221-1</f>
        <v>7.5274392609629981E-3</v>
      </c>
      <c r="L221" s="14">
        <f t="shared" ref="L221" si="191">+L63+L159</f>
        <v>251547278</v>
      </c>
      <c r="M221" s="59">
        <f t="shared" si="171"/>
        <v>2.5686413758352122E-2</v>
      </c>
      <c r="N221" s="14">
        <f t="shared" si="172"/>
        <v>260099884.65216336</v>
      </c>
      <c r="O221" s="59">
        <f t="shared" si="94"/>
        <v>3.3999996820332834E-2</v>
      </c>
      <c r="P221" s="14">
        <f t="shared" si="173"/>
        <v>268943282.31317794</v>
      </c>
      <c r="Q221" s="60">
        <f t="shared" si="95"/>
        <v>3.4000006085512346E-2</v>
      </c>
    </row>
    <row r="222" spans="2:17" ht="15" thickBot="1" x14ac:dyDescent="0.25">
      <c r="B222" s="34"/>
      <c r="C222" s="38">
        <f>+C221/C212</f>
        <v>0.46277092964503819</v>
      </c>
      <c r="D222" s="38">
        <f t="shared" ref="D222" si="192">+D221/D212</f>
        <v>0.45696215143198493</v>
      </c>
      <c r="E222" s="38"/>
      <c r="F222" s="38">
        <f t="shared" ref="F222:H222" si="193">+F221/F212</f>
        <v>0.45696215143198493</v>
      </c>
      <c r="G222" s="38"/>
      <c r="H222" s="38">
        <f t="shared" si="193"/>
        <v>0.48594032482925287</v>
      </c>
      <c r="I222" s="38"/>
      <c r="J222" s="38">
        <f t="shared" ref="J222" si="194">+J221/J212</f>
        <v>0.4804752552711628</v>
      </c>
      <c r="K222" s="38"/>
      <c r="L222" s="38">
        <f t="shared" ref="L222" si="195">+L221/L212</f>
        <v>0.4737787322623907</v>
      </c>
      <c r="M222" s="38"/>
      <c r="N222" s="38">
        <f t="shared" ref="N222" si="196">+N221/N212</f>
        <v>0.46043292534290003</v>
      </c>
      <c r="O222" s="38"/>
      <c r="P222" s="45">
        <f t="shared" ref="P222" si="197">+P221/P212</f>
        <v>0.44655020402877538</v>
      </c>
      <c r="Q222" s="48"/>
    </row>
  </sheetData>
  <mergeCells count="11">
    <mergeCell ref="B164:Q164"/>
    <mergeCell ref="B166:Q166"/>
    <mergeCell ref="B2:P2"/>
    <mergeCell ref="B4:Q4"/>
    <mergeCell ref="B5:Q6"/>
    <mergeCell ref="B8:Q8"/>
    <mergeCell ref="B100:Q100"/>
    <mergeCell ref="B102:Q102"/>
    <mergeCell ref="B104:Q104"/>
    <mergeCell ref="B162:Q162"/>
    <mergeCell ref="B163:Q163"/>
  </mergeCells>
  <pageMargins left="0.5" right="0.5" top="0.5" bottom="0.25" header="0.3" footer="0.3"/>
  <pageSetup scale="51" fitToHeight="0" orientation="landscape" r:id="rId1"/>
  <headerFooter>
    <oddFooter>&amp;L&amp;D, Pg &amp;P&amp;R&amp;F</oddFooter>
  </headerFooter>
  <rowBreaks count="2" manualBreakCount="2">
    <brk id="98" min="1" max="7" man="1"/>
    <brk id="161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>
      <selection activeCell="B29" sqref="B29"/>
    </sheetView>
  </sheetViews>
  <sheetFormatPr defaultRowHeight="12.75" x14ac:dyDescent="0.2"/>
  <cols>
    <col min="1" max="1" width="30.42578125" customWidth="1"/>
    <col min="2" max="2" width="49.28515625" customWidth="1"/>
    <col min="3" max="6" width="25.7109375" customWidth="1"/>
  </cols>
  <sheetData>
    <row r="1" spans="1:6" ht="12.75" customHeight="1" x14ac:dyDescent="0.2">
      <c r="A1" s="126" t="s">
        <v>0</v>
      </c>
      <c r="B1" s="126" t="s">
        <v>0</v>
      </c>
      <c r="C1" t="s">
        <v>1</v>
      </c>
      <c r="D1" s="126" t="s">
        <v>50</v>
      </c>
      <c r="E1" s="126" t="s">
        <v>0</v>
      </c>
      <c r="F1" t="s">
        <v>52</v>
      </c>
    </row>
    <row r="2" spans="1:6" ht="60.6" customHeight="1" x14ac:dyDescent="0.2">
      <c r="A2" s="126" t="s">
        <v>0</v>
      </c>
      <c r="B2" s="126" t="s">
        <v>0</v>
      </c>
      <c r="C2" t="s">
        <v>39</v>
      </c>
      <c r="D2" t="s">
        <v>51</v>
      </c>
      <c r="E2" t="s">
        <v>58</v>
      </c>
      <c r="F2" t="s">
        <v>58</v>
      </c>
    </row>
    <row r="3" spans="1:6" ht="12.75" customHeight="1" x14ac:dyDescent="0.25">
      <c r="A3" s="126" t="s">
        <v>2</v>
      </c>
      <c r="B3" s="126" t="s">
        <v>3</v>
      </c>
      <c r="C3" s="23"/>
      <c r="D3" s="23"/>
      <c r="E3" s="23"/>
      <c r="F3" s="71"/>
    </row>
    <row r="4" spans="1:6" ht="12.75" customHeight="1" x14ac:dyDescent="0.25">
      <c r="A4" s="126" t="s">
        <v>4</v>
      </c>
      <c r="B4" s="126" t="s">
        <v>0</v>
      </c>
      <c r="C4" s="23"/>
      <c r="D4" s="23"/>
      <c r="E4" s="23"/>
      <c r="F4" s="71"/>
    </row>
    <row r="5" spans="1:6" ht="12.75" customHeight="1" x14ac:dyDescent="0.25">
      <c r="A5" t="s">
        <v>5</v>
      </c>
      <c r="B5" t="s">
        <v>9</v>
      </c>
      <c r="C5" s="1">
        <v>0</v>
      </c>
      <c r="D5" s="1">
        <v>0</v>
      </c>
      <c r="E5" s="1">
        <v>0</v>
      </c>
      <c r="F5" s="71">
        <v>0</v>
      </c>
    </row>
    <row r="6" spans="1:6" ht="12.75" customHeight="1" x14ac:dyDescent="0.25">
      <c r="A6" s="2" t="s">
        <v>0</v>
      </c>
      <c r="B6" t="s">
        <v>10</v>
      </c>
      <c r="C6" s="1">
        <v>0</v>
      </c>
      <c r="D6" s="1">
        <v>0</v>
      </c>
      <c r="E6" s="1">
        <v>0</v>
      </c>
      <c r="F6" s="71">
        <v>0</v>
      </c>
    </row>
    <row r="7" spans="1:6" ht="12.75" customHeight="1" x14ac:dyDescent="0.25">
      <c r="A7" s="3" t="s">
        <v>0</v>
      </c>
      <c r="B7" s="3" t="s">
        <v>11</v>
      </c>
      <c r="C7" s="1">
        <v>0</v>
      </c>
      <c r="D7" s="1">
        <v>0</v>
      </c>
      <c r="E7" s="1">
        <v>0</v>
      </c>
      <c r="F7" s="71">
        <v>0</v>
      </c>
    </row>
    <row r="8" spans="1:6" ht="12.75" customHeight="1" x14ac:dyDescent="0.25">
      <c r="A8" s="3" t="s">
        <v>0</v>
      </c>
      <c r="B8" s="3" t="s">
        <v>12</v>
      </c>
      <c r="C8" s="1"/>
      <c r="D8" s="1"/>
      <c r="E8" s="1"/>
      <c r="F8" s="71"/>
    </row>
    <row r="9" spans="1:6" ht="12.75" customHeight="1" x14ac:dyDescent="0.25">
      <c r="A9" s="3" t="s">
        <v>0</v>
      </c>
      <c r="B9" s="3" t="s">
        <v>41</v>
      </c>
      <c r="C9" s="4">
        <v>0</v>
      </c>
      <c r="D9" s="4">
        <v>0</v>
      </c>
      <c r="E9" s="4">
        <v>0</v>
      </c>
      <c r="F9" s="71">
        <v>0</v>
      </c>
    </row>
    <row r="10" spans="1:6" ht="12.75" customHeight="1" x14ac:dyDescent="0.25">
      <c r="A10" s="3" t="s">
        <v>0</v>
      </c>
      <c r="B10" s="3" t="s">
        <v>42</v>
      </c>
      <c r="C10" s="4">
        <v>0</v>
      </c>
      <c r="D10" s="4">
        <v>0</v>
      </c>
      <c r="E10" s="4">
        <v>0</v>
      </c>
      <c r="F10" s="71">
        <v>0</v>
      </c>
    </row>
    <row r="11" spans="1:6" ht="12.75" customHeight="1" x14ac:dyDescent="0.25">
      <c r="A11" s="3" t="s">
        <v>0</v>
      </c>
      <c r="B11" s="3" t="s">
        <v>48</v>
      </c>
      <c r="C11" s="4">
        <v>0</v>
      </c>
      <c r="D11" s="4">
        <v>0</v>
      </c>
      <c r="E11" s="4">
        <v>0</v>
      </c>
      <c r="F11" s="71">
        <v>0</v>
      </c>
    </row>
    <row r="12" spans="1:6" ht="12.75" customHeight="1" x14ac:dyDescent="0.25">
      <c r="A12" s="3" t="s">
        <v>0</v>
      </c>
      <c r="B12" s="3" t="s">
        <v>43</v>
      </c>
      <c r="C12" s="4">
        <v>0</v>
      </c>
      <c r="D12" s="4">
        <v>0</v>
      </c>
      <c r="E12" s="4">
        <v>0</v>
      </c>
      <c r="F12" s="71">
        <v>0</v>
      </c>
    </row>
    <row r="13" spans="1:6" ht="12.75" customHeight="1" x14ac:dyDescent="0.25">
      <c r="A13" s="3" t="s">
        <v>0</v>
      </c>
      <c r="B13" s="3" t="s">
        <v>44</v>
      </c>
      <c r="C13" s="4">
        <v>0</v>
      </c>
      <c r="D13" s="4">
        <v>0</v>
      </c>
      <c r="E13" s="4">
        <v>0</v>
      </c>
      <c r="F13" s="71">
        <v>0</v>
      </c>
    </row>
    <row r="14" spans="1:6" ht="12.75" customHeight="1" x14ac:dyDescent="0.25">
      <c r="A14" s="3" t="s">
        <v>0</v>
      </c>
      <c r="B14" s="3" t="s">
        <v>13</v>
      </c>
      <c r="C14" s="4"/>
      <c r="D14" s="4"/>
      <c r="E14" s="4"/>
      <c r="F14" s="71"/>
    </row>
    <row r="15" spans="1:6" ht="12.75" customHeight="1" x14ac:dyDescent="0.25">
      <c r="A15" s="3" t="s">
        <v>0</v>
      </c>
      <c r="B15" s="3" t="s">
        <v>41</v>
      </c>
      <c r="C15" s="4">
        <v>0</v>
      </c>
      <c r="D15" s="4">
        <v>0</v>
      </c>
      <c r="E15" s="4">
        <v>0</v>
      </c>
      <c r="F15" s="71">
        <v>0</v>
      </c>
    </row>
    <row r="16" spans="1:6" ht="12.75" customHeight="1" x14ac:dyDescent="0.25">
      <c r="A16" s="3" t="s">
        <v>0</v>
      </c>
      <c r="B16" s="3" t="s">
        <v>42</v>
      </c>
      <c r="C16" s="4">
        <v>0</v>
      </c>
      <c r="D16" s="4">
        <v>0</v>
      </c>
      <c r="E16" s="4">
        <v>0</v>
      </c>
      <c r="F16" s="71">
        <v>0</v>
      </c>
    </row>
    <row r="17" spans="1:6" ht="12.75" customHeight="1" x14ac:dyDescent="0.25">
      <c r="A17" s="3" t="s">
        <v>0</v>
      </c>
      <c r="B17" s="3" t="s">
        <v>48</v>
      </c>
      <c r="C17" s="4">
        <v>0</v>
      </c>
      <c r="D17" s="4">
        <v>0</v>
      </c>
      <c r="E17" s="4">
        <v>0</v>
      </c>
      <c r="F17" s="71">
        <v>0</v>
      </c>
    </row>
    <row r="18" spans="1:6" ht="12.75" customHeight="1" x14ac:dyDescent="0.25">
      <c r="A18" s="3" t="s">
        <v>0</v>
      </c>
      <c r="B18" s="3" t="s">
        <v>43</v>
      </c>
      <c r="C18" s="4">
        <v>0</v>
      </c>
      <c r="D18" s="4">
        <v>0</v>
      </c>
      <c r="E18" s="4">
        <v>0</v>
      </c>
      <c r="F18" s="71">
        <v>0</v>
      </c>
    </row>
    <row r="19" spans="1:6" ht="12.75" customHeight="1" x14ac:dyDescent="0.25">
      <c r="A19" s="3" t="s">
        <v>0</v>
      </c>
      <c r="B19" s="3" t="s">
        <v>45</v>
      </c>
      <c r="C19" s="4">
        <v>0</v>
      </c>
      <c r="D19" s="4">
        <v>0</v>
      </c>
      <c r="E19" s="4">
        <v>0</v>
      </c>
      <c r="F19" s="71">
        <v>0</v>
      </c>
    </row>
    <row r="20" spans="1:6" ht="12.75" customHeight="1" x14ac:dyDescent="0.25">
      <c r="A20" s="3" t="s">
        <v>0</v>
      </c>
      <c r="B20" s="3" t="s">
        <v>6</v>
      </c>
      <c r="C20" s="4">
        <v>4576163</v>
      </c>
      <c r="D20" s="4">
        <v>4169146.0000000005</v>
      </c>
      <c r="E20" s="4">
        <v>4169146.0000000005</v>
      </c>
      <c r="F20" s="71">
        <v>5724870</v>
      </c>
    </row>
    <row r="21" spans="1:6" ht="12.75" customHeight="1" x14ac:dyDescent="0.25">
      <c r="A21" s="3" t="s">
        <v>0</v>
      </c>
      <c r="B21" s="3" t="s">
        <v>15</v>
      </c>
      <c r="C21" s="4">
        <v>0</v>
      </c>
      <c r="D21" s="4">
        <v>0</v>
      </c>
      <c r="E21" s="4">
        <v>0</v>
      </c>
      <c r="F21" s="71">
        <v>0</v>
      </c>
    </row>
    <row r="22" spans="1:6" ht="12.75" customHeight="1" x14ac:dyDescent="0.25">
      <c r="A22" s="3" t="s">
        <v>0</v>
      </c>
      <c r="B22" s="3" t="s">
        <v>16</v>
      </c>
      <c r="C22" s="4">
        <v>0</v>
      </c>
      <c r="D22" s="4">
        <v>0</v>
      </c>
      <c r="E22" s="4">
        <v>0</v>
      </c>
      <c r="F22" s="71">
        <v>0</v>
      </c>
    </row>
    <row r="23" spans="1:6" ht="12.75" customHeight="1" x14ac:dyDescent="0.25">
      <c r="A23" s="3" t="s">
        <v>0</v>
      </c>
      <c r="B23" s="3" t="s">
        <v>7</v>
      </c>
      <c r="C23" s="1">
        <v>4576163</v>
      </c>
      <c r="D23" s="1">
        <v>4169146.0000000005</v>
      </c>
      <c r="E23" s="1">
        <v>4169146.0000000005</v>
      </c>
      <c r="F23" s="71">
        <v>5724870</v>
      </c>
    </row>
    <row r="24" spans="1:6" ht="12.75" customHeight="1" x14ac:dyDescent="0.25">
      <c r="A24" s="3" t="s">
        <v>8</v>
      </c>
      <c r="B24" s="3" t="s">
        <v>9</v>
      </c>
      <c r="C24" s="1">
        <v>143051820.99999997</v>
      </c>
      <c r="D24" s="1">
        <v>147443984.99999997</v>
      </c>
      <c r="E24" s="1">
        <v>147443984.99999997</v>
      </c>
      <c r="F24" s="71">
        <v>139409330.00000003</v>
      </c>
    </row>
    <row r="25" spans="1:6" ht="12.75" customHeight="1" x14ac:dyDescent="0.25">
      <c r="A25" s="3" t="s">
        <v>0</v>
      </c>
      <c r="B25" s="3" t="s">
        <v>10</v>
      </c>
      <c r="C25" s="1">
        <v>12072340.999999998</v>
      </c>
      <c r="D25" s="1">
        <v>22243512</v>
      </c>
      <c r="E25" s="1">
        <v>22243512</v>
      </c>
      <c r="F25" s="71">
        <v>22089924</v>
      </c>
    </row>
    <row r="26" spans="1:6" ht="12.75" customHeight="1" x14ac:dyDescent="0.25">
      <c r="A26" s="3" t="s">
        <v>0</v>
      </c>
      <c r="B26" s="3" t="s">
        <v>11</v>
      </c>
      <c r="C26" s="1">
        <v>155124162</v>
      </c>
      <c r="D26" s="1">
        <v>169687496.99999997</v>
      </c>
      <c r="E26" s="1">
        <v>169687496.99999997</v>
      </c>
      <c r="F26" s="71">
        <v>161499254</v>
      </c>
    </row>
    <row r="27" spans="1:6" ht="12.75" customHeight="1" x14ac:dyDescent="0.25">
      <c r="A27" s="3" t="s">
        <v>0</v>
      </c>
      <c r="B27" s="3" t="s">
        <v>12</v>
      </c>
      <c r="C27" s="1"/>
      <c r="D27" s="1"/>
      <c r="E27" s="1"/>
      <c r="F27" s="71"/>
    </row>
    <row r="28" spans="1:6" ht="12.75" customHeight="1" x14ac:dyDescent="0.25">
      <c r="A28" s="3" t="s">
        <v>0</v>
      </c>
      <c r="B28" s="3" t="s">
        <v>41</v>
      </c>
      <c r="C28" s="1">
        <v>-4167120</v>
      </c>
      <c r="D28" s="1">
        <v>-5627667</v>
      </c>
      <c r="E28" s="1">
        <v>-5627667</v>
      </c>
      <c r="F28" s="71">
        <v>-3569908.0000000005</v>
      </c>
    </row>
    <row r="29" spans="1:6" ht="12.75" customHeight="1" x14ac:dyDescent="0.25">
      <c r="A29" s="3" t="s">
        <v>0</v>
      </c>
      <c r="B29" s="3" t="s">
        <v>42</v>
      </c>
      <c r="C29" s="4">
        <v>0</v>
      </c>
      <c r="D29" s="4">
        <v>0</v>
      </c>
      <c r="E29" s="4">
        <v>0</v>
      </c>
      <c r="F29" s="71">
        <v>0</v>
      </c>
    </row>
    <row r="30" spans="1:6" ht="12.75" customHeight="1" x14ac:dyDescent="0.25">
      <c r="A30" s="3" t="s">
        <v>0</v>
      </c>
      <c r="B30" s="3" t="s">
        <v>48</v>
      </c>
      <c r="C30" s="4">
        <v>-18370485</v>
      </c>
      <c r="D30" s="4">
        <v>-18391078</v>
      </c>
      <c r="E30" s="4">
        <v>-18391078</v>
      </c>
      <c r="F30" s="71">
        <v>-14221966.000000002</v>
      </c>
    </row>
    <row r="31" spans="1:6" ht="12.75" customHeight="1" x14ac:dyDescent="0.25">
      <c r="A31" s="3" t="s">
        <v>0</v>
      </c>
      <c r="B31" s="3" t="s">
        <v>43</v>
      </c>
      <c r="C31" s="4">
        <v>-5520297</v>
      </c>
      <c r="D31" s="4">
        <v>-8337141</v>
      </c>
      <c r="E31" s="4">
        <v>-8337141</v>
      </c>
      <c r="F31" s="71">
        <v>-6626901.9999999991</v>
      </c>
    </row>
    <row r="32" spans="1:6" ht="12.75" customHeight="1" x14ac:dyDescent="0.25">
      <c r="A32" s="3" t="s">
        <v>0</v>
      </c>
      <c r="B32" s="3" t="s">
        <v>44</v>
      </c>
      <c r="C32" s="4">
        <v>-28057902</v>
      </c>
      <c r="D32" s="4">
        <v>-32355885.999999989</v>
      </c>
      <c r="E32" s="4">
        <v>-32355885.999999989</v>
      </c>
      <c r="F32" s="71">
        <v>-24418776</v>
      </c>
    </row>
    <row r="33" spans="1:6" ht="12.75" customHeight="1" x14ac:dyDescent="0.25">
      <c r="A33" s="3" t="s">
        <v>0</v>
      </c>
      <c r="B33" s="3" t="s">
        <v>13</v>
      </c>
      <c r="C33" s="4"/>
      <c r="D33" s="4"/>
      <c r="E33" s="4"/>
      <c r="F33" s="71"/>
    </row>
    <row r="34" spans="1:6" ht="12.75" customHeight="1" x14ac:dyDescent="0.25">
      <c r="A34" s="3" t="s">
        <v>0</v>
      </c>
      <c r="B34" s="3" t="s">
        <v>41</v>
      </c>
      <c r="C34" s="4">
        <v>0</v>
      </c>
      <c r="D34" s="4">
        <v>0</v>
      </c>
      <c r="E34" s="4">
        <v>0</v>
      </c>
      <c r="F34" s="71">
        <v>0</v>
      </c>
    </row>
    <row r="35" spans="1:6" ht="12.75" customHeight="1" x14ac:dyDescent="0.25">
      <c r="A35" s="3" t="s">
        <v>0</v>
      </c>
      <c r="B35" s="3" t="s">
        <v>42</v>
      </c>
      <c r="C35" s="4">
        <v>-8188377.9999999991</v>
      </c>
      <c r="D35" s="4">
        <v>-13044556.999999994</v>
      </c>
      <c r="E35" s="4">
        <v>-13044556.999999994</v>
      </c>
      <c r="F35" s="71">
        <v>-10904655</v>
      </c>
    </row>
    <row r="36" spans="1:6" ht="12.75" customHeight="1" x14ac:dyDescent="0.25">
      <c r="A36" s="3" t="s">
        <v>0</v>
      </c>
      <c r="B36" s="3" t="s">
        <v>48</v>
      </c>
      <c r="C36" s="4">
        <v>0</v>
      </c>
      <c r="D36" s="4">
        <v>0</v>
      </c>
      <c r="E36" s="4">
        <v>0</v>
      </c>
      <c r="F36" s="71">
        <v>0</v>
      </c>
    </row>
    <row r="37" spans="1:6" ht="12.75" customHeight="1" x14ac:dyDescent="0.25">
      <c r="A37" s="3" t="s">
        <v>0</v>
      </c>
      <c r="B37" s="3" t="s">
        <v>43</v>
      </c>
      <c r="C37" s="4">
        <v>0</v>
      </c>
      <c r="D37" s="4">
        <v>0</v>
      </c>
      <c r="E37" s="4">
        <v>0</v>
      </c>
      <c r="F37" s="71">
        <v>0</v>
      </c>
    </row>
    <row r="38" spans="1:6" ht="12.75" customHeight="1" x14ac:dyDescent="0.25">
      <c r="A38" t="s">
        <v>0</v>
      </c>
      <c r="B38" t="s">
        <v>45</v>
      </c>
      <c r="C38" s="1">
        <v>-8188377.9999999991</v>
      </c>
      <c r="D38" s="1">
        <v>-13044556.999999994</v>
      </c>
      <c r="E38" s="1">
        <v>-13044556.999999994</v>
      </c>
      <c r="F38" s="71">
        <v>-10904655</v>
      </c>
    </row>
    <row r="39" spans="1:6" ht="12.75" customHeight="1" x14ac:dyDescent="0.25">
      <c r="A39" t="s">
        <v>0</v>
      </c>
      <c r="B39" s="3" t="s">
        <v>6</v>
      </c>
      <c r="C39" s="1">
        <v>0</v>
      </c>
      <c r="D39" s="1">
        <v>0</v>
      </c>
      <c r="E39" s="1">
        <v>0</v>
      </c>
      <c r="F39" s="71">
        <v>0</v>
      </c>
    </row>
    <row r="40" spans="1:6" ht="12.75" customHeight="1" x14ac:dyDescent="0.2">
      <c r="A40" t="s">
        <v>0</v>
      </c>
      <c r="B40" t="s">
        <v>15</v>
      </c>
      <c r="C40" s="71">
        <v>0</v>
      </c>
      <c r="D40" s="71">
        <v>0</v>
      </c>
      <c r="E40" s="71">
        <v>0</v>
      </c>
      <c r="F40" s="71">
        <v>0</v>
      </c>
    </row>
    <row r="41" spans="1:6" ht="12.75" customHeight="1" x14ac:dyDescent="0.2">
      <c r="A41" t="s">
        <v>0</v>
      </c>
      <c r="B41" t="s">
        <v>16</v>
      </c>
      <c r="C41" s="71">
        <v>0</v>
      </c>
      <c r="D41" s="71">
        <v>0</v>
      </c>
      <c r="E41" s="71">
        <v>0</v>
      </c>
      <c r="F41" s="71">
        <v>0</v>
      </c>
    </row>
    <row r="42" spans="1:6" ht="12.75" customHeight="1" x14ac:dyDescent="0.2">
      <c r="A42" t="s">
        <v>0</v>
      </c>
      <c r="B42" t="s">
        <v>7</v>
      </c>
      <c r="C42" s="71">
        <v>118877882.00000001</v>
      </c>
      <c r="D42" s="71">
        <v>124287053.99999999</v>
      </c>
      <c r="E42" s="71">
        <v>124287053.99999999</v>
      </c>
      <c r="F42" s="71">
        <v>126175823.00000004</v>
      </c>
    </row>
    <row r="43" spans="1:6" ht="12.75" customHeight="1" x14ac:dyDescent="0.2">
      <c r="A43" t="s">
        <v>14</v>
      </c>
      <c r="B43" t="s">
        <v>9</v>
      </c>
      <c r="C43" s="71">
        <v>83590394</v>
      </c>
      <c r="D43" s="71">
        <v>86098610</v>
      </c>
      <c r="E43" s="71">
        <v>86098610</v>
      </c>
      <c r="F43" s="71">
        <v>81894694</v>
      </c>
    </row>
    <row r="44" spans="1:6" ht="12.75" customHeight="1" x14ac:dyDescent="0.2">
      <c r="A44" t="s">
        <v>0</v>
      </c>
      <c r="B44" t="s">
        <v>10</v>
      </c>
      <c r="C44" s="71">
        <v>12296674.999999998</v>
      </c>
      <c r="D44" s="71">
        <v>13941441</v>
      </c>
      <c r="E44" s="71">
        <v>13941441</v>
      </c>
      <c r="F44" s="71">
        <v>14755924.000000002</v>
      </c>
    </row>
    <row r="45" spans="1:6" ht="12.75" customHeight="1" x14ac:dyDescent="0.2">
      <c r="A45" t="s">
        <v>0</v>
      </c>
      <c r="B45" t="s">
        <v>11</v>
      </c>
      <c r="C45" s="71">
        <v>95887069</v>
      </c>
      <c r="D45" s="71">
        <v>100040051</v>
      </c>
      <c r="E45" s="71">
        <v>100040051</v>
      </c>
      <c r="F45" s="71">
        <v>96650618</v>
      </c>
    </row>
    <row r="46" spans="1:6" ht="12.75" customHeight="1" x14ac:dyDescent="0.2">
      <c r="A46" t="s">
        <v>0</v>
      </c>
      <c r="B46" t="s">
        <v>12</v>
      </c>
      <c r="C46" s="71"/>
      <c r="D46" s="71"/>
      <c r="E46" s="71"/>
      <c r="F46" s="71"/>
    </row>
    <row r="47" spans="1:6" ht="12.75" customHeight="1" x14ac:dyDescent="0.2">
      <c r="A47" t="s">
        <v>0</v>
      </c>
      <c r="B47" t="s">
        <v>41</v>
      </c>
      <c r="C47" s="71">
        <v>0</v>
      </c>
      <c r="D47" s="71">
        <v>0</v>
      </c>
      <c r="E47" s="71">
        <v>0</v>
      </c>
      <c r="F47" s="71">
        <v>0</v>
      </c>
    </row>
    <row r="48" spans="1:6" ht="12.75" customHeight="1" x14ac:dyDescent="0.2">
      <c r="A48" t="s">
        <v>0</v>
      </c>
      <c r="B48" t="s">
        <v>42</v>
      </c>
      <c r="C48" s="71">
        <v>-60388738.000000007</v>
      </c>
      <c r="D48" s="71">
        <v>-55586224.999999993</v>
      </c>
      <c r="E48" s="71">
        <v>-55586224.999999993</v>
      </c>
      <c r="F48" s="71">
        <v>-59357278.999999993</v>
      </c>
    </row>
    <row r="49" spans="1:6" ht="12.75" customHeight="1" x14ac:dyDescent="0.2">
      <c r="A49" t="s">
        <v>0</v>
      </c>
      <c r="B49" t="s">
        <v>48</v>
      </c>
      <c r="C49" s="71">
        <v>0</v>
      </c>
      <c r="D49" s="71">
        <v>0</v>
      </c>
      <c r="E49" s="71">
        <v>0</v>
      </c>
      <c r="F49" s="71">
        <v>0</v>
      </c>
    </row>
    <row r="50" spans="1:6" ht="12.75" customHeight="1" x14ac:dyDescent="0.2">
      <c r="A50" t="s">
        <v>0</v>
      </c>
      <c r="B50" t="s">
        <v>43</v>
      </c>
      <c r="C50" s="71">
        <v>0</v>
      </c>
      <c r="D50" s="71">
        <v>0</v>
      </c>
      <c r="E50" s="71">
        <v>0</v>
      </c>
      <c r="F50" s="71">
        <v>0</v>
      </c>
    </row>
    <row r="51" spans="1:6" ht="12.75" customHeight="1" x14ac:dyDescent="0.2">
      <c r="A51" t="s">
        <v>0</v>
      </c>
      <c r="B51" t="s">
        <v>44</v>
      </c>
      <c r="C51" s="71">
        <v>-60388738.000000007</v>
      </c>
      <c r="D51" s="71">
        <v>-55586224.999999993</v>
      </c>
      <c r="E51" s="71">
        <v>-55586224.999999993</v>
      </c>
      <c r="F51" s="71">
        <v>-59357278.999999993</v>
      </c>
    </row>
    <row r="52" spans="1:6" ht="12.75" customHeight="1" x14ac:dyDescent="0.2">
      <c r="A52" t="s">
        <v>0</v>
      </c>
      <c r="B52" t="s">
        <v>13</v>
      </c>
      <c r="C52" s="71"/>
      <c r="D52" s="71"/>
      <c r="E52" s="71"/>
      <c r="F52" s="71"/>
    </row>
    <row r="53" spans="1:6" ht="12.75" customHeight="1" x14ac:dyDescent="0.2">
      <c r="A53" t="s">
        <v>0</v>
      </c>
      <c r="B53" t="s">
        <v>41</v>
      </c>
      <c r="C53" s="71">
        <v>0</v>
      </c>
      <c r="D53" s="71">
        <v>0</v>
      </c>
      <c r="E53" s="71">
        <v>0</v>
      </c>
      <c r="F53" s="71">
        <v>0</v>
      </c>
    </row>
    <row r="54" spans="1:6" ht="12.75" customHeight="1" x14ac:dyDescent="0.2">
      <c r="A54" t="s">
        <v>0</v>
      </c>
      <c r="B54" t="s">
        <v>42</v>
      </c>
      <c r="C54" s="71">
        <v>-7450344</v>
      </c>
      <c r="D54" s="71">
        <v>-9105509.0000000019</v>
      </c>
      <c r="E54" s="71">
        <v>-9105509.0000000019</v>
      </c>
      <c r="F54" s="71">
        <v>-9044966.0000000019</v>
      </c>
    </row>
    <row r="55" spans="1:6" ht="12.75" customHeight="1" x14ac:dyDescent="0.2">
      <c r="A55" t="s">
        <v>0</v>
      </c>
      <c r="B55" t="s">
        <v>48</v>
      </c>
      <c r="C55" s="71">
        <v>0</v>
      </c>
      <c r="D55" s="71">
        <v>0</v>
      </c>
      <c r="E55" s="71">
        <v>0</v>
      </c>
      <c r="F55" s="71">
        <v>0</v>
      </c>
    </row>
    <row r="56" spans="1:6" ht="12.75" customHeight="1" x14ac:dyDescent="0.2">
      <c r="A56" t="s">
        <v>0</v>
      </c>
      <c r="B56" t="s">
        <v>43</v>
      </c>
      <c r="C56" s="71">
        <v>0</v>
      </c>
      <c r="D56" s="71">
        <v>0</v>
      </c>
      <c r="E56" s="71">
        <v>0</v>
      </c>
      <c r="F56" s="71">
        <v>0</v>
      </c>
    </row>
    <row r="57" spans="1:6" ht="12.75" customHeight="1" x14ac:dyDescent="0.2">
      <c r="A57" t="s">
        <v>0</v>
      </c>
      <c r="B57" t="s">
        <v>45</v>
      </c>
      <c r="C57" s="71">
        <v>-7450344</v>
      </c>
      <c r="D57" s="71">
        <v>-9105509.0000000019</v>
      </c>
      <c r="E57" s="71">
        <v>-9105509.0000000019</v>
      </c>
      <c r="F57" s="71">
        <v>-9044966.0000000019</v>
      </c>
    </row>
    <row r="58" spans="1:6" ht="12.75" customHeight="1" x14ac:dyDescent="0.2">
      <c r="A58" t="s">
        <v>0</v>
      </c>
      <c r="B58" t="s">
        <v>6</v>
      </c>
      <c r="C58" s="71">
        <v>0</v>
      </c>
      <c r="D58" s="71">
        <v>0</v>
      </c>
      <c r="E58" s="71">
        <v>0</v>
      </c>
      <c r="F58" s="71">
        <v>0</v>
      </c>
    </row>
    <row r="59" spans="1:6" ht="12.75" customHeight="1" x14ac:dyDescent="0.2">
      <c r="A59" t="s">
        <v>0</v>
      </c>
      <c r="B59" t="s">
        <v>15</v>
      </c>
      <c r="C59" s="71">
        <v>0</v>
      </c>
      <c r="D59" s="71">
        <v>0</v>
      </c>
      <c r="E59" s="71">
        <v>0</v>
      </c>
      <c r="F59" s="71">
        <v>0</v>
      </c>
    </row>
    <row r="60" spans="1:6" ht="12.75" customHeight="1" x14ac:dyDescent="0.2">
      <c r="A60" t="s">
        <v>0</v>
      </c>
      <c r="B60" t="s">
        <v>16</v>
      </c>
      <c r="C60" s="71">
        <v>0</v>
      </c>
      <c r="D60" s="71">
        <v>0</v>
      </c>
      <c r="E60" s="71">
        <v>0</v>
      </c>
      <c r="F60" s="71">
        <v>0</v>
      </c>
    </row>
    <row r="61" spans="1:6" ht="12.75" customHeight="1" x14ac:dyDescent="0.2">
      <c r="A61" t="s">
        <v>0</v>
      </c>
      <c r="B61" t="s">
        <v>7</v>
      </c>
      <c r="C61" s="71">
        <v>28047987.000000004</v>
      </c>
      <c r="D61" s="71">
        <v>35348316.999999993</v>
      </c>
      <c r="E61" s="71">
        <v>35348316.999999993</v>
      </c>
      <c r="F61" s="71">
        <v>28248372.999999981</v>
      </c>
    </row>
    <row r="62" spans="1:6" ht="12.75" customHeight="1" x14ac:dyDescent="0.2">
      <c r="A62" t="s">
        <v>17</v>
      </c>
      <c r="B62" t="s">
        <v>9</v>
      </c>
      <c r="C62" s="71">
        <v>225871332</v>
      </c>
      <c r="D62" s="71">
        <v>218203114.99999991</v>
      </c>
      <c r="E62" s="71">
        <v>218203114.99999991</v>
      </c>
      <c r="F62" s="71">
        <v>216504489</v>
      </c>
    </row>
    <row r="63" spans="1:6" ht="12.75" customHeight="1" x14ac:dyDescent="0.2">
      <c r="A63" t="s">
        <v>0</v>
      </c>
      <c r="B63" t="s">
        <v>10</v>
      </c>
      <c r="C63" s="71">
        <v>16511949</v>
      </c>
      <c r="D63" s="71">
        <v>22501461.999999996</v>
      </c>
      <c r="E63" s="71">
        <v>22501461.999999996</v>
      </c>
      <c r="F63" s="71">
        <v>26261976.999999996</v>
      </c>
    </row>
    <row r="64" spans="1:6" ht="12.75" customHeight="1" x14ac:dyDescent="0.2">
      <c r="A64" t="s">
        <v>0</v>
      </c>
      <c r="B64" t="s">
        <v>11</v>
      </c>
      <c r="C64" s="71">
        <v>242383281</v>
      </c>
      <c r="D64" s="71">
        <v>240704576.99999997</v>
      </c>
      <c r="E64" s="71">
        <v>240704576.99999997</v>
      </c>
      <c r="F64" s="71">
        <v>242766466.00000003</v>
      </c>
    </row>
    <row r="65" spans="1:6" ht="12.75" customHeight="1" x14ac:dyDescent="0.2">
      <c r="A65" t="s">
        <v>0</v>
      </c>
      <c r="B65" t="s">
        <v>12</v>
      </c>
      <c r="C65" s="71"/>
      <c r="D65" s="71"/>
      <c r="E65" s="71"/>
      <c r="F65" s="71"/>
    </row>
    <row r="66" spans="1:6" ht="12.75" customHeight="1" x14ac:dyDescent="0.2">
      <c r="A66" t="s">
        <v>0</v>
      </c>
      <c r="B66" t="s">
        <v>41</v>
      </c>
      <c r="C66" s="71">
        <v>0</v>
      </c>
      <c r="D66" s="71">
        <v>0</v>
      </c>
      <c r="E66" s="71">
        <v>0</v>
      </c>
      <c r="F66" s="71">
        <v>0</v>
      </c>
    </row>
    <row r="67" spans="1:6" ht="12.75" customHeight="1" x14ac:dyDescent="0.2">
      <c r="A67" t="s">
        <v>0</v>
      </c>
      <c r="B67" t="s">
        <v>42</v>
      </c>
      <c r="C67" s="71">
        <v>-154393417</v>
      </c>
      <c r="D67" s="71">
        <v>-155354898</v>
      </c>
      <c r="E67" s="71">
        <v>-155354898</v>
      </c>
      <c r="F67" s="71">
        <v>-139901625</v>
      </c>
    </row>
    <row r="68" spans="1:6" ht="12.75" customHeight="1" x14ac:dyDescent="0.2">
      <c r="A68" t="s">
        <v>0</v>
      </c>
      <c r="B68" t="s">
        <v>48</v>
      </c>
      <c r="C68" s="71">
        <v>0</v>
      </c>
      <c r="D68" s="71">
        <v>0</v>
      </c>
      <c r="E68" s="71">
        <v>0</v>
      </c>
      <c r="F68" s="71">
        <v>0</v>
      </c>
    </row>
    <row r="69" spans="1:6" ht="12.75" customHeight="1" x14ac:dyDescent="0.2">
      <c r="A69" t="s">
        <v>0</v>
      </c>
      <c r="B69" t="s">
        <v>43</v>
      </c>
      <c r="C69" s="71">
        <v>0</v>
      </c>
      <c r="D69" s="71">
        <v>0</v>
      </c>
      <c r="E69" s="71">
        <v>0</v>
      </c>
      <c r="F69" s="71">
        <v>0</v>
      </c>
    </row>
    <row r="70" spans="1:6" ht="12.75" customHeight="1" x14ac:dyDescent="0.2">
      <c r="A70" t="s">
        <v>0</v>
      </c>
      <c r="B70" t="s">
        <v>44</v>
      </c>
      <c r="C70" s="71">
        <v>-154393417</v>
      </c>
      <c r="D70" s="71">
        <v>-155354898</v>
      </c>
      <c r="E70" s="71">
        <v>-155354898</v>
      </c>
      <c r="F70" s="71">
        <v>-139901625</v>
      </c>
    </row>
    <row r="71" spans="1:6" ht="12.75" customHeight="1" x14ac:dyDescent="0.2">
      <c r="A71" t="s">
        <v>0</v>
      </c>
      <c r="B71" t="s">
        <v>13</v>
      </c>
      <c r="C71" s="71"/>
      <c r="D71" s="71"/>
      <c r="E71" s="71"/>
      <c r="F71" s="71"/>
    </row>
    <row r="72" spans="1:6" ht="12.75" customHeight="1" x14ac:dyDescent="0.2">
      <c r="A72" t="s">
        <v>0</v>
      </c>
      <c r="B72" t="s">
        <v>41</v>
      </c>
      <c r="C72" s="71">
        <v>0</v>
      </c>
      <c r="D72" s="71">
        <v>0</v>
      </c>
      <c r="E72" s="71">
        <v>0</v>
      </c>
      <c r="F72" s="71">
        <v>0</v>
      </c>
    </row>
    <row r="73" spans="1:6" ht="12.75" customHeight="1" x14ac:dyDescent="0.2">
      <c r="A73" t="s">
        <v>0</v>
      </c>
      <c r="B73" t="s">
        <v>42</v>
      </c>
      <c r="C73" s="71">
        <v>-11163259</v>
      </c>
      <c r="D73" s="71">
        <v>-15906034.000000006</v>
      </c>
      <c r="E73" s="71">
        <v>-15906034.000000006</v>
      </c>
      <c r="F73" s="71">
        <v>-19598459</v>
      </c>
    </row>
    <row r="74" spans="1:6" ht="12.75" customHeight="1" x14ac:dyDescent="0.2">
      <c r="A74" t="s">
        <v>0</v>
      </c>
      <c r="B74" t="s">
        <v>48</v>
      </c>
      <c r="C74" s="71">
        <v>0</v>
      </c>
      <c r="D74" s="71">
        <v>0</v>
      </c>
      <c r="E74" s="71">
        <v>0</v>
      </c>
      <c r="F74" s="71">
        <v>0</v>
      </c>
    </row>
    <row r="75" spans="1:6" ht="12.75" customHeight="1" x14ac:dyDescent="0.2">
      <c r="A75" t="s">
        <v>0</v>
      </c>
      <c r="B75" t="s">
        <v>43</v>
      </c>
      <c r="C75" s="71">
        <v>0</v>
      </c>
      <c r="D75" s="71">
        <v>0</v>
      </c>
      <c r="E75" s="71">
        <v>0</v>
      </c>
      <c r="F75" s="71">
        <v>0</v>
      </c>
    </row>
    <row r="76" spans="1:6" ht="12.75" customHeight="1" x14ac:dyDescent="0.2">
      <c r="A76" t="s">
        <v>0</v>
      </c>
      <c r="B76" t="s">
        <v>45</v>
      </c>
      <c r="C76" s="71">
        <v>-11163259</v>
      </c>
      <c r="D76" s="71">
        <v>-15906034.000000006</v>
      </c>
      <c r="E76" s="71">
        <v>-15906034.000000006</v>
      </c>
      <c r="F76" s="71">
        <v>-19598459</v>
      </c>
    </row>
    <row r="77" spans="1:6" ht="12.75" customHeight="1" x14ac:dyDescent="0.2">
      <c r="A77" t="s">
        <v>0</v>
      </c>
      <c r="B77" t="s">
        <v>6</v>
      </c>
      <c r="C77" s="71">
        <v>0</v>
      </c>
      <c r="D77" s="71">
        <v>0</v>
      </c>
      <c r="E77" s="71">
        <v>0</v>
      </c>
      <c r="F77" s="71">
        <v>0</v>
      </c>
    </row>
    <row r="78" spans="1:6" ht="12.75" customHeight="1" x14ac:dyDescent="0.2">
      <c r="A78" t="s">
        <v>0</v>
      </c>
      <c r="B78" t="s">
        <v>15</v>
      </c>
      <c r="C78" s="71">
        <v>0</v>
      </c>
      <c r="D78" s="71">
        <v>0</v>
      </c>
      <c r="E78" s="71">
        <v>0</v>
      </c>
      <c r="F78" s="71">
        <v>0</v>
      </c>
    </row>
    <row r="79" spans="1:6" ht="12.75" customHeight="1" x14ac:dyDescent="0.2">
      <c r="A79" t="s">
        <v>0</v>
      </c>
      <c r="B79" t="s">
        <v>16</v>
      </c>
      <c r="C79" s="71">
        <v>0</v>
      </c>
      <c r="D79" s="71">
        <v>0</v>
      </c>
      <c r="E79" s="71">
        <v>0</v>
      </c>
      <c r="F79" s="71">
        <v>0</v>
      </c>
    </row>
    <row r="80" spans="1:6" ht="12.75" customHeight="1" x14ac:dyDescent="0.2">
      <c r="A80" t="s">
        <v>0</v>
      </c>
      <c r="B80" t="s">
        <v>7</v>
      </c>
      <c r="C80" s="71">
        <v>76826604.99999997</v>
      </c>
      <c r="D80" s="71">
        <v>69443644.999999955</v>
      </c>
      <c r="E80" s="71">
        <v>69443644.999999955</v>
      </c>
      <c r="F80" s="71">
        <v>83266382</v>
      </c>
    </row>
    <row r="81" spans="1:6" ht="12.75" customHeight="1" x14ac:dyDescent="0.2">
      <c r="A81" t="s">
        <v>49</v>
      </c>
      <c r="B81" t="s">
        <v>9</v>
      </c>
      <c r="C81" s="71">
        <v>0</v>
      </c>
      <c r="D81" s="71">
        <v>0</v>
      </c>
      <c r="E81" s="71">
        <v>0</v>
      </c>
      <c r="F81" s="71">
        <v>0</v>
      </c>
    </row>
    <row r="82" spans="1:6" ht="12.75" customHeight="1" x14ac:dyDescent="0.2">
      <c r="A82" t="s">
        <v>0</v>
      </c>
      <c r="B82" t="s">
        <v>10</v>
      </c>
      <c r="C82" s="71">
        <v>0</v>
      </c>
      <c r="D82" s="71">
        <v>0</v>
      </c>
      <c r="E82" s="71">
        <v>0</v>
      </c>
      <c r="F82" s="71">
        <v>0</v>
      </c>
    </row>
    <row r="83" spans="1:6" ht="12.75" customHeight="1" x14ac:dyDescent="0.2">
      <c r="A83" t="s">
        <v>0</v>
      </c>
      <c r="B83" t="s">
        <v>11</v>
      </c>
      <c r="C83" s="71">
        <v>0</v>
      </c>
      <c r="D83" s="71">
        <v>0</v>
      </c>
      <c r="E83" s="71">
        <v>0</v>
      </c>
      <c r="F83" s="71">
        <v>0</v>
      </c>
    </row>
    <row r="84" spans="1:6" ht="12.75" customHeight="1" x14ac:dyDescent="0.2">
      <c r="A84" t="s">
        <v>0</v>
      </c>
      <c r="B84" t="s">
        <v>12</v>
      </c>
      <c r="C84" s="71"/>
      <c r="D84" s="71"/>
      <c r="E84" s="71"/>
      <c r="F84" s="71"/>
    </row>
    <row r="85" spans="1:6" ht="12.75" customHeight="1" x14ac:dyDescent="0.2">
      <c r="A85" t="s">
        <v>0</v>
      </c>
      <c r="B85" t="s">
        <v>41</v>
      </c>
      <c r="C85" s="71">
        <v>0</v>
      </c>
      <c r="D85" s="71">
        <v>0</v>
      </c>
      <c r="E85" s="71">
        <v>0</v>
      </c>
      <c r="F85" s="71">
        <v>0</v>
      </c>
    </row>
    <row r="86" spans="1:6" ht="12.75" customHeight="1" x14ac:dyDescent="0.2">
      <c r="A86" t="s">
        <v>0</v>
      </c>
      <c r="B86" t="s">
        <v>42</v>
      </c>
      <c r="C86" s="71">
        <v>0</v>
      </c>
      <c r="D86" s="71">
        <v>0</v>
      </c>
      <c r="E86" s="71">
        <v>0</v>
      </c>
      <c r="F86" s="71">
        <v>0</v>
      </c>
    </row>
    <row r="87" spans="1:6" ht="12.75" customHeight="1" x14ac:dyDescent="0.2">
      <c r="A87" t="s">
        <v>0</v>
      </c>
      <c r="B87" t="s">
        <v>48</v>
      </c>
      <c r="C87" s="71">
        <v>0</v>
      </c>
      <c r="D87" s="71">
        <v>0</v>
      </c>
      <c r="E87" s="71">
        <v>0</v>
      </c>
      <c r="F87" s="71">
        <v>0</v>
      </c>
    </row>
    <row r="88" spans="1:6" ht="12.75" customHeight="1" x14ac:dyDescent="0.2">
      <c r="A88" t="s">
        <v>0</v>
      </c>
      <c r="B88" t="s">
        <v>43</v>
      </c>
      <c r="C88" s="71">
        <v>0</v>
      </c>
      <c r="D88" s="71">
        <v>0</v>
      </c>
      <c r="E88" s="71">
        <v>0</v>
      </c>
      <c r="F88" s="71">
        <v>0</v>
      </c>
    </row>
    <row r="89" spans="1:6" ht="12.75" customHeight="1" x14ac:dyDescent="0.2">
      <c r="A89" t="s">
        <v>0</v>
      </c>
      <c r="B89" t="s">
        <v>44</v>
      </c>
      <c r="C89" s="71">
        <v>0</v>
      </c>
      <c r="D89" s="71">
        <v>0</v>
      </c>
      <c r="E89" s="71">
        <v>0</v>
      </c>
      <c r="F89" s="71">
        <v>0</v>
      </c>
    </row>
    <row r="90" spans="1:6" ht="12.75" customHeight="1" x14ac:dyDescent="0.2">
      <c r="A90" t="s">
        <v>0</v>
      </c>
      <c r="B90" t="s">
        <v>13</v>
      </c>
      <c r="C90" s="71"/>
      <c r="D90" s="71"/>
      <c r="E90" s="71"/>
      <c r="F90" s="71"/>
    </row>
    <row r="91" spans="1:6" ht="12.75" customHeight="1" x14ac:dyDescent="0.2">
      <c r="A91" t="s">
        <v>0</v>
      </c>
      <c r="B91" t="s">
        <v>41</v>
      </c>
      <c r="C91" s="71">
        <v>0</v>
      </c>
      <c r="D91" s="71">
        <v>0</v>
      </c>
      <c r="E91" s="71">
        <v>0</v>
      </c>
      <c r="F91" s="71">
        <v>0</v>
      </c>
    </row>
    <row r="92" spans="1:6" ht="12.75" customHeight="1" x14ac:dyDescent="0.2">
      <c r="A92" t="s">
        <v>0</v>
      </c>
      <c r="B92" t="s">
        <v>42</v>
      </c>
      <c r="C92" s="71">
        <v>0</v>
      </c>
      <c r="D92" s="71">
        <v>0</v>
      </c>
      <c r="E92" s="71">
        <v>0</v>
      </c>
      <c r="F92" s="71">
        <v>0</v>
      </c>
    </row>
    <row r="93" spans="1:6" ht="12.75" customHeight="1" x14ac:dyDescent="0.2">
      <c r="A93" t="s">
        <v>0</v>
      </c>
      <c r="B93" t="s">
        <v>48</v>
      </c>
      <c r="C93" s="71">
        <v>0</v>
      </c>
      <c r="D93" s="71">
        <v>0</v>
      </c>
      <c r="E93" s="71">
        <v>0</v>
      </c>
      <c r="F93" s="71">
        <v>0</v>
      </c>
    </row>
    <row r="94" spans="1:6" ht="12.75" customHeight="1" x14ac:dyDescent="0.2">
      <c r="A94" t="s">
        <v>0</v>
      </c>
      <c r="B94" t="s">
        <v>43</v>
      </c>
      <c r="C94" s="71">
        <v>0</v>
      </c>
      <c r="D94" s="71">
        <v>0</v>
      </c>
      <c r="E94" s="71">
        <v>0</v>
      </c>
      <c r="F94" s="71">
        <v>0</v>
      </c>
    </row>
    <row r="95" spans="1:6" ht="12.75" customHeight="1" x14ac:dyDescent="0.2">
      <c r="A95" t="s">
        <v>0</v>
      </c>
      <c r="B95" t="s">
        <v>45</v>
      </c>
      <c r="C95" s="71">
        <v>0</v>
      </c>
      <c r="D95" s="71">
        <v>0</v>
      </c>
      <c r="E95" s="71">
        <v>0</v>
      </c>
      <c r="F95" s="71">
        <v>0</v>
      </c>
    </row>
    <row r="96" spans="1:6" ht="12.75" customHeight="1" x14ac:dyDescent="0.2">
      <c r="A96" t="s">
        <v>0</v>
      </c>
      <c r="B96" t="s">
        <v>6</v>
      </c>
      <c r="C96" s="71">
        <v>0</v>
      </c>
      <c r="D96" s="71">
        <v>0</v>
      </c>
      <c r="E96" s="71">
        <v>0</v>
      </c>
      <c r="F96" s="71">
        <v>0</v>
      </c>
    </row>
    <row r="97" spans="1:6" ht="12.75" customHeight="1" x14ac:dyDescent="0.2">
      <c r="A97" t="s">
        <v>0</v>
      </c>
      <c r="B97" t="s">
        <v>15</v>
      </c>
      <c r="C97" s="71">
        <v>0</v>
      </c>
      <c r="D97" s="71">
        <v>0</v>
      </c>
      <c r="E97" s="71">
        <v>0</v>
      </c>
      <c r="F97" s="71">
        <v>0</v>
      </c>
    </row>
    <row r="98" spans="1:6" ht="12.75" customHeight="1" x14ac:dyDescent="0.2">
      <c r="A98" t="s">
        <v>0</v>
      </c>
      <c r="B98" t="s">
        <v>16</v>
      </c>
      <c r="C98" s="71">
        <v>0</v>
      </c>
      <c r="D98" s="71">
        <v>0</v>
      </c>
      <c r="E98" s="71">
        <v>0</v>
      </c>
      <c r="F98" s="71">
        <v>0</v>
      </c>
    </row>
    <row r="99" spans="1:6" ht="12.75" customHeight="1" x14ac:dyDescent="0.2">
      <c r="A99" t="s">
        <v>0</v>
      </c>
      <c r="B99" t="s">
        <v>7</v>
      </c>
      <c r="C99" s="71">
        <v>0</v>
      </c>
      <c r="D99" s="71">
        <v>0</v>
      </c>
      <c r="E99" s="71">
        <v>0</v>
      </c>
      <c r="F99" s="71">
        <v>0</v>
      </c>
    </row>
    <row r="100" spans="1:6" ht="12.75" customHeight="1" x14ac:dyDescent="0.2">
      <c r="A100" t="s">
        <v>41</v>
      </c>
      <c r="B100" t="s">
        <v>9</v>
      </c>
      <c r="C100" s="71">
        <v>0</v>
      </c>
      <c r="D100" s="71">
        <v>0</v>
      </c>
      <c r="E100" s="71">
        <v>0</v>
      </c>
      <c r="F100" s="71">
        <v>0</v>
      </c>
    </row>
    <row r="101" spans="1:6" ht="12.75" customHeight="1" x14ac:dyDescent="0.2">
      <c r="A101" t="s">
        <v>0</v>
      </c>
      <c r="B101" t="s">
        <v>10</v>
      </c>
      <c r="C101" s="71">
        <v>0</v>
      </c>
      <c r="D101" s="71">
        <v>0</v>
      </c>
      <c r="E101" s="71">
        <v>0</v>
      </c>
      <c r="F101" s="71">
        <v>0</v>
      </c>
    </row>
    <row r="102" spans="1:6" ht="12.75" customHeight="1" x14ac:dyDescent="0.2">
      <c r="A102" t="s">
        <v>0</v>
      </c>
      <c r="B102" t="s">
        <v>11</v>
      </c>
      <c r="C102" s="71">
        <v>0</v>
      </c>
      <c r="D102" s="71">
        <v>0</v>
      </c>
      <c r="E102" s="71">
        <v>0</v>
      </c>
      <c r="F102" s="71">
        <v>0</v>
      </c>
    </row>
    <row r="103" spans="1:6" ht="12.75" customHeight="1" x14ac:dyDescent="0.2">
      <c r="A103" t="s">
        <v>0</v>
      </c>
      <c r="B103" t="s">
        <v>12</v>
      </c>
      <c r="C103" s="71"/>
      <c r="D103" s="71"/>
      <c r="E103" s="71"/>
      <c r="F103" s="71"/>
    </row>
    <row r="104" spans="1:6" ht="12.75" customHeight="1" x14ac:dyDescent="0.2">
      <c r="A104" t="s">
        <v>0</v>
      </c>
      <c r="B104" t="s">
        <v>41</v>
      </c>
      <c r="C104" s="71">
        <v>0</v>
      </c>
      <c r="D104" s="71">
        <v>0</v>
      </c>
      <c r="E104" s="71">
        <v>0</v>
      </c>
      <c r="F104" s="71">
        <v>0</v>
      </c>
    </row>
    <row r="105" spans="1:6" ht="12.75" customHeight="1" x14ac:dyDescent="0.2">
      <c r="A105" t="s">
        <v>0</v>
      </c>
      <c r="B105" t="s">
        <v>42</v>
      </c>
      <c r="C105" s="71">
        <v>0</v>
      </c>
      <c r="D105" s="71">
        <v>0</v>
      </c>
      <c r="E105" s="71">
        <v>0</v>
      </c>
      <c r="F105" s="71">
        <v>0</v>
      </c>
    </row>
    <row r="106" spans="1:6" ht="12.75" customHeight="1" x14ac:dyDescent="0.2">
      <c r="A106" t="s">
        <v>0</v>
      </c>
      <c r="B106" t="s">
        <v>48</v>
      </c>
      <c r="C106" s="71">
        <v>0</v>
      </c>
      <c r="D106" s="71">
        <v>0</v>
      </c>
      <c r="E106" s="71">
        <v>0</v>
      </c>
      <c r="F106" s="71">
        <v>0</v>
      </c>
    </row>
    <row r="107" spans="1:6" ht="12.75" customHeight="1" x14ac:dyDescent="0.2">
      <c r="A107" t="s">
        <v>0</v>
      </c>
      <c r="B107" t="s">
        <v>43</v>
      </c>
      <c r="C107" s="71">
        <v>0</v>
      </c>
      <c r="D107" s="71">
        <v>0</v>
      </c>
      <c r="E107" s="71">
        <v>0</v>
      </c>
      <c r="F107" s="71">
        <v>0</v>
      </c>
    </row>
    <row r="108" spans="1:6" ht="12.75" customHeight="1" x14ac:dyDescent="0.2">
      <c r="A108" t="s">
        <v>0</v>
      </c>
      <c r="B108" t="s">
        <v>44</v>
      </c>
      <c r="C108" s="71">
        <v>0</v>
      </c>
      <c r="D108" s="71">
        <v>0</v>
      </c>
      <c r="E108" s="71">
        <v>0</v>
      </c>
      <c r="F108" s="71">
        <v>0</v>
      </c>
    </row>
    <row r="109" spans="1:6" ht="12.75" customHeight="1" x14ac:dyDescent="0.2">
      <c r="A109" t="s">
        <v>0</v>
      </c>
      <c r="B109" t="s">
        <v>13</v>
      </c>
      <c r="C109" s="71"/>
      <c r="D109" s="71"/>
      <c r="E109" s="71"/>
      <c r="F109" s="71"/>
    </row>
    <row r="110" spans="1:6" ht="12.75" customHeight="1" x14ac:dyDescent="0.2">
      <c r="A110" t="s">
        <v>0</v>
      </c>
      <c r="B110" t="s">
        <v>41</v>
      </c>
      <c r="C110" s="71">
        <v>0</v>
      </c>
      <c r="D110" s="71">
        <v>0</v>
      </c>
      <c r="E110" s="71">
        <v>0</v>
      </c>
      <c r="F110" s="71">
        <v>0</v>
      </c>
    </row>
    <row r="111" spans="1:6" ht="12.75" customHeight="1" x14ac:dyDescent="0.2">
      <c r="A111" t="s">
        <v>0</v>
      </c>
      <c r="B111" t="s">
        <v>42</v>
      </c>
      <c r="C111" s="71">
        <v>0</v>
      </c>
      <c r="D111" s="71">
        <v>0</v>
      </c>
      <c r="E111" s="71">
        <v>0</v>
      </c>
      <c r="F111" s="71">
        <v>0</v>
      </c>
    </row>
    <row r="112" spans="1:6" ht="12.75" customHeight="1" x14ac:dyDescent="0.2">
      <c r="A112" t="s">
        <v>0</v>
      </c>
      <c r="B112" t="s">
        <v>48</v>
      </c>
      <c r="C112" s="71">
        <v>0</v>
      </c>
      <c r="D112" s="71">
        <v>0</v>
      </c>
      <c r="E112" s="71">
        <v>0</v>
      </c>
      <c r="F112" s="71">
        <v>0</v>
      </c>
    </row>
    <row r="113" spans="1:6" ht="12.75" customHeight="1" x14ac:dyDescent="0.2">
      <c r="A113" t="s">
        <v>0</v>
      </c>
      <c r="B113" t="s">
        <v>43</v>
      </c>
      <c r="C113" s="71">
        <v>0</v>
      </c>
      <c r="D113" s="71">
        <v>0</v>
      </c>
      <c r="E113" s="71">
        <v>0</v>
      </c>
      <c r="F113" s="71">
        <v>0</v>
      </c>
    </row>
    <row r="114" spans="1:6" ht="12.75" customHeight="1" x14ac:dyDescent="0.2">
      <c r="A114" t="s">
        <v>0</v>
      </c>
      <c r="B114" t="s">
        <v>45</v>
      </c>
      <c r="C114" s="71">
        <v>0</v>
      </c>
      <c r="D114" s="71">
        <v>0</v>
      </c>
      <c r="E114" s="71">
        <v>0</v>
      </c>
      <c r="F114" s="71">
        <v>0</v>
      </c>
    </row>
    <row r="115" spans="1:6" ht="12.75" customHeight="1" x14ac:dyDescent="0.2">
      <c r="A115" t="s">
        <v>0</v>
      </c>
      <c r="B115" t="s">
        <v>6</v>
      </c>
      <c r="C115" s="71">
        <v>0</v>
      </c>
      <c r="D115" s="71">
        <v>0</v>
      </c>
      <c r="E115" s="71">
        <v>0</v>
      </c>
      <c r="F115" s="71">
        <v>0</v>
      </c>
    </row>
    <row r="116" spans="1:6" ht="12.75" customHeight="1" x14ac:dyDescent="0.2">
      <c r="A116" t="s">
        <v>0</v>
      </c>
      <c r="B116" t="s">
        <v>15</v>
      </c>
      <c r="C116" s="71">
        <v>0</v>
      </c>
      <c r="D116" s="71">
        <v>0</v>
      </c>
      <c r="E116" s="71">
        <v>0</v>
      </c>
      <c r="F116" s="71">
        <v>0</v>
      </c>
    </row>
    <row r="117" spans="1:6" ht="12.75" customHeight="1" x14ac:dyDescent="0.2">
      <c r="A117" t="s">
        <v>0</v>
      </c>
      <c r="B117" t="s">
        <v>16</v>
      </c>
      <c r="C117" s="71">
        <v>0</v>
      </c>
      <c r="D117" s="71">
        <v>0</v>
      </c>
      <c r="E117" s="71">
        <v>0</v>
      </c>
      <c r="F117" s="71">
        <v>0</v>
      </c>
    </row>
    <row r="118" spans="1:6" ht="12.75" customHeight="1" x14ac:dyDescent="0.2">
      <c r="A118" t="s">
        <v>0</v>
      </c>
      <c r="B118" t="s">
        <v>7</v>
      </c>
      <c r="C118" s="71">
        <v>0</v>
      </c>
      <c r="D118" s="71">
        <v>0</v>
      </c>
      <c r="E118" s="71">
        <v>0</v>
      </c>
      <c r="F118" s="71">
        <v>0</v>
      </c>
    </row>
    <row r="119" spans="1:6" ht="12.75" customHeight="1" x14ac:dyDescent="0.2">
      <c r="A119" t="s">
        <v>43</v>
      </c>
      <c r="B119" t="s">
        <v>9</v>
      </c>
      <c r="C119" s="71">
        <v>0</v>
      </c>
      <c r="D119" s="71">
        <v>0</v>
      </c>
      <c r="E119" s="71">
        <v>0</v>
      </c>
      <c r="F119" s="71">
        <v>0</v>
      </c>
    </row>
    <row r="120" spans="1:6" ht="12.75" customHeight="1" x14ac:dyDescent="0.2">
      <c r="A120" t="s">
        <v>0</v>
      </c>
      <c r="B120" t="s">
        <v>10</v>
      </c>
      <c r="C120" s="71">
        <v>0</v>
      </c>
      <c r="D120" s="71">
        <v>0</v>
      </c>
      <c r="E120" s="71">
        <v>0</v>
      </c>
      <c r="F120" s="71">
        <v>0</v>
      </c>
    </row>
    <row r="121" spans="1:6" ht="12.75" customHeight="1" x14ac:dyDescent="0.2">
      <c r="A121" t="s">
        <v>0</v>
      </c>
      <c r="B121" t="s">
        <v>11</v>
      </c>
      <c r="C121" s="71">
        <v>0</v>
      </c>
      <c r="D121" s="71">
        <v>0</v>
      </c>
      <c r="E121" s="71">
        <v>0</v>
      </c>
      <c r="F121" s="71">
        <v>0</v>
      </c>
    </row>
    <row r="122" spans="1:6" ht="12.75" customHeight="1" x14ac:dyDescent="0.2">
      <c r="A122" t="s">
        <v>0</v>
      </c>
      <c r="B122" t="s">
        <v>12</v>
      </c>
      <c r="C122" s="71"/>
      <c r="D122" s="71"/>
      <c r="E122" s="71"/>
      <c r="F122" s="71"/>
    </row>
    <row r="123" spans="1:6" ht="12.75" customHeight="1" x14ac:dyDescent="0.2">
      <c r="A123" t="s">
        <v>0</v>
      </c>
      <c r="B123" t="s">
        <v>41</v>
      </c>
      <c r="C123" s="71">
        <v>0</v>
      </c>
      <c r="D123" s="71">
        <v>0</v>
      </c>
      <c r="E123" s="71">
        <v>0</v>
      </c>
      <c r="F123" s="71">
        <v>0</v>
      </c>
    </row>
    <row r="124" spans="1:6" ht="12.75" customHeight="1" x14ac:dyDescent="0.2">
      <c r="A124" t="s">
        <v>0</v>
      </c>
      <c r="B124" t="s">
        <v>42</v>
      </c>
      <c r="C124" s="71">
        <v>0</v>
      </c>
      <c r="D124" s="71">
        <v>0</v>
      </c>
      <c r="E124" s="71">
        <v>0</v>
      </c>
      <c r="F124" s="71">
        <v>0</v>
      </c>
    </row>
    <row r="125" spans="1:6" ht="12.75" customHeight="1" x14ac:dyDescent="0.2">
      <c r="A125" t="s">
        <v>0</v>
      </c>
      <c r="B125" t="s">
        <v>48</v>
      </c>
      <c r="C125" s="71">
        <v>0</v>
      </c>
      <c r="D125" s="71">
        <v>0</v>
      </c>
      <c r="E125" s="71">
        <v>0</v>
      </c>
      <c r="F125" s="71">
        <v>0</v>
      </c>
    </row>
    <row r="126" spans="1:6" ht="12.75" customHeight="1" x14ac:dyDescent="0.2">
      <c r="A126" t="s">
        <v>0</v>
      </c>
      <c r="B126" t="s">
        <v>43</v>
      </c>
      <c r="C126" s="71">
        <v>0</v>
      </c>
      <c r="D126" s="71">
        <v>0</v>
      </c>
      <c r="E126" s="71">
        <v>0</v>
      </c>
      <c r="F126" s="71">
        <v>0</v>
      </c>
    </row>
    <row r="127" spans="1:6" ht="12.75" customHeight="1" x14ac:dyDescent="0.2">
      <c r="A127" t="s">
        <v>0</v>
      </c>
      <c r="B127" t="s">
        <v>44</v>
      </c>
      <c r="C127" s="71">
        <v>0</v>
      </c>
      <c r="D127" s="71">
        <v>0</v>
      </c>
      <c r="E127" s="71">
        <v>0</v>
      </c>
      <c r="F127" s="71">
        <v>0</v>
      </c>
    </row>
    <row r="128" spans="1:6" ht="12.75" customHeight="1" x14ac:dyDescent="0.2">
      <c r="A128" t="s">
        <v>0</v>
      </c>
      <c r="B128" t="s">
        <v>13</v>
      </c>
      <c r="C128" s="71"/>
      <c r="D128" s="71"/>
      <c r="E128" s="71"/>
      <c r="F128" s="71"/>
    </row>
    <row r="129" spans="1:6" ht="12.75" customHeight="1" x14ac:dyDescent="0.2">
      <c r="A129" t="s">
        <v>0</v>
      </c>
      <c r="B129" t="s">
        <v>41</v>
      </c>
      <c r="C129" s="71">
        <v>0</v>
      </c>
      <c r="D129" s="71">
        <v>0</v>
      </c>
      <c r="E129" s="71">
        <v>0</v>
      </c>
      <c r="F129" s="71">
        <v>0</v>
      </c>
    </row>
    <row r="130" spans="1:6" ht="12.75" customHeight="1" x14ac:dyDescent="0.2">
      <c r="A130" t="s">
        <v>0</v>
      </c>
      <c r="B130" t="s">
        <v>42</v>
      </c>
      <c r="C130" s="71">
        <v>0</v>
      </c>
      <c r="D130" s="71">
        <v>0</v>
      </c>
      <c r="E130" s="71">
        <v>0</v>
      </c>
      <c r="F130" s="71">
        <v>0</v>
      </c>
    </row>
    <row r="131" spans="1:6" ht="12.75" customHeight="1" x14ac:dyDescent="0.2">
      <c r="A131" t="s">
        <v>0</v>
      </c>
      <c r="B131" t="s">
        <v>48</v>
      </c>
      <c r="C131" s="71">
        <v>0</v>
      </c>
      <c r="D131" s="71">
        <v>0</v>
      </c>
      <c r="E131" s="71">
        <v>0</v>
      </c>
      <c r="F131" s="71">
        <v>0</v>
      </c>
    </row>
    <row r="132" spans="1:6" ht="12.75" customHeight="1" x14ac:dyDescent="0.2">
      <c r="A132" t="s">
        <v>0</v>
      </c>
      <c r="B132" t="s">
        <v>43</v>
      </c>
      <c r="C132" s="71">
        <v>0</v>
      </c>
      <c r="D132" s="71">
        <v>0</v>
      </c>
      <c r="E132" s="71">
        <v>0</v>
      </c>
      <c r="F132" s="71">
        <v>0</v>
      </c>
    </row>
    <row r="133" spans="1:6" ht="12.75" customHeight="1" x14ac:dyDescent="0.2">
      <c r="A133" t="s">
        <v>0</v>
      </c>
      <c r="B133" t="s">
        <v>45</v>
      </c>
      <c r="C133" s="71">
        <v>0</v>
      </c>
      <c r="D133" s="71">
        <v>0</v>
      </c>
      <c r="E133" s="71">
        <v>0</v>
      </c>
      <c r="F133" s="71">
        <v>0</v>
      </c>
    </row>
    <row r="134" spans="1:6" ht="12.75" customHeight="1" x14ac:dyDescent="0.2">
      <c r="A134" t="s">
        <v>0</v>
      </c>
      <c r="B134" t="s">
        <v>6</v>
      </c>
      <c r="C134" s="71">
        <v>0</v>
      </c>
      <c r="D134" s="71">
        <v>0</v>
      </c>
      <c r="E134" s="71">
        <v>0</v>
      </c>
      <c r="F134" s="71">
        <v>0</v>
      </c>
    </row>
    <row r="135" spans="1:6" ht="12.75" customHeight="1" x14ac:dyDescent="0.2">
      <c r="A135" t="s">
        <v>0</v>
      </c>
      <c r="B135" t="s">
        <v>15</v>
      </c>
      <c r="C135" s="71">
        <v>0</v>
      </c>
      <c r="D135" s="71">
        <v>0</v>
      </c>
      <c r="E135" s="71">
        <v>0</v>
      </c>
      <c r="F135" s="71">
        <v>0</v>
      </c>
    </row>
    <row r="136" spans="1:6" ht="12.75" customHeight="1" x14ac:dyDescent="0.2">
      <c r="A136" t="s">
        <v>0</v>
      </c>
      <c r="B136" t="s">
        <v>16</v>
      </c>
      <c r="C136" s="71">
        <v>0</v>
      </c>
      <c r="D136" s="71">
        <v>0</v>
      </c>
      <c r="E136" s="71">
        <v>0</v>
      </c>
      <c r="F136" s="71">
        <v>0</v>
      </c>
    </row>
    <row r="137" spans="1:6" ht="12.75" customHeight="1" x14ac:dyDescent="0.2">
      <c r="A137" t="s">
        <v>0</v>
      </c>
      <c r="B137" t="s">
        <v>7</v>
      </c>
      <c r="C137" s="71">
        <v>0</v>
      </c>
      <c r="D137" s="71">
        <v>0</v>
      </c>
      <c r="E137" s="71">
        <v>0</v>
      </c>
      <c r="F137" s="71">
        <v>0</v>
      </c>
    </row>
    <row r="138" spans="1:6" ht="12.75" customHeight="1" x14ac:dyDescent="0.2">
      <c r="A138" t="s">
        <v>18</v>
      </c>
      <c r="B138" t="s">
        <v>9</v>
      </c>
      <c r="C138" s="71">
        <v>452513547</v>
      </c>
      <c r="D138" s="71">
        <v>451745709.99999982</v>
      </c>
      <c r="E138" s="71">
        <v>451745709.99999982</v>
      </c>
      <c r="F138" s="71">
        <v>437808513</v>
      </c>
    </row>
    <row r="139" spans="1:6" ht="12.75" customHeight="1" x14ac:dyDescent="0.2">
      <c r="A139" t="s">
        <v>0</v>
      </c>
      <c r="B139" t="s">
        <v>10</v>
      </c>
      <c r="C139" s="71">
        <v>40880965</v>
      </c>
      <c r="D139" s="71">
        <v>58686415.000000007</v>
      </c>
      <c r="E139" s="71">
        <v>58686415.000000007</v>
      </c>
      <c r="F139" s="71">
        <v>63107824.999999978</v>
      </c>
    </row>
    <row r="140" spans="1:6" ht="12.75" customHeight="1" x14ac:dyDescent="0.2">
      <c r="A140" t="s">
        <v>0</v>
      </c>
      <c r="B140" t="s">
        <v>11</v>
      </c>
      <c r="C140" s="71">
        <v>493394511.99999994</v>
      </c>
      <c r="D140" s="71">
        <v>510432125.00000006</v>
      </c>
      <c r="E140" s="71">
        <v>510432125.00000006</v>
      </c>
      <c r="F140" s="71">
        <v>500916338.00000018</v>
      </c>
    </row>
    <row r="141" spans="1:6" ht="12.75" customHeight="1" x14ac:dyDescent="0.2">
      <c r="A141" t="s">
        <v>0</v>
      </c>
      <c r="B141" t="s">
        <v>12</v>
      </c>
      <c r="C141" s="71"/>
      <c r="D141" s="71"/>
      <c r="E141" s="71"/>
      <c r="F141" s="71"/>
    </row>
    <row r="142" spans="1:6" ht="12.75" customHeight="1" x14ac:dyDescent="0.2">
      <c r="A142" t="s">
        <v>0</v>
      </c>
      <c r="B142" t="s">
        <v>41</v>
      </c>
      <c r="C142" s="71">
        <v>-4167120</v>
      </c>
      <c r="D142" s="71">
        <v>-5627667</v>
      </c>
      <c r="E142" s="71">
        <v>-5627667</v>
      </c>
      <c r="F142" s="71">
        <v>-3569908.0000000005</v>
      </c>
    </row>
    <row r="143" spans="1:6" ht="12.75" customHeight="1" x14ac:dyDescent="0.2">
      <c r="A143" t="s">
        <v>0</v>
      </c>
      <c r="B143" t="s">
        <v>42</v>
      </c>
      <c r="C143" s="71">
        <v>-214782154.99999997</v>
      </c>
      <c r="D143" s="71">
        <v>-210941122.99999997</v>
      </c>
      <c r="E143" s="71">
        <v>-210941122.99999997</v>
      </c>
      <c r="F143" s="71">
        <v>-199258904</v>
      </c>
    </row>
    <row r="144" spans="1:6" ht="12.75" customHeight="1" x14ac:dyDescent="0.2">
      <c r="A144" t="s">
        <v>0</v>
      </c>
      <c r="B144" t="s">
        <v>48</v>
      </c>
      <c r="C144" s="71">
        <v>-18370485</v>
      </c>
      <c r="D144" s="71">
        <v>-18391078</v>
      </c>
      <c r="E144" s="71">
        <v>-18391078</v>
      </c>
      <c r="F144" s="71">
        <v>-14221966.000000002</v>
      </c>
    </row>
    <row r="145" spans="1:6" ht="12.75" customHeight="1" x14ac:dyDescent="0.2">
      <c r="A145" t="s">
        <v>0</v>
      </c>
      <c r="B145" t="s">
        <v>43</v>
      </c>
      <c r="C145" s="71">
        <v>-5520297</v>
      </c>
      <c r="D145" s="71">
        <v>-8337141</v>
      </c>
      <c r="E145" s="71">
        <v>-8337141</v>
      </c>
      <c r="F145" s="71">
        <v>-6626901.9999999991</v>
      </c>
    </row>
    <row r="146" spans="1:6" ht="12.75" customHeight="1" x14ac:dyDescent="0.2">
      <c r="A146" t="s">
        <v>0</v>
      </c>
      <c r="B146" t="s">
        <v>44</v>
      </c>
      <c r="C146" s="71">
        <v>-242840056.99999997</v>
      </c>
      <c r="D146" s="71">
        <v>-243297009</v>
      </c>
      <c r="E146" s="71">
        <v>-243297009</v>
      </c>
      <c r="F146" s="71">
        <v>-223677679.99999997</v>
      </c>
    </row>
    <row r="147" spans="1:6" ht="12.75" customHeight="1" x14ac:dyDescent="0.2">
      <c r="A147" t="s">
        <v>0</v>
      </c>
      <c r="B147" t="s">
        <v>13</v>
      </c>
      <c r="C147" s="71"/>
      <c r="D147" s="71"/>
      <c r="E147" s="71"/>
      <c r="F147" s="71"/>
    </row>
    <row r="148" spans="1:6" ht="12.75" customHeight="1" x14ac:dyDescent="0.2">
      <c r="A148" t="s">
        <v>0</v>
      </c>
      <c r="B148" t="s">
        <v>41</v>
      </c>
      <c r="C148" s="71">
        <v>0</v>
      </c>
      <c r="D148" s="71">
        <v>0</v>
      </c>
      <c r="E148" s="71">
        <v>0</v>
      </c>
      <c r="F148" s="71">
        <v>0</v>
      </c>
    </row>
    <row r="149" spans="1:6" ht="12.75" customHeight="1" x14ac:dyDescent="0.2">
      <c r="A149" t="s">
        <v>0</v>
      </c>
      <c r="B149" t="s">
        <v>42</v>
      </c>
      <c r="C149" s="71">
        <v>-26801981.000000011</v>
      </c>
      <c r="D149" s="71">
        <v>-38056100</v>
      </c>
      <c r="E149" s="71">
        <v>-38056100</v>
      </c>
      <c r="F149" s="71">
        <v>-39548079.999999993</v>
      </c>
    </row>
    <row r="150" spans="1:6" ht="12.75" customHeight="1" x14ac:dyDescent="0.2">
      <c r="A150" t="s">
        <v>0</v>
      </c>
      <c r="B150" t="s">
        <v>48</v>
      </c>
      <c r="C150" s="71">
        <v>0</v>
      </c>
      <c r="D150" s="71">
        <v>0</v>
      </c>
      <c r="E150" s="71">
        <v>0</v>
      </c>
      <c r="F150" s="71">
        <v>0</v>
      </c>
    </row>
    <row r="151" spans="1:6" ht="12.75" customHeight="1" x14ac:dyDescent="0.2">
      <c r="A151" t="s">
        <v>0</v>
      </c>
      <c r="B151" t="s">
        <v>43</v>
      </c>
      <c r="C151" s="71">
        <v>0</v>
      </c>
      <c r="D151" s="71">
        <v>0</v>
      </c>
      <c r="E151" s="71">
        <v>0</v>
      </c>
      <c r="F151" s="71">
        <v>0</v>
      </c>
    </row>
    <row r="152" spans="1:6" ht="12.75" customHeight="1" x14ac:dyDescent="0.2">
      <c r="A152" t="s">
        <v>0</v>
      </c>
      <c r="B152" t="s">
        <v>45</v>
      </c>
      <c r="C152" s="71">
        <v>-26801981.000000011</v>
      </c>
      <c r="D152" s="71">
        <v>-38056100</v>
      </c>
      <c r="E152" s="71">
        <v>-38056100</v>
      </c>
      <c r="F152" s="71">
        <v>-39548079.999999993</v>
      </c>
    </row>
    <row r="153" spans="1:6" ht="12.75" customHeight="1" x14ac:dyDescent="0.2">
      <c r="A153" t="s">
        <v>0</v>
      </c>
      <c r="B153" t="s">
        <v>6</v>
      </c>
      <c r="C153" s="71">
        <v>4576163</v>
      </c>
      <c r="D153" s="71">
        <v>4169146.0000000005</v>
      </c>
      <c r="E153" s="71">
        <v>4169146.0000000005</v>
      </c>
      <c r="F153" s="71">
        <v>5724870</v>
      </c>
    </row>
    <row r="154" spans="1:6" ht="12.75" customHeight="1" x14ac:dyDescent="0.2">
      <c r="A154" t="s">
        <v>0</v>
      </c>
      <c r="B154" t="s">
        <v>15</v>
      </c>
      <c r="C154" s="71">
        <v>0</v>
      </c>
      <c r="D154" s="71">
        <v>0</v>
      </c>
      <c r="E154" s="71">
        <v>0</v>
      </c>
      <c r="F154" s="71">
        <v>0</v>
      </c>
    </row>
    <row r="155" spans="1:6" ht="12.75" customHeight="1" x14ac:dyDescent="0.2">
      <c r="A155" t="s">
        <v>0</v>
      </c>
      <c r="B155" t="s">
        <v>16</v>
      </c>
      <c r="C155" s="71">
        <v>0</v>
      </c>
      <c r="D155" s="71">
        <v>0</v>
      </c>
      <c r="E155" s="71">
        <v>0</v>
      </c>
      <c r="F155" s="71">
        <v>0</v>
      </c>
    </row>
    <row r="156" spans="1:6" ht="12.75" customHeight="1" x14ac:dyDescent="0.2">
      <c r="A156" t="s">
        <v>0</v>
      </c>
      <c r="B156" t="s">
        <v>7</v>
      </c>
      <c r="C156" s="71">
        <v>228328636.99999991</v>
      </c>
      <c r="D156" s="71">
        <v>233248161.99999988</v>
      </c>
      <c r="E156" s="71">
        <v>233248161.99999988</v>
      </c>
      <c r="F156" s="71">
        <v>243415447.99999991</v>
      </c>
    </row>
    <row r="157" spans="1:6" ht="12.75" customHeight="1" x14ac:dyDescent="0.2">
      <c r="A157" t="s">
        <v>0</v>
      </c>
      <c r="B157" t="s">
        <v>3</v>
      </c>
      <c r="C157" s="71"/>
      <c r="D157" s="71"/>
      <c r="E157" s="71"/>
      <c r="F157" s="71"/>
    </row>
    <row r="158" spans="1:6" ht="12.75" customHeight="1" x14ac:dyDescent="0.2">
      <c r="A158" t="s">
        <v>0</v>
      </c>
      <c r="B158" t="s">
        <v>19</v>
      </c>
      <c r="C158" s="71">
        <v>228328636.99999985</v>
      </c>
      <c r="D158" s="71">
        <v>233248162.00000012</v>
      </c>
      <c r="E158" s="71">
        <v>233248162.00000012</v>
      </c>
      <c r="F158" s="71">
        <v>243415448.00000018</v>
      </c>
    </row>
  </sheetData>
  <mergeCells count="5">
    <mergeCell ref="A3:A4"/>
    <mergeCell ref="B3:B4"/>
    <mergeCell ref="D1:E1"/>
    <mergeCell ref="A1:A2"/>
    <mergeCell ref="B1:B2"/>
  </mergeCells>
  <pageMargins left="0.5" right="0.5" top="0.5" bottom="0.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/>
  </sheetViews>
  <sheetFormatPr defaultRowHeight="12.75" x14ac:dyDescent="0.2"/>
  <cols>
    <col min="1" max="1" width="16.42578125" customWidth="1"/>
    <col min="2" max="2" width="33.7109375" customWidth="1"/>
  </cols>
  <sheetData>
    <row r="2" spans="1:2" ht="60.6" customHeight="1" x14ac:dyDescent="0.2">
      <c r="A2" t="s">
        <v>20</v>
      </c>
    </row>
    <row r="3" spans="1:2" ht="12.75" customHeight="1" x14ac:dyDescent="0.2">
      <c r="A3" t="s">
        <v>21</v>
      </c>
      <c r="B3" t="s">
        <v>22</v>
      </c>
    </row>
    <row r="4" spans="1:2" ht="12.75" customHeight="1" x14ac:dyDescent="0.2"/>
    <row r="5" spans="1:2" ht="12.75" customHeight="1" x14ac:dyDescent="0.2">
      <c r="A5" s="5" t="s">
        <v>23</v>
      </c>
      <c r="B5" s="5" t="s">
        <v>59</v>
      </c>
    </row>
    <row r="6" spans="1:2" ht="12.75" customHeight="1" x14ac:dyDescent="0.2">
      <c r="A6" t="s">
        <v>24</v>
      </c>
      <c r="B6" t="s">
        <v>25</v>
      </c>
    </row>
    <row r="7" spans="1:2" ht="12.75" customHeight="1" x14ac:dyDescent="0.2">
      <c r="A7" s="6" t="s">
        <v>0</v>
      </c>
      <c r="B7" s="6" t="s">
        <v>0</v>
      </c>
    </row>
    <row r="8" spans="1:2" ht="12.75" customHeight="1" x14ac:dyDescent="0.2">
      <c r="A8" s="6" t="s">
        <v>0</v>
      </c>
      <c r="B8" s="6" t="s">
        <v>0</v>
      </c>
    </row>
  </sheetData>
  <pageMargins left="0.5" right="0.5" top="0.5" bottom="0.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Assumptions</vt:lpstr>
      <vt:lpstr>Payer</vt:lpstr>
      <vt:lpstr>Report Data</vt:lpstr>
      <vt:lpstr>Report Info</vt:lpstr>
      <vt:lpstr>Payer!Print_Area</vt:lpstr>
      <vt:lpstr>Payer!Print_Titles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2008-12-12T22:09:54Z</dcterms:created>
  <dcterms:modified xsi:type="dcterms:W3CDTF">2017-05-19T01:31:39Z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7</vt:i4>
  </property>
</Properties>
</file>