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15" windowWidth="13980" windowHeight="8655" tabRatio="911" activeTab="1"/>
  </bookViews>
  <sheets>
    <sheet name="List" sheetId="34" r:id="rId1"/>
    <sheet name="Table 1" sheetId="10" r:id="rId2"/>
    <sheet name="Table 2" sheetId="12" r:id="rId3"/>
    <sheet name="Table 3A" sheetId="22" r:id="rId4"/>
    <sheet name="Table 3B" sheetId="23" r:id="rId5"/>
    <sheet name="Table 3C" sheetId="24" r:id="rId6"/>
    <sheet name="Table 4A" sheetId="25" r:id="rId7"/>
    <sheet name="Table 4B" sheetId="26" r:id="rId8"/>
    <sheet name="Table 4C" sheetId="27" r:id="rId9"/>
    <sheet name="Table 5A" sheetId="28" r:id="rId10"/>
    <sheet name="Table 5B" sheetId="29" r:id="rId11"/>
    <sheet name="Table 5C" sheetId="30" r:id="rId12"/>
    <sheet name="Table 6A" sheetId="14" r:id="rId13"/>
    <sheet name="Table 6B" sheetId="15" r:id="rId14"/>
    <sheet name="Table 6C" sheetId="16" r:id="rId15"/>
    <sheet name="Table 7" sheetId="35" r:id="rId16"/>
    <sheet name="Table 8" sheetId="36" r:id="rId17"/>
    <sheet name="Table 9" sheetId="19" r:id="rId18"/>
    <sheet name="Sheet1" sheetId="37" r:id="rId19"/>
  </sheets>
  <definedNames>
    <definedName name="_Order1" hidden="1">0</definedName>
    <definedName name="_Order2" hidden="1">0</definedName>
    <definedName name="PAYER">#REF!</definedName>
    <definedName name="PL">#REF!</definedName>
    <definedName name="_xlnm.Print_Area" localSheetId="1">'Table 1'!$A$1:$F$51</definedName>
    <definedName name="_xlnm.Print_Area" localSheetId="2">'Table 2'!$A$1:$G$46</definedName>
    <definedName name="_xlnm.Print_Area" localSheetId="3">'Table 3A'!$A$1:$K$47</definedName>
    <definedName name="_xlnm.Print_Area" localSheetId="4">'Table 3B'!$A$1:$K$47</definedName>
    <definedName name="_xlnm.Print_Area" localSheetId="5">'Table 3C'!$A$1:$K$47</definedName>
    <definedName name="_xlnm.Print_Area" localSheetId="6">'Table 4A'!$A$1:$K$71</definedName>
    <definedName name="_xlnm.Print_Area" localSheetId="7">'Table 4B'!$A$1:$K$71</definedName>
    <definedName name="_xlnm.Print_Area" localSheetId="8">'Table 4C'!$A$1:$K$71</definedName>
    <definedName name="_xlnm.Print_Area" localSheetId="9">'Table 5A'!$A$1:$K$50</definedName>
    <definedName name="_xlnm.Print_Area" localSheetId="10">'Table 5B'!$A$1:$K$50</definedName>
    <definedName name="_xlnm.Print_Area" localSheetId="11">'Table 5C'!$A$1:$K$50</definedName>
    <definedName name="_xlnm.Print_Area" localSheetId="12">'Table 6A'!$A$1:$L$65</definedName>
    <definedName name="_xlnm.Print_Area" localSheetId="13">'Table 6B'!$A$1:$L$65</definedName>
    <definedName name="_xlnm.Print_Area" localSheetId="14">'Table 6C'!$A$1:$L$65</definedName>
    <definedName name="_xlnm.Print_Area" localSheetId="15">'Table 7'!$A$1:$K$66</definedName>
    <definedName name="_xlnm.Print_Area" localSheetId="16">'Table 8'!$A$1:$K$65</definedName>
    <definedName name="_xlnm.Print_Area" localSheetId="17">'Table 9'!$A$1:$K$51</definedName>
  </definedNames>
  <calcPr calcId="145621"/>
</workbook>
</file>

<file path=xl/calcChain.xml><?xml version="1.0" encoding="utf-8"?>
<calcChain xmlns="http://schemas.openxmlformats.org/spreadsheetml/2006/main">
  <c r="C46" i="29" l="1"/>
  <c r="C39" i="29"/>
  <c r="C30" i="29"/>
  <c r="C25" i="29"/>
  <c r="C32" i="29" s="1"/>
  <c r="C17" i="29"/>
  <c r="C45" i="28"/>
  <c r="C16" i="28"/>
  <c r="K34" i="26"/>
  <c r="K68" i="25"/>
  <c r="I68" i="25"/>
  <c r="G68" i="25"/>
  <c r="E68" i="25"/>
  <c r="K34" i="25"/>
  <c r="I34" i="25"/>
  <c r="G34" i="25"/>
  <c r="E34" i="25"/>
  <c r="K64" i="25"/>
  <c r="I64" i="25"/>
  <c r="G64" i="25"/>
  <c r="E64" i="25"/>
  <c r="K54" i="25"/>
  <c r="I54" i="25"/>
  <c r="G54" i="25"/>
  <c r="E54" i="25"/>
  <c r="K41" i="25"/>
  <c r="I41" i="25"/>
  <c r="G41" i="25"/>
  <c r="E41" i="25"/>
  <c r="K15" i="25"/>
  <c r="I15" i="25"/>
  <c r="G15" i="25"/>
  <c r="E15" i="25"/>
  <c r="C64" i="25"/>
  <c r="C54" i="25"/>
  <c r="C41" i="25"/>
  <c r="C15" i="25"/>
  <c r="I34" i="23"/>
  <c r="K36" i="22"/>
  <c r="I36" i="22"/>
  <c r="G36" i="22"/>
  <c r="K30" i="22"/>
  <c r="I30" i="22"/>
  <c r="G30" i="22"/>
  <c r="K25" i="22"/>
  <c r="I25" i="22"/>
  <c r="K20" i="22"/>
  <c r="I20" i="22"/>
  <c r="G25" i="22"/>
  <c r="G20" i="22"/>
  <c r="K14" i="22"/>
  <c r="I14" i="22"/>
  <c r="G14" i="22"/>
  <c r="E36" i="22"/>
  <c r="E30" i="22"/>
  <c r="E20" i="22"/>
  <c r="E14" i="22"/>
  <c r="C36" i="22"/>
  <c r="C34" i="22"/>
  <c r="C31" i="22"/>
  <c r="C30" i="22"/>
  <c r="C20" i="22"/>
  <c r="C25" i="22"/>
  <c r="C14" i="22"/>
  <c r="C48" i="29" l="1"/>
  <c r="C50" i="29" s="1"/>
  <c r="C52" i="29" s="1"/>
  <c r="E9" i="10"/>
  <c r="E11" i="10"/>
  <c r="E12" i="10"/>
  <c r="K52" i="14"/>
  <c r="K48" i="14"/>
  <c r="I52" i="14"/>
  <c r="I48" i="14"/>
  <c r="K34" i="14"/>
  <c r="I34" i="14"/>
  <c r="K16" i="14"/>
  <c r="K12" i="14"/>
  <c r="I16" i="14"/>
  <c r="I12" i="14"/>
  <c r="G57" i="14"/>
  <c r="G52" i="14"/>
  <c r="G48" i="14"/>
  <c r="G34" i="14"/>
  <c r="G12" i="14"/>
  <c r="G16" i="14"/>
  <c r="E52" i="14"/>
  <c r="E48" i="14"/>
  <c r="E12" i="14"/>
  <c r="E16" i="14"/>
  <c r="E34" i="14"/>
  <c r="C34" i="14" l="1"/>
  <c r="C16" i="14"/>
  <c r="C12" i="14"/>
  <c r="E11" i="29" l="1"/>
  <c r="E41" i="10"/>
  <c r="E48" i="10"/>
  <c r="E50" i="10"/>
  <c r="E26" i="10"/>
  <c r="E17" i="10"/>
  <c r="A2" i="10"/>
  <c r="A2" i="22" s="1"/>
  <c r="A1" i="10"/>
  <c r="A1" i="22" s="1"/>
  <c r="A1" i="12"/>
  <c r="A2" i="12"/>
  <c r="G42" i="12"/>
  <c r="I42" i="12"/>
  <c r="G41" i="12"/>
  <c r="I41" i="12"/>
  <c r="G40" i="12"/>
  <c r="I40" i="12"/>
  <c r="G34" i="12"/>
  <c r="I34" i="12"/>
  <c r="G26" i="12"/>
  <c r="I26" i="12" s="1"/>
  <c r="G27" i="12"/>
  <c r="I27" i="12"/>
  <c r="G28" i="12"/>
  <c r="I28" i="12" s="1"/>
  <c r="G29" i="12"/>
  <c r="I29" i="12" s="1"/>
  <c r="G30" i="12"/>
  <c r="I30" i="12"/>
  <c r="G31" i="12"/>
  <c r="I31" i="12" s="1"/>
  <c r="G32" i="12"/>
  <c r="G33" i="12"/>
  <c r="I33" i="12" s="1"/>
  <c r="G35" i="12"/>
  <c r="I35" i="12" s="1"/>
  <c r="G36" i="12"/>
  <c r="I36" i="12"/>
  <c r="G37" i="12"/>
  <c r="G38" i="12"/>
  <c r="I38" i="12" s="1"/>
  <c r="I37" i="12"/>
  <c r="I32" i="12"/>
  <c r="K17" i="22"/>
  <c r="E17" i="22"/>
  <c r="K23" i="22"/>
  <c r="E23" i="22"/>
  <c r="K27" i="22"/>
  <c r="E27" i="22"/>
  <c r="K38" i="22"/>
  <c r="E38" i="22"/>
  <c r="K40" i="22"/>
  <c r="E40" i="22"/>
  <c r="K44" i="22"/>
  <c r="E44" i="22"/>
  <c r="I17" i="22"/>
  <c r="I23" i="22"/>
  <c r="I27" i="22" s="1"/>
  <c r="I38" i="22"/>
  <c r="G17" i="22"/>
  <c r="G23" i="22"/>
  <c r="G27" i="22" s="1"/>
  <c r="G38" i="22"/>
  <c r="G14" i="28"/>
  <c r="G15" i="28"/>
  <c r="E56" i="25"/>
  <c r="G56" i="25"/>
  <c r="G16" i="28" s="1"/>
  <c r="G16" i="30" s="1"/>
  <c r="C17" i="22"/>
  <c r="C23" i="22"/>
  <c r="C27" i="22" s="1"/>
  <c r="C38" i="22"/>
  <c r="C14" i="28"/>
  <c r="E9" i="22"/>
  <c r="G9" i="22" s="1"/>
  <c r="I9" i="22" s="1"/>
  <c r="K9" i="22" s="1"/>
  <c r="K17" i="23"/>
  <c r="E17" i="23"/>
  <c r="K23" i="23"/>
  <c r="E23" i="23"/>
  <c r="K27" i="23"/>
  <c r="E27" i="23"/>
  <c r="K38" i="23"/>
  <c r="E38" i="23"/>
  <c r="K40" i="23"/>
  <c r="E40" i="23"/>
  <c r="K44" i="23"/>
  <c r="E44" i="23"/>
  <c r="C9" i="23"/>
  <c r="E9" i="23" s="1"/>
  <c r="G9" i="23" s="1"/>
  <c r="I9" i="23" s="1"/>
  <c r="K9" i="23" s="1"/>
  <c r="I17" i="23"/>
  <c r="I23" i="23"/>
  <c r="I27" i="23"/>
  <c r="I38" i="23"/>
  <c r="I40" i="23"/>
  <c r="I44" i="23" s="1"/>
  <c r="I13" i="29" s="1"/>
  <c r="G17" i="23"/>
  <c r="G23" i="23"/>
  <c r="G27" i="23"/>
  <c r="G38" i="23"/>
  <c r="G40" i="23"/>
  <c r="G44" i="23"/>
  <c r="A1" i="24"/>
  <c r="K11" i="24"/>
  <c r="E11" i="24"/>
  <c r="K12" i="24"/>
  <c r="E12" i="24"/>
  <c r="K13" i="24"/>
  <c r="E13" i="24"/>
  <c r="K14" i="24"/>
  <c r="E14" i="24"/>
  <c r="K15" i="24"/>
  <c r="E15" i="24"/>
  <c r="K17" i="24"/>
  <c r="E17" i="24"/>
  <c r="K19" i="24"/>
  <c r="E19" i="24"/>
  <c r="K20" i="24"/>
  <c r="E20" i="24"/>
  <c r="K21" i="24"/>
  <c r="E21" i="24"/>
  <c r="K23" i="24"/>
  <c r="E23" i="24"/>
  <c r="K25" i="24"/>
  <c r="E25" i="24"/>
  <c r="K27" i="24"/>
  <c r="E27" i="24"/>
  <c r="K30" i="24"/>
  <c r="E30" i="24"/>
  <c r="K31" i="24"/>
  <c r="E31" i="24"/>
  <c r="K32" i="24"/>
  <c r="E32" i="24"/>
  <c r="K33" i="24"/>
  <c r="E33" i="24"/>
  <c r="K34" i="24"/>
  <c r="E34" i="24"/>
  <c r="K35" i="24"/>
  <c r="E35" i="24"/>
  <c r="K36" i="24"/>
  <c r="E36" i="24"/>
  <c r="K38" i="24"/>
  <c r="E38" i="24"/>
  <c r="K40" i="24"/>
  <c r="E40" i="24"/>
  <c r="K42" i="24"/>
  <c r="E42" i="24"/>
  <c r="K44" i="24"/>
  <c r="E44" i="24"/>
  <c r="I11" i="24"/>
  <c r="I12" i="24"/>
  <c r="I13" i="24"/>
  <c r="I14" i="24"/>
  <c r="I15" i="24"/>
  <c r="I17" i="24"/>
  <c r="I19" i="24"/>
  <c r="I20" i="24"/>
  <c r="I21" i="24"/>
  <c r="I23" i="24"/>
  <c r="I25" i="24"/>
  <c r="I27" i="24"/>
  <c r="I30" i="24"/>
  <c r="I31" i="24"/>
  <c r="I32" i="24"/>
  <c r="I33" i="24"/>
  <c r="I34" i="24"/>
  <c r="I35" i="24"/>
  <c r="I36" i="24"/>
  <c r="I42" i="24"/>
  <c r="G11" i="24"/>
  <c r="G12" i="24"/>
  <c r="G13" i="24"/>
  <c r="G14" i="24"/>
  <c r="G15" i="24"/>
  <c r="G17" i="24"/>
  <c r="G19" i="24"/>
  <c r="G20" i="24"/>
  <c r="G21" i="24"/>
  <c r="G23" i="24"/>
  <c r="G25" i="24"/>
  <c r="G30" i="24"/>
  <c r="G31" i="24"/>
  <c r="G32" i="24"/>
  <c r="G33" i="24"/>
  <c r="G34" i="24"/>
  <c r="G35" i="24"/>
  <c r="G36" i="24"/>
  <c r="G42" i="24"/>
  <c r="C42" i="24"/>
  <c r="C36" i="24"/>
  <c r="C35" i="24"/>
  <c r="C34" i="24"/>
  <c r="C33" i="24"/>
  <c r="C32" i="24"/>
  <c r="C31" i="24"/>
  <c r="C30" i="24"/>
  <c r="C38" i="24" s="1"/>
  <c r="C25" i="24"/>
  <c r="C21" i="24"/>
  <c r="C20" i="24"/>
  <c r="C19" i="24"/>
  <c r="C15" i="24"/>
  <c r="C14" i="24"/>
  <c r="C13" i="24"/>
  <c r="C12" i="24"/>
  <c r="C11" i="24"/>
  <c r="C9" i="24"/>
  <c r="E9" i="24"/>
  <c r="G9" i="24" s="1"/>
  <c r="I9" i="24" s="1"/>
  <c r="K9" i="24" s="1"/>
  <c r="C17" i="24"/>
  <c r="C23" i="24" s="1"/>
  <c r="A2" i="25"/>
  <c r="A1" i="25"/>
  <c r="K62" i="25"/>
  <c r="I62" i="25"/>
  <c r="G62" i="25"/>
  <c r="E62" i="25"/>
  <c r="C62" i="25"/>
  <c r="K56" i="25"/>
  <c r="K66" i="25"/>
  <c r="K71" i="25" s="1"/>
  <c r="I56" i="25"/>
  <c r="I66" i="25" s="1"/>
  <c r="I71" i="25" s="1"/>
  <c r="G66" i="25"/>
  <c r="G71" i="25" s="1"/>
  <c r="E66" i="25"/>
  <c r="E71" i="25" s="1"/>
  <c r="C56" i="25"/>
  <c r="C66" i="25" s="1"/>
  <c r="C71" i="25" s="1"/>
  <c r="K17" i="25"/>
  <c r="K24" i="25"/>
  <c r="K31" i="25"/>
  <c r="K37" i="25"/>
  <c r="K39" i="25" s="1"/>
  <c r="I17" i="25"/>
  <c r="I24" i="25"/>
  <c r="I31" i="25"/>
  <c r="I37" i="25"/>
  <c r="I39" i="25"/>
  <c r="G17" i="25"/>
  <c r="G24" i="25"/>
  <c r="G31" i="25"/>
  <c r="G37" i="25"/>
  <c r="G39" i="25" s="1"/>
  <c r="E17" i="25"/>
  <c r="E24" i="25"/>
  <c r="E31" i="25"/>
  <c r="E37" i="25"/>
  <c r="E39" i="25"/>
  <c r="C17" i="25"/>
  <c r="C24" i="25"/>
  <c r="C31" i="25"/>
  <c r="C37" i="25"/>
  <c r="C39" i="25" s="1"/>
  <c r="E9" i="25"/>
  <c r="G9" i="25" s="1"/>
  <c r="I9" i="25" s="1"/>
  <c r="K9" i="25" s="1"/>
  <c r="A2" i="26"/>
  <c r="K56" i="26"/>
  <c r="K62" i="26"/>
  <c r="K66" i="26"/>
  <c r="K71" i="26"/>
  <c r="K17" i="26"/>
  <c r="K24" i="26"/>
  <c r="K31" i="26"/>
  <c r="K37" i="26"/>
  <c r="K39" i="26" s="1"/>
  <c r="K44" i="26" s="1"/>
  <c r="I56" i="26"/>
  <c r="I62" i="26"/>
  <c r="I66" i="26"/>
  <c r="I71" i="26"/>
  <c r="I17" i="26"/>
  <c r="I24" i="26"/>
  <c r="I31" i="26"/>
  <c r="I37" i="26"/>
  <c r="K23" i="29" s="1"/>
  <c r="G62" i="26"/>
  <c r="E62" i="26"/>
  <c r="G56" i="26"/>
  <c r="G66" i="26"/>
  <c r="G71" i="26"/>
  <c r="C9" i="26"/>
  <c r="E56" i="26"/>
  <c r="E66" i="26"/>
  <c r="E71" i="26"/>
  <c r="G17" i="26"/>
  <c r="G24" i="26"/>
  <c r="G31" i="26"/>
  <c r="G37" i="26"/>
  <c r="G39" i="26"/>
  <c r="G44" i="26"/>
  <c r="E17" i="26"/>
  <c r="E24" i="26"/>
  <c r="E31" i="26"/>
  <c r="E37" i="26"/>
  <c r="E39" i="26"/>
  <c r="E44" i="26"/>
  <c r="E9" i="26"/>
  <c r="G9" i="26" s="1"/>
  <c r="I9" i="26" s="1"/>
  <c r="K9" i="26" s="1"/>
  <c r="A1" i="26"/>
  <c r="K51" i="27"/>
  <c r="K52" i="27"/>
  <c r="K53" i="27"/>
  <c r="K54" i="27"/>
  <c r="K55" i="27"/>
  <c r="K56" i="27"/>
  <c r="K59" i="27"/>
  <c r="K60" i="27"/>
  <c r="K61" i="27"/>
  <c r="K62" i="27"/>
  <c r="K64" i="27"/>
  <c r="K66" i="27"/>
  <c r="K68" i="27"/>
  <c r="K71" i="27" s="1"/>
  <c r="K11" i="27"/>
  <c r="K12" i="27"/>
  <c r="K13" i="27"/>
  <c r="K14" i="27"/>
  <c r="K15" i="27"/>
  <c r="K20" i="27"/>
  <c r="K21" i="27"/>
  <c r="K22" i="27"/>
  <c r="K24" i="27"/>
  <c r="K27" i="27"/>
  <c r="K28" i="27"/>
  <c r="K29" i="27"/>
  <c r="K30" i="27"/>
  <c r="K31" i="27"/>
  <c r="K34" i="27"/>
  <c r="K37" i="27" s="1"/>
  <c r="K35" i="27"/>
  <c r="K36" i="27"/>
  <c r="K41" i="27"/>
  <c r="I51" i="27"/>
  <c r="I52" i="27"/>
  <c r="I53" i="27"/>
  <c r="I54" i="27"/>
  <c r="I55" i="27"/>
  <c r="I56" i="27"/>
  <c r="I59" i="27"/>
  <c r="I60" i="27"/>
  <c r="I61" i="27"/>
  <c r="I62" i="27"/>
  <c r="I64" i="27"/>
  <c r="I66" i="27" s="1"/>
  <c r="I68" i="27"/>
  <c r="I11" i="27"/>
  <c r="I12" i="27"/>
  <c r="I13" i="27"/>
  <c r="I14" i="27"/>
  <c r="I15" i="27"/>
  <c r="I20" i="27"/>
  <c r="I21" i="27"/>
  <c r="I22" i="27"/>
  <c r="I24" i="27"/>
  <c r="I27" i="27"/>
  <c r="I28" i="27"/>
  <c r="I29" i="27"/>
  <c r="I30" i="27"/>
  <c r="I31" i="27"/>
  <c r="I34" i="27"/>
  <c r="I35" i="27"/>
  <c r="I36" i="27"/>
  <c r="I37" i="27"/>
  <c r="I41" i="27"/>
  <c r="G51" i="27"/>
  <c r="G52" i="27"/>
  <c r="G53" i="27"/>
  <c r="G54" i="27"/>
  <c r="G55" i="27"/>
  <c r="G56" i="27"/>
  <c r="G59" i="27"/>
  <c r="G60" i="27"/>
  <c r="G61" i="27"/>
  <c r="G62" i="27"/>
  <c r="G64" i="27"/>
  <c r="G66" i="27" s="1"/>
  <c r="G68" i="27"/>
  <c r="G11" i="27"/>
  <c r="G12" i="27"/>
  <c r="G13" i="27"/>
  <c r="G14" i="27"/>
  <c r="G15" i="27"/>
  <c r="G20" i="27"/>
  <c r="G21" i="27"/>
  <c r="G22" i="27"/>
  <c r="G24" i="27"/>
  <c r="G27" i="27"/>
  <c r="G28" i="27"/>
  <c r="G29" i="27"/>
  <c r="G30" i="27"/>
  <c r="G31" i="27"/>
  <c r="G34" i="27"/>
  <c r="G37" i="27" s="1"/>
  <c r="G35" i="27"/>
  <c r="G36" i="27"/>
  <c r="G41" i="27"/>
  <c r="E51" i="27"/>
  <c r="E52" i="27"/>
  <c r="E53" i="27"/>
  <c r="E54" i="27"/>
  <c r="E55" i="27"/>
  <c r="E56" i="27"/>
  <c r="E59" i="27"/>
  <c r="E60" i="27"/>
  <c r="E61" i="27"/>
  <c r="E62" i="27"/>
  <c r="E64" i="27"/>
  <c r="E66" i="27" s="1"/>
  <c r="E68" i="27"/>
  <c r="E11" i="27"/>
  <c r="E12" i="27"/>
  <c r="E13" i="27"/>
  <c r="E14" i="27"/>
  <c r="E15" i="27"/>
  <c r="E20" i="27"/>
  <c r="E21" i="27"/>
  <c r="E22" i="27"/>
  <c r="E24" i="27"/>
  <c r="E27" i="27"/>
  <c r="E28" i="27"/>
  <c r="E29" i="27"/>
  <c r="E30" i="27"/>
  <c r="E31" i="27"/>
  <c r="E34" i="27"/>
  <c r="E37" i="27" s="1"/>
  <c r="E35" i="27"/>
  <c r="E36" i="27"/>
  <c r="E41" i="27"/>
  <c r="C68" i="27"/>
  <c r="C64" i="27"/>
  <c r="C61" i="27"/>
  <c r="C60" i="27"/>
  <c r="C59" i="27"/>
  <c r="C55" i="27"/>
  <c r="C54" i="27"/>
  <c r="C53" i="27"/>
  <c r="C52" i="27"/>
  <c r="C51" i="27"/>
  <c r="C41" i="27"/>
  <c r="C36" i="27"/>
  <c r="C35" i="27"/>
  <c r="C34" i="27"/>
  <c r="C27" i="27"/>
  <c r="C30" i="27"/>
  <c r="C29" i="27"/>
  <c r="C28" i="27"/>
  <c r="C22" i="27"/>
  <c r="C21" i="27"/>
  <c r="C20" i="27"/>
  <c r="C15" i="27"/>
  <c r="C14" i="27"/>
  <c r="C13" i="27"/>
  <c r="C12" i="27"/>
  <c r="C11" i="27"/>
  <c r="C9" i="27"/>
  <c r="E9" i="27"/>
  <c r="G9" i="27" s="1"/>
  <c r="I9" i="27" s="1"/>
  <c r="K9" i="27" s="1"/>
  <c r="A1" i="27"/>
  <c r="K15" i="28"/>
  <c r="K16" i="28"/>
  <c r="K13" i="28"/>
  <c r="K14" i="28"/>
  <c r="K23" i="28"/>
  <c r="K24" i="28"/>
  <c r="K28" i="28"/>
  <c r="K29" i="28"/>
  <c r="K30" i="28" s="1"/>
  <c r="K36" i="28"/>
  <c r="K38" i="28"/>
  <c r="K39" i="28"/>
  <c r="K44" i="28"/>
  <c r="K46" i="28" s="1"/>
  <c r="I15" i="28"/>
  <c r="I16" i="28"/>
  <c r="I14" i="28"/>
  <c r="I23" i="28"/>
  <c r="I24" i="28"/>
  <c r="I28" i="28"/>
  <c r="I29" i="28"/>
  <c r="I30" i="28" s="1"/>
  <c r="I36" i="28"/>
  <c r="I38" i="28"/>
  <c r="I39" i="28"/>
  <c r="G23" i="28"/>
  <c r="G24" i="28"/>
  <c r="G28" i="28"/>
  <c r="G29" i="28"/>
  <c r="G30" i="28" s="1"/>
  <c r="G36" i="28"/>
  <c r="G38" i="28"/>
  <c r="G39" i="28"/>
  <c r="E15" i="28"/>
  <c r="E16" i="28"/>
  <c r="E17" i="28" s="1"/>
  <c r="E13" i="28"/>
  <c r="E44" i="28" s="1"/>
  <c r="E14" i="28"/>
  <c r="E23" i="28"/>
  <c r="E24" i="28"/>
  <c r="E28" i="28"/>
  <c r="E29" i="28"/>
  <c r="E30" i="28" s="1"/>
  <c r="E36" i="28"/>
  <c r="E38" i="28"/>
  <c r="E39" i="28"/>
  <c r="C25" i="28"/>
  <c r="C30" i="28"/>
  <c r="C32" i="28"/>
  <c r="C39" i="28"/>
  <c r="C46" i="28"/>
  <c r="E9" i="28"/>
  <c r="G9" i="28" s="1"/>
  <c r="I9" i="28" s="1"/>
  <c r="K9" i="28" s="1"/>
  <c r="A1" i="28"/>
  <c r="A2" i="29"/>
  <c r="A1" i="29"/>
  <c r="K14" i="29"/>
  <c r="I14" i="29"/>
  <c r="G14" i="29"/>
  <c r="E14" i="29"/>
  <c r="K13" i="29"/>
  <c r="K44" i="29" s="1"/>
  <c r="G13" i="29"/>
  <c r="E13" i="29"/>
  <c r="K15" i="29"/>
  <c r="K16" i="29"/>
  <c r="K17" i="29"/>
  <c r="K24" i="29"/>
  <c r="K28" i="29"/>
  <c r="K29" i="29"/>
  <c r="K30" i="29"/>
  <c r="K36" i="29"/>
  <c r="K38" i="29"/>
  <c r="K39" i="29"/>
  <c r="I15" i="29"/>
  <c r="I16" i="29"/>
  <c r="I23" i="29"/>
  <c r="I24" i="29"/>
  <c r="I28" i="29"/>
  <c r="I29" i="29"/>
  <c r="I30" i="29"/>
  <c r="I36" i="29"/>
  <c r="I38" i="29"/>
  <c r="I39" i="29"/>
  <c r="G15" i="29"/>
  <c r="G16" i="29"/>
  <c r="G17" i="29"/>
  <c r="G23" i="29"/>
  <c r="G24" i="29"/>
  <c r="G25" i="29"/>
  <c r="G28" i="29"/>
  <c r="G29" i="29"/>
  <c r="G30" i="29"/>
  <c r="G32" i="29"/>
  <c r="G36" i="29"/>
  <c r="G38" i="29"/>
  <c r="G39" i="29"/>
  <c r="G44" i="29"/>
  <c r="G46" i="29"/>
  <c r="E15" i="29"/>
  <c r="E15" i="30" s="1"/>
  <c r="E16" i="29"/>
  <c r="E17" i="29" s="1"/>
  <c r="E23" i="29"/>
  <c r="E24" i="29"/>
  <c r="E25" i="29"/>
  <c r="E28" i="29"/>
  <c r="E29" i="29"/>
  <c r="E30" i="29" s="1"/>
  <c r="E32" i="29" s="1"/>
  <c r="E36" i="29"/>
  <c r="E38" i="29"/>
  <c r="E39" i="29" s="1"/>
  <c r="E44" i="29"/>
  <c r="E46" i="29" s="1"/>
  <c r="C9" i="29"/>
  <c r="E9" i="29" s="1"/>
  <c r="G9" i="29" s="1"/>
  <c r="I9" i="29" s="1"/>
  <c r="K9" i="29" s="1"/>
  <c r="A1" i="30"/>
  <c r="K13" i="30"/>
  <c r="K14" i="30"/>
  <c r="K15" i="30"/>
  <c r="K16" i="30"/>
  <c r="K21" i="30"/>
  <c r="K22" i="30"/>
  <c r="K28" i="30"/>
  <c r="K29" i="30"/>
  <c r="K30" i="30" s="1"/>
  <c r="K36" i="30"/>
  <c r="K37" i="30"/>
  <c r="K38" i="30"/>
  <c r="K39" i="30"/>
  <c r="K42" i="30"/>
  <c r="K43" i="30"/>
  <c r="K45" i="30"/>
  <c r="I14" i="30"/>
  <c r="I15" i="30"/>
  <c r="I16" i="30"/>
  <c r="I21" i="30"/>
  <c r="I22" i="30"/>
  <c r="I23" i="30"/>
  <c r="I24" i="30"/>
  <c r="I28" i="30"/>
  <c r="I29" i="30"/>
  <c r="I30" i="30" s="1"/>
  <c r="I36" i="30"/>
  <c r="I37" i="30"/>
  <c r="I38" i="30"/>
  <c r="I39" i="30"/>
  <c r="I42" i="30"/>
  <c r="I43" i="30"/>
  <c r="I45" i="30"/>
  <c r="G14" i="30"/>
  <c r="G15" i="30"/>
  <c r="G21" i="30"/>
  <c r="G22" i="30"/>
  <c r="G23" i="30"/>
  <c r="G24" i="30"/>
  <c r="G25" i="30" s="1"/>
  <c r="G28" i="30"/>
  <c r="G29" i="30"/>
  <c r="G30" i="30" s="1"/>
  <c r="G36" i="30"/>
  <c r="G37" i="30"/>
  <c r="G38" i="30"/>
  <c r="G39" i="30"/>
  <c r="G42" i="30"/>
  <c r="G43" i="30"/>
  <c r="G45" i="30"/>
  <c r="E13" i="30"/>
  <c r="E14" i="30"/>
  <c r="E21" i="30"/>
  <c r="E22" i="30"/>
  <c r="E28" i="30"/>
  <c r="E36" i="30"/>
  <c r="E37" i="30"/>
  <c r="E42" i="30"/>
  <c r="E43" i="30"/>
  <c r="E45" i="30"/>
  <c r="C11" i="30"/>
  <c r="C14" i="30"/>
  <c r="C15" i="30"/>
  <c r="C16" i="30"/>
  <c r="C21" i="30"/>
  <c r="C22" i="30"/>
  <c r="C23" i="30"/>
  <c r="C24" i="30"/>
  <c r="C28" i="30"/>
  <c r="C29" i="30"/>
  <c r="C30" i="30"/>
  <c r="C36" i="30"/>
  <c r="C37" i="30"/>
  <c r="C38" i="30"/>
  <c r="C39" i="30" s="1"/>
  <c r="C42" i="30"/>
  <c r="C43" i="30"/>
  <c r="C44" i="30"/>
  <c r="C45" i="30"/>
  <c r="C46" i="30" s="1"/>
  <c r="C9" i="30"/>
  <c r="E9" i="30" s="1"/>
  <c r="G9" i="30" s="1"/>
  <c r="I9" i="30" s="1"/>
  <c r="K9" i="30" s="1"/>
  <c r="K38" i="14"/>
  <c r="K56" i="14" s="1"/>
  <c r="K39" i="14"/>
  <c r="K57" i="14" s="1"/>
  <c r="K40" i="14"/>
  <c r="K58" i="14" s="1"/>
  <c r="K41" i="14"/>
  <c r="K59" i="14" s="1"/>
  <c r="K42" i="14"/>
  <c r="K60" i="14" s="1"/>
  <c r="K43" i="14"/>
  <c r="K61" i="14" s="1"/>
  <c r="I38" i="14"/>
  <c r="I56" i="14" s="1"/>
  <c r="I39" i="14"/>
  <c r="I57" i="14" s="1"/>
  <c r="I40" i="14"/>
  <c r="I58" i="14" s="1"/>
  <c r="I41" i="14"/>
  <c r="I59" i="14" s="1"/>
  <c r="I42" i="14"/>
  <c r="I60" i="14" s="1"/>
  <c r="I43" i="14"/>
  <c r="I61" i="14" s="1"/>
  <c r="G38" i="14"/>
  <c r="G56" i="14" s="1"/>
  <c r="G39" i="14"/>
  <c r="G40" i="14"/>
  <c r="G58" i="14"/>
  <c r="G41" i="14"/>
  <c r="G59" i="14" s="1"/>
  <c r="G60" i="14"/>
  <c r="G43" i="14"/>
  <c r="G61" i="14" s="1"/>
  <c r="E38" i="14"/>
  <c r="E56" i="14" s="1"/>
  <c r="E39" i="14"/>
  <c r="E57" i="14" s="1"/>
  <c r="E40" i="14"/>
  <c r="E58" i="14" s="1"/>
  <c r="E41" i="14"/>
  <c r="E59" i="14" s="1"/>
  <c r="E42" i="14"/>
  <c r="E60" i="14" s="1"/>
  <c r="E43" i="14"/>
  <c r="E61" i="14" s="1"/>
  <c r="C9" i="14"/>
  <c r="C38" i="14"/>
  <c r="C56" i="14" s="1"/>
  <c r="C39" i="14"/>
  <c r="C57" i="14" s="1"/>
  <c r="C40" i="14"/>
  <c r="C58" i="14" s="1"/>
  <c r="C41" i="14"/>
  <c r="C59" i="14" s="1"/>
  <c r="C42" i="14"/>
  <c r="C60" i="14" s="1"/>
  <c r="C43" i="14"/>
  <c r="C61" i="14" s="1"/>
  <c r="A1" i="14"/>
  <c r="A2" i="14"/>
  <c r="K35" i="14"/>
  <c r="L35" i="14" s="1"/>
  <c r="I35" i="14"/>
  <c r="J35" i="14"/>
  <c r="G35" i="14"/>
  <c r="H35" i="14" s="1"/>
  <c r="E35" i="14"/>
  <c r="F35" i="14" s="1"/>
  <c r="C35" i="14"/>
  <c r="D35" i="14"/>
  <c r="L34" i="14"/>
  <c r="H34" i="14"/>
  <c r="D34" i="14"/>
  <c r="J33" i="14"/>
  <c r="F33" i="14"/>
  <c r="L32" i="14"/>
  <c r="D32" i="14"/>
  <c r="J31" i="14"/>
  <c r="L30" i="14"/>
  <c r="D30" i="14"/>
  <c r="J29" i="14"/>
  <c r="F29" i="14"/>
  <c r="K53" i="14"/>
  <c r="L51" i="14" s="1"/>
  <c r="E53" i="14"/>
  <c r="F53" i="14" s="1"/>
  <c r="K44" i="14"/>
  <c r="L42" i="14"/>
  <c r="E44" i="14"/>
  <c r="F44" i="14" s="1"/>
  <c r="K26" i="14"/>
  <c r="L24" i="14"/>
  <c r="E26" i="14"/>
  <c r="K17" i="14"/>
  <c r="E17" i="14"/>
  <c r="E9" i="14"/>
  <c r="G9" i="14" s="1"/>
  <c r="I9" i="14" s="1"/>
  <c r="K9" i="14" s="1"/>
  <c r="L53" i="14"/>
  <c r="I53" i="14"/>
  <c r="J53" i="14" s="1"/>
  <c r="G53" i="14"/>
  <c r="H53" i="14" s="1"/>
  <c r="C53" i="14"/>
  <c r="D53" i="14" s="1"/>
  <c r="L52" i="14"/>
  <c r="J52" i="14"/>
  <c r="J51" i="14"/>
  <c r="L50" i="14"/>
  <c r="J50" i="14"/>
  <c r="J49" i="14"/>
  <c r="H49" i="14"/>
  <c r="F49" i="14"/>
  <c r="L48" i="14"/>
  <c r="J48" i="14"/>
  <c r="H48" i="14"/>
  <c r="F48" i="14"/>
  <c r="J47" i="14"/>
  <c r="L44" i="14"/>
  <c r="I44" i="14"/>
  <c r="J44" i="14" s="1"/>
  <c r="G44" i="14"/>
  <c r="H44" i="14" s="1"/>
  <c r="C44" i="14"/>
  <c r="D44" i="14" s="1"/>
  <c r="L43" i="14"/>
  <c r="J43" i="14"/>
  <c r="L41" i="14"/>
  <c r="J41" i="14"/>
  <c r="J40" i="14"/>
  <c r="H40" i="14"/>
  <c r="L39" i="14"/>
  <c r="J39" i="14"/>
  <c r="J38" i="14"/>
  <c r="H38" i="14"/>
  <c r="L26" i="14"/>
  <c r="I26" i="14"/>
  <c r="J26" i="14"/>
  <c r="G26" i="14"/>
  <c r="H26" i="14"/>
  <c r="F26" i="14"/>
  <c r="C26" i="14"/>
  <c r="D26" i="14"/>
  <c r="L25" i="14"/>
  <c r="J25" i="14"/>
  <c r="H25" i="14"/>
  <c r="F25" i="14"/>
  <c r="D25" i="14"/>
  <c r="J24" i="14"/>
  <c r="H24" i="14"/>
  <c r="F24" i="14"/>
  <c r="L23" i="14"/>
  <c r="J23" i="14"/>
  <c r="H23" i="14"/>
  <c r="F23" i="14"/>
  <c r="D23" i="14"/>
  <c r="L22" i="14"/>
  <c r="J22" i="14"/>
  <c r="H22" i="14"/>
  <c r="F22" i="14"/>
  <c r="L21" i="14"/>
  <c r="J21" i="14"/>
  <c r="H21" i="14"/>
  <c r="F21" i="14"/>
  <c r="D21" i="14"/>
  <c r="L20" i="14"/>
  <c r="J20" i="14"/>
  <c r="H20" i="14"/>
  <c r="F20" i="14"/>
  <c r="C17" i="14"/>
  <c r="D11" i="14" s="1"/>
  <c r="L17" i="14"/>
  <c r="I17" i="14"/>
  <c r="J17" i="14" s="1"/>
  <c r="G17" i="14"/>
  <c r="H17" i="14" s="1"/>
  <c r="F17" i="14"/>
  <c r="L16" i="14"/>
  <c r="H16" i="14"/>
  <c r="F16" i="14"/>
  <c r="L15" i="14"/>
  <c r="H15" i="14"/>
  <c r="F15" i="14"/>
  <c r="L14" i="14"/>
  <c r="J14" i="14"/>
  <c r="H14" i="14"/>
  <c r="F14" i="14"/>
  <c r="L13" i="14"/>
  <c r="J13" i="14"/>
  <c r="H13" i="14"/>
  <c r="F13" i="14"/>
  <c r="L12" i="14"/>
  <c r="J12" i="14"/>
  <c r="H12" i="14"/>
  <c r="F12" i="14"/>
  <c r="L11" i="14"/>
  <c r="J11" i="14"/>
  <c r="H11" i="14"/>
  <c r="F11" i="14"/>
  <c r="E38" i="15"/>
  <c r="E56" i="15"/>
  <c r="E39" i="15"/>
  <c r="E57" i="15"/>
  <c r="E40" i="15"/>
  <c r="E58" i="15"/>
  <c r="E41" i="15"/>
  <c r="E59" i="15"/>
  <c r="E42" i="15"/>
  <c r="E60" i="15"/>
  <c r="E43" i="15"/>
  <c r="E61" i="15"/>
  <c r="K38" i="15"/>
  <c r="K56" i="15"/>
  <c r="K39" i="15"/>
  <c r="K57" i="15"/>
  <c r="K40" i="15"/>
  <c r="K58" i="15"/>
  <c r="K41" i="15"/>
  <c r="K59" i="15"/>
  <c r="K42" i="15"/>
  <c r="K60" i="15"/>
  <c r="K43" i="15"/>
  <c r="K61" i="15"/>
  <c r="K63" i="15"/>
  <c r="L60" i="15"/>
  <c r="I38" i="15"/>
  <c r="I56" i="15"/>
  <c r="I39" i="15"/>
  <c r="I57" i="15"/>
  <c r="I40" i="15"/>
  <c r="I58" i="15"/>
  <c r="I41" i="15"/>
  <c r="I59" i="15"/>
  <c r="I42" i="15"/>
  <c r="I60" i="15"/>
  <c r="I43" i="15"/>
  <c r="I61" i="15"/>
  <c r="G38" i="15"/>
  <c r="G56" i="15"/>
  <c r="G39" i="15"/>
  <c r="G57" i="15"/>
  <c r="G40" i="15"/>
  <c r="G58" i="15"/>
  <c r="G41" i="15"/>
  <c r="G59" i="15"/>
  <c r="G42" i="15"/>
  <c r="G60" i="15"/>
  <c r="G43" i="15"/>
  <c r="G61" i="15"/>
  <c r="G63" i="15"/>
  <c r="H56" i="15"/>
  <c r="H63" i="15"/>
  <c r="H58" i="15"/>
  <c r="H60" i="15"/>
  <c r="A1" i="15"/>
  <c r="A2" i="15"/>
  <c r="K35" i="15"/>
  <c r="L35" i="15"/>
  <c r="I35" i="15"/>
  <c r="J35" i="15"/>
  <c r="G35" i="15"/>
  <c r="H35" i="15"/>
  <c r="E35" i="15"/>
  <c r="F35" i="15"/>
  <c r="L34" i="15"/>
  <c r="J34" i="15"/>
  <c r="H34" i="15"/>
  <c r="F34" i="15"/>
  <c r="L33" i="15"/>
  <c r="J33" i="15"/>
  <c r="H33" i="15"/>
  <c r="F33" i="15"/>
  <c r="L32" i="15"/>
  <c r="J32" i="15"/>
  <c r="H32" i="15"/>
  <c r="F32" i="15"/>
  <c r="L31" i="15"/>
  <c r="J31" i="15"/>
  <c r="H31" i="15"/>
  <c r="F31" i="15"/>
  <c r="L30" i="15"/>
  <c r="J30" i="15"/>
  <c r="H30" i="15"/>
  <c r="F30" i="15"/>
  <c r="L29" i="15"/>
  <c r="J29" i="15"/>
  <c r="H29" i="15"/>
  <c r="F29" i="15"/>
  <c r="K53" i="15"/>
  <c r="E53" i="15"/>
  <c r="F53" i="15"/>
  <c r="K44" i="15"/>
  <c r="E44" i="15"/>
  <c r="F44" i="15"/>
  <c r="K26" i="15"/>
  <c r="E26" i="15"/>
  <c r="K17" i="15"/>
  <c r="E17" i="15"/>
  <c r="C9" i="15"/>
  <c r="L61" i="15"/>
  <c r="H59" i="15"/>
  <c r="L57" i="15"/>
  <c r="L53" i="15"/>
  <c r="I53" i="15"/>
  <c r="J53" i="15"/>
  <c r="G53" i="15"/>
  <c r="L52" i="15"/>
  <c r="J52" i="15"/>
  <c r="F52" i="15"/>
  <c r="L51" i="15"/>
  <c r="J51" i="15"/>
  <c r="L50" i="15"/>
  <c r="J50" i="15"/>
  <c r="F50" i="15"/>
  <c r="L49" i="15"/>
  <c r="J49" i="15"/>
  <c r="L48" i="15"/>
  <c r="J48" i="15"/>
  <c r="F48" i="15"/>
  <c r="L47" i="15"/>
  <c r="J47" i="15"/>
  <c r="L44" i="15"/>
  <c r="I44" i="15"/>
  <c r="J44" i="15"/>
  <c r="G44" i="15"/>
  <c r="L43" i="15"/>
  <c r="J43" i="15"/>
  <c r="F43" i="15"/>
  <c r="L42" i="15"/>
  <c r="J42" i="15"/>
  <c r="L41" i="15"/>
  <c r="J41" i="15"/>
  <c r="F41" i="15"/>
  <c r="L40" i="15"/>
  <c r="J40" i="15"/>
  <c r="L39" i="15"/>
  <c r="J39" i="15"/>
  <c r="F39" i="15"/>
  <c r="L38" i="15"/>
  <c r="J38" i="15"/>
  <c r="F38" i="15"/>
  <c r="L26" i="15"/>
  <c r="I26" i="15"/>
  <c r="J26" i="15"/>
  <c r="G26" i="15"/>
  <c r="H26" i="15"/>
  <c r="F26" i="15"/>
  <c r="L25" i="15"/>
  <c r="J25" i="15"/>
  <c r="F25" i="15"/>
  <c r="L24" i="15"/>
  <c r="J24" i="15"/>
  <c r="F24" i="15"/>
  <c r="L23" i="15"/>
  <c r="J23" i="15"/>
  <c r="F23" i="15"/>
  <c r="L22" i="15"/>
  <c r="J22" i="15"/>
  <c r="F22" i="15"/>
  <c r="L21" i="15"/>
  <c r="J21" i="15"/>
  <c r="F21" i="15"/>
  <c r="L20" i="15"/>
  <c r="J20" i="15"/>
  <c r="F20" i="15"/>
  <c r="L17" i="15"/>
  <c r="I17" i="15"/>
  <c r="J17" i="15"/>
  <c r="G17" i="15"/>
  <c r="H17" i="15"/>
  <c r="F17" i="15"/>
  <c r="L16" i="15"/>
  <c r="J16" i="15"/>
  <c r="F16" i="15"/>
  <c r="L15" i="15"/>
  <c r="J15" i="15"/>
  <c r="F15" i="15"/>
  <c r="L14" i="15"/>
  <c r="J14" i="15"/>
  <c r="F14" i="15"/>
  <c r="L13" i="15"/>
  <c r="J13" i="15"/>
  <c r="F13" i="15"/>
  <c r="L12" i="15"/>
  <c r="J12" i="15"/>
  <c r="F12" i="15"/>
  <c r="L11" i="15"/>
  <c r="J11" i="15"/>
  <c r="F11" i="15"/>
  <c r="E9" i="15"/>
  <c r="G9" i="15" s="1"/>
  <c r="I9" i="15" s="1"/>
  <c r="K9" i="15" s="1"/>
  <c r="K62" i="16"/>
  <c r="I62" i="16"/>
  <c r="G62" i="16"/>
  <c r="E62" i="16"/>
  <c r="C62" i="16"/>
  <c r="K11" i="16"/>
  <c r="K38" i="16" s="1"/>
  <c r="K20" i="16"/>
  <c r="K29" i="16"/>
  <c r="K47" i="16"/>
  <c r="K12" i="16"/>
  <c r="K39" i="16" s="1"/>
  <c r="K21" i="16"/>
  <c r="K30" i="16"/>
  <c r="K48" i="16"/>
  <c r="K13" i="16"/>
  <c r="K40" i="16" s="1"/>
  <c r="K22" i="16"/>
  <c r="K31" i="16"/>
  <c r="K49" i="16"/>
  <c r="K14" i="16"/>
  <c r="K41" i="16" s="1"/>
  <c r="K23" i="16"/>
  <c r="K32" i="16"/>
  <c r="K50" i="16"/>
  <c r="K15" i="16"/>
  <c r="K42" i="16" s="1"/>
  <c r="K24" i="16"/>
  <c r="K33" i="16"/>
  <c r="K51" i="16"/>
  <c r="K16" i="16"/>
  <c r="K25" i="16"/>
  <c r="K34" i="16"/>
  <c r="K52" i="16"/>
  <c r="I11" i="16"/>
  <c r="I20" i="16"/>
  <c r="I29" i="16"/>
  <c r="I47" i="16"/>
  <c r="I12" i="16"/>
  <c r="I21" i="16"/>
  <c r="I30" i="16"/>
  <c r="I48" i="16"/>
  <c r="I13" i="16"/>
  <c r="I22" i="16"/>
  <c r="I31" i="16"/>
  <c r="I49" i="16"/>
  <c r="I14" i="16"/>
  <c r="I23" i="16"/>
  <c r="I32" i="16"/>
  <c r="I50" i="16"/>
  <c r="I15" i="16"/>
  <c r="I24" i="16"/>
  <c r="I33" i="16"/>
  <c r="I51" i="16"/>
  <c r="I16" i="16"/>
  <c r="I25" i="16"/>
  <c r="I34" i="16"/>
  <c r="I52" i="16"/>
  <c r="G11" i="16"/>
  <c r="G20" i="16"/>
  <c r="G29" i="16"/>
  <c r="G47" i="16"/>
  <c r="G12" i="16"/>
  <c r="G21" i="16"/>
  <c r="G30" i="16"/>
  <c r="G48" i="16"/>
  <c r="G13" i="16"/>
  <c r="G22" i="16"/>
  <c r="G31" i="16"/>
  <c r="G49" i="16"/>
  <c r="G14" i="16"/>
  <c r="G23" i="16"/>
  <c r="G32" i="16"/>
  <c r="G50" i="16"/>
  <c r="G15" i="16"/>
  <c r="G24" i="16"/>
  <c r="G33" i="16"/>
  <c r="G51" i="16"/>
  <c r="G16" i="16"/>
  <c r="G25" i="16"/>
  <c r="G34" i="16"/>
  <c r="G52" i="16"/>
  <c r="E11" i="16"/>
  <c r="E38" i="16" s="1"/>
  <c r="E20" i="16"/>
  <c r="E29" i="16"/>
  <c r="E47" i="16"/>
  <c r="E12" i="16"/>
  <c r="E39" i="16" s="1"/>
  <c r="E21" i="16"/>
  <c r="E30" i="16"/>
  <c r="E48" i="16"/>
  <c r="E13" i="16"/>
  <c r="E40" i="16" s="1"/>
  <c r="E22" i="16"/>
  <c r="E31" i="16"/>
  <c r="E49" i="16"/>
  <c r="E14" i="16"/>
  <c r="E41" i="16" s="1"/>
  <c r="E23" i="16"/>
  <c r="E32" i="16"/>
  <c r="E50" i="16"/>
  <c r="E15" i="16"/>
  <c r="E42" i="16" s="1"/>
  <c r="E24" i="16"/>
  <c r="E33" i="16"/>
  <c r="E51" i="16"/>
  <c r="E16" i="16"/>
  <c r="E25" i="16"/>
  <c r="E34" i="16"/>
  <c r="E52" i="16"/>
  <c r="C11" i="16"/>
  <c r="C38" i="16" s="1"/>
  <c r="C20" i="16"/>
  <c r="C29" i="16"/>
  <c r="C47" i="16"/>
  <c r="C12" i="16"/>
  <c r="C39" i="16" s="1"/>
  <c r="C21" i="16"/>
  <c r="C30" i="16"/>
  <c r="C48" i="16"/>
  <c r="C13" i="16"/>
  <c r="C40" i="16" s="1"/>
  <c r="C22" i="16"/>
  <c r="C31" i="16"/>
  <c r="C49" i="16"/>
  <c r="C14" i="16"/>
  <c r="C41" i="16" s="1"/>
  <c r="C23" i="16"/>
  <c r="C32" i="16"/>
  <c r="C50" i="16"/>
  <c r="C15" i="16"/>
  <c r="C42" i="16" s="1"/>
  <c r="C24" i="16"/>
  <c r="C33" i="16"/>
  <c r="C51" i="16"/>
  <c r="C16" i="16"/>
  <c r="C25" i="16"/>
  <c r="C34" i="16"/>
  <c r="C52" i="16"/>
  <c r="A2" i="16"/>
  <c r="A1" i="16"/>
  <c r="K35" i="16"/>
  <c r="L35" i="16" s="1"/>
  <c r="I35" i="16"/>
  <c r="J35" i="16" s="1"/>
  <c r="G35" i="16"/>
  <c r="H35" i="16" s="1"/>
  <c r="E35" i="16"/>
  <c r="F35" i="16" s="1"/>
  <c r="C35" i="16"/>
  <c r="D35" i="16" s="1"/>
  <c r="L34" i="16"/>
  <c r="D34" i="16"/>
  <c r="L32" i="16"/>
  <c r="J31" i="16"/>
  <c r="F31" i="16"/>
  <c r="L30" i="16"/>
  <c r="F30" i="16"/>
  <c r="L29" i="16"/>
  <c r="J29" i="16"/>
  <c r="F29" i="16"/>
  <c r="D29" i="16"/>
  <c r="K53" i="16"/>
  <c r="L53" i="16" s="1"/>
  <c r="E53" i="16"/>
  <c r="F53" i="16" s="1"/>
  <c r="K26" i="16"/>
  <c r="E26" i="16"/>
  <c r="K17" i="16"/>
  <c r="E17" i="16"/>
  <c r="F17" i="16" s="1"/>
  <c r="C9" i="16"/>
  <c r="I53" i="16"/>
  <c r="J53" i="16" s="1"/>
  <c r="G53" i="16"/>
  <c r="H53" i="16" s="1"/>
  <c r="C53" i="16"/>
  <c r="D53" i="16" s="1"/>
  <c r="L52" i="16"/>
  <c r="L51" i="16"/>
  <c r="F51" i="16"/>
  <c r="L50" i="16"/>
  <c r="J50" i="16"/>
  <c r="L49" i="16"/>
  <c r="J49" i="16"/>
  <c r="H49" i="16"/>
  <c r="F49" i="16"/>
  <c r="L48" i="16"/>
  <c r="J48" i="16"/>
  <c r="H48" i="16"/>
  <c r="F48" i="16"/>
  <c r="L47" i="16"/>
  <c r="J47" i="16"/>
  <c r="H47" i="16"/>
  <c r="F47" i="16"/>
  <c r="L26" i="16"/>
  <c r="I26" i="16"/>
  <c r="J26" i="16"/>
  <c r="G26" i="16"/>
  <c r="H26" i="16"/>
  <c r="F26" i="16"/>
  <c r="C26" i="16"/>
  <c r="D26" i="16"/>
  <c r="L25" i="16"/>
  <c r="J25" i="16"/>
  <c r="F25" i="16"/>
  <c r="D25" i="16"/>
  <c r="L24" i="16"/>
  <c r="H24" i="16"/>
  <c r="F24" i="16"/>
  <c r="D24" i="16"/>
  <c r="L23" i="16"/>
  <c r="J23" i="16"/>
  <c r="F23" i="16"/>
  <c r="D23" i="16"/>
  <c r="L22" i="16"/>
  <c r="J22" i="16"/>
  <c r="H22" i="16"/>
  <c r="F22" i="16"/>
  <c r="D22" i="16"/>
  <c r="L21" i="16"/>
  <c r="J21" i="16"/>
  <c r="H21" i="16"/>
  <c r="F21" i="16"/>
  <c r="D21" i="16"/>
  <c r="L20" i="16"/>
  <c r="J20" i="16"/>
  <c r="H20" i="16"/>
  <c r="F20" i="16"/>
  <c r="D20" i="16"/>
  <c r="C17" i="16"/>
  <c r="D11" i="16" s="1"/>
  <c r="L17" i="16"/>
  <c r="I17" i="16"/>
  <c r="J17" i="16"/>
  <c r="G17" i="16"/>
  <c r="H17" i="16" s="1"/>
  <c r="L16" i="16"/>
  <c r="F16" i="16"/>
  <c r="L15" i="16"/>
  <c r="J15" i="16"/>
  <c r="L14" i="16"/>
  <c r="H14" i="16"/>
  <c r="D14" i="16"/>
  <c r="J13" i="16"/>
  <c r="D13" i="16"/>
  <c r="L12" i="16"/>
  <c r="J12" i="16"/>
  <c r="F12" i="16"/>
  <c r="J11" i="16"/>
  <c r="F11" i="16"/>
  <c r="E9" i="16"/>
  <c r="G9" i="16" s="1"/>
  <c r="I9" i="16" s="1"/>
  <c r="K9" i="16" s="1"/>
  <c r="A1" i="35"/>
  <c r="G28" i="35"/>
  <c r="I28" i="35"/>
  <c r="K28" i="35"/>
  <c r="E29" i="35"/>
  <c r="G29" i="35"/>
  <c r="I29" i="35"/>
  <c r="K29" i="35"/>
  <c r="K63" i="35"/>
  <c r="E63" i="35"/>
  <c r="K62" i="35"/>
  <c r="E62" i="35"/>
  <c r="K60" i="35"/>
  <c r="E60" i="35"/>
  <c r="K59" i="35"/>
  <c r="E59" i="35"/>
  <c r="K58" i="35"/>
  <c r="E58" i="35"/>
  <c r="K57" i="35"/>
  <c r="E57" i="35"/>
  <c r="K54" i="35"/>
  <c r="E54" i="35"/>
  <c r="K53" i="35"/>
  <c r="E53" i="35"/>
  <c r="I63" i="35"/>
  <c r="I62" i="35"/>
  <c r="I60" i="35"/>
  <c r="I59" i="35"/>
  <c r="I58" i="35"/>
  <c r="I57" i="35"/>
  <c r="I54" i="35"/>
  <c r="I53" i="35"/>
  <c r="G63" i="35"/>
  <c r="G62" i="35"/>
  <c r="G60" i="35"/>
  <c r="G59" i="35"/>
  <c r="G58" i="35"/>
  <c r="G57" i="35"/>
  <c r="G54" i="35"/>
  <c r="G53" i="35"/>
  <c r="E10" i="35"/>
  <c r="G10" i="35" s="1"/>
  <c r="K49" i="35"/>
  <c r="K48" i="35"/>
  <c r="I49" i="35"/>
  <c r="I48" i="35"/>
  <c r="G49" i="35"/>
  <c r="G48" i="35"/>
  <c r="E49" i="35"/>
  <c r="C50" i="35"/>
  <c r="C49" i="35"/>
  <c r="C55" i="35"/>
  <c r="C52" i="35"/>
  <c r="C66" i="35"/>
  <c r="C65" i="35"/>
  <c r="C63" i="35"/>
  <c r="C62" i="35"/>
  <c r="C60" i="35"/>
  <c r="C59" i="35"/>
  <c r="C58" i="35"/>
  <c r="C57" i="35"/>
  <c r="C54" i="35"/>
  <c r="C53" i="35"/>
  <c r="E30" i="35"/>
  <c r="C30" i="35"/>
  <c r="C29" i="35"/>
  <c r="A1" i="36"/>
  <c r="K63" i="36"/>
  <c r="E63" i="36"/>
  <c r="K60" i="36"/>
  <c r="E60" i="36"/>
  <c r="K55" i="36"/>
  <c r="E55" i="36"/>
  <c r="G64" i="36"/>
  <c r="K65" i="36"/>
  <c r="I65" i="36"/>
  <c r="G65" i="36"/>
  <c r="E65" i="36"/>
  <c r="C65" i="36"/>
  <c r="K64" i="36"/>
  <c r="I64" i="36"/>
  <c r="E64" i="36"/>
  <c r="C64" i="36"/>
  <c r="I63" i="36"/>
  <c r="G63" i="36"/>
  <c r="C63" i="36"/>
  <c r="K62" i="36"/>
  <c r="I62" i="36"/>
  <c r="G62" i="36"/>
  <c r="E62" i="36"/>
  <c r="C62" i="36"/>
  <c r="K61" i="36"/>
  <c r="I61" i="36"/>
  <c r="G61" i="36"/>
  <c r="E61" i="36"/>
  <c r="C61" i="36"/>
  <c r="I60" i="36"/>
  <c r="G60" i="36"/>
  <c r="C60" i="36"/>
  <c r="K58" i="36"/>
  <c r="I58" i="36"/>
  <c r="G58" i="36"/>
  <c r="E58" i="36"/>
  <c r="C58" i="36"/>
  <c r="K57" i="36"/>
  <c r="I57" i="36"/>
  <c r="G57" i="36"/>
  <c r="E57" i="36"/>
  <c r="C57" i="36"/>
  <c r="K56" i="36"/>
  <c r="I56" i="36"/>
  <c r="G56" i="36"/>
  <c r="E56" i="36"/>
  <c r="C56" i="36"/>
  <c r="I55" i="36"/>
  <c r="G55" i="36"/>
  <c r="C55" i="36"/>
  <c r="K53" i="36"/>
  <c r="I53" i="36"/>
  <c r="G53" i="36"/>
  <c r="E53" i="36"/>
  <c r="C53" i="36"/>
  <c r="K51" i="36"/>
  <c r="I51" i="36"/>
  <c r="G51" i="36"/>
  <c r="E51" i="36"/>
  <c r="C51" i="36"/>
  <c r="K52" i="36"/>
  <c r="E52" i="36"/>
  <c r="I52" i="36"/>
  <c r="G52" i="36"/>
  <c r="E9" i="36"/>
  <c r="G9" i="36"/>
  <c r="K48" i="36"/>
  <c r="K47" i="36"/>
  <c r="I48" i="36"/>
  <c r="I47" i="36"/>
  <c r="G48" i="36"/>
  <c r="G47" i="36"/>
  <c r="E49" i="36"/>
  <c r="E48" i="36"/>
  <c r="C49" i="36"/>
  <c r="C48" i="36"/>
  <c r="C52" i="36"/>
  <c r="K28" i="36"/>
  <c r="K27" i="36"/>
  <c r="I28" i="36"/>
  <c r="I27" i="36"/>
  <c r="G28" i="36"/>
  <c r="G27" i="36"/>
  <c r="E29" i="36"/>
  <c r="E28" i="36"/>
  <c r="C29" i="36"/>
  <c r="C28" i="36"/>
  <c r="A2" i="19"/>
  <c r="A1" i="19"/>
  <c r="K50" i="19"/>
  <c r="I50" i="19"/>
  <c r="G50" i="19"/>
  <c r="E50" i="19"/>
  <c r="C50" i="19"/>
  <c r="K49" i="19"/>
  <c r="K42" i="19"/>
  <c r="K43" i="19"/>
  <c r="K44" i="19"/>
  <c r="K45" i="19"/>
  <c r="K46" i="19"/>
  <c r="K47" i="19" s="1"/>
  <c r="I49" i="19"/>
  <c r="I42" i="19"/>
  <c r="I43" i="19"/>
  <c r="I44" i="19"/>
  <c r="I45" i="19"/>
  <c r="I46" i="19"/>
  <c r="I47" i="19" s="1"/>
  <c r="G49" i="19"/>
  <c r="G42" i="19"/>
  <c r="G43" i="19"/>
  <c r="G44" i="19"/>
  <c r="G45" i="19"/>
  <c r="G46" i="19"/>
  <c r="G47" i="19" s="1"/>
  <c r="E49" i="19"/>
  <c r="E42" i="19"/>
  <c r="E43" i="19"/>
  <c r="E44" i="19"/>
  <c r="E45" i="19"/>
  <c r="E46" i="19"/>
  <c r="E47" i="19" s="1"/>
  <c r="C49" i="19"/>
  <c r="C46" i="19"/>
  <c r="C45" i="19"/>
  <c r="C44" i="19"/>
  <c r="C43" i="19"/>
  <c r="C42" i="19"/>
  <c r="E10" i="19"/>
  <c r="G10" i="19" s="1"/>
  <c r="K39" i="19"/>
  <c r="K38" i="19"/>
  <c r="I39" i="19"/>
  <c r="I38" i="19"/>
  <c r="G38" i="19"/>
  <c r="G39" i="19"/>
  <c r="E40" i="19"/>
  <c r="E39" i="19"/>
  <c r="C40" i="19"/>
  <c r="C39" i="19"/>
  <c r="K24" i="19"/>
  <c r="K23" i="19"/>
  <c r="I24" i="19"/>
  <c r="I23" i="19"/>
  <c r="G24" i="19"/>
  <c r="G23" i="19"/>
  <c r="E25" i="19"/>
  <c r="E24" i="19"/>
  <c r="C25" i="19"/>
  <c r="C24" i="19"/>
  <c r="C47" i="19"/>
  <c r="K32" i="19"/>
  <c r="I32" i="19"/>
  <c r="G32" i="19"/>
  <c r="E32" i="19"/>
  <c r="K17" i="19"/>
  <c r="I17" i="19"/>
  <c r="G17" i="19"/>
  <c r="E17" i="19"/>
  <c r="C17" i="19"/>
  <c r="I9" i="36"/>
  <c r="G49" i="36"/>
  <c r="G29" i="36"/>
  <c r="H13" i="16"/>
  <c r="J14" i="16"/>
  <c r="H15" i="16"/>
  <c r="J16" i="16"/>
  <c r="H23" i="16"/>
  <c r="J24" i="16"/>
  <c r="H25" i="16"/>
  <c r="H50" i="16"/>
  <c r="J51" i="16"/>
  <c r="H52" i="16"/>
  <c r="D31" i="16"/>
  <c r="H31" i="16"/>
  <c r="F32" i="16"/>
  <c r="J32" i="16"/>
  <c r="D33" i="16"/>
  <c r="H33" i="16"/>
  <c r="L33" i="16"/>
  <c r="F34" i="16"/>
  <c r="J34" i="16"/>
  <c r="I43" i="16"/>
  <c r="I42" i="16"/>
  <c r="I41" i="16"/>
  <c r="I40" i="16"/>
  <c r="I39" i="16"/>
  <c r="I38" i="16"/>
  <c r="G43" i="16"/>
  <c r="G42" i="16"/>
  <c r="G41" i="16"/>
  <c r="G40" i="16"/>
  <c r="G39" i="16"/>
  <c r="G38" i="16"/>
  <c r="H44" i="15"/>
  <c r="H43" i="15"/>
  <c r="H42" i="15"/>
  <c r="H41" i="15"/>
  <c r="H40" i="15"/>
  <c r="H39" i="15"/>
  <c r="H53" i="15"/>
  <c r="H52" i="15"/>
  <c r="H51" i="15"/>
  <c r="H50" i="15"/>
  <c r="H49" i="15"/>
  <c r="H48" i="15"/>
  <c r="H47" i="15"/>
  <c r="L56" i="15"/>
  <c r="L63" i="15"/>
  <c r="L58" i="15"/>
  <c r="H11" i="15"/>
  <c r="H12" i="15"/>
  <c r="H13" i="15"/>
  <c r="H14" i="15"/>
  <c r="H15" i="15"/>
  <c r="H16" i="15"/>
  <c r="H20" i="15"/>
  <c r="H21" i="15"/>
  <c r="H22" i="15"/>
  <c r="H23" i="15"/>
  <c r="H24" i="15"/>
  <c r="H25" i="15"/>
  <c r="H38" i="15"/>
  <c r="F40" i="15"/>
  <c r="F42" i="15"/>
  <c r="F47" i="15"/>
  <c r="F49" i="15"/>
  <c r="F51" i="15"/>
  <c r="H57" i="15"/>
  <c r="L59" i="15"/>
  <c r="H61" i="15"/>
  <c r="I63" i="15"/>
  <c r="J56" i="15"/>
  <c r="J63" i="15"/>
  <c r="E63" i="15"/>
  <c r="F58" i="15"/>
  <c r="F61" i="15"/>
  <c r="F56" i="15"/>
  <c r="F63" i="15"/>
  <c r="G48" i="29"/>
  <c r="D12" i="14"/>
  <c r="D14" i="14"/>
  <c r="D16" i="14"/>
  <c r="D20" i="14"/>
  <c r="D22" i="14"/>
  <c r="D24" i="14"/>
  <c r="D38" i="14"/>
  <c r="L38" i="14"/>
  <c r="D40" i="14"/>
  <c r="L40" i="14"/>
  <c r="D42" i="14"/>
  <c r="D47" i="14"/>
  <c r="L47" i="14"/>
  <c r="D49" i="14"/>
  <c r="L49" i="14"/>
  <c r="D51" i="14"/>
  <c r="D29" i="14"/>
  <c r="H29" i="14"/>
  <c r="L29" i="14"/>
  <c r="F30" i="14"/>
  <c r="J30" i="14"/>
  <c r="D31" i="14"/>
  <c r="H31" i="14"/>
  <c r="L31" i="14"/>
  <c r="F32" i="14"/>
  <c r="J32" i="14"/>
  <c r="D33" i="14"/>
  <c r="H33" i="14"/>
  <c r="L33" i="14"/>
  <c r="F34" i="14"/>
  <c r="J34" i="14"/>
  <c r="G39" i="12"/>
  <c r="E30" i="10"/>
  <c r="E32" i="10" s="1"/>
  <c r="G13" i="12" s="1"/>
  <c r="G20" i="12" s="1"/>
  <c r="I44" i="12" s="1"/>
  <c r="G44" i="12"/>
  <c r="I39" i="12"/>
  <c r="F60" i="15"/>
  <c r="J58" i="15"/>
  <c r="J60" i="15"/>
  <c r="F59" i="15"/>
  <c r="J57" i="15"/>
  <c r="J61" i="15"/>
  <c r="G56" i="16"/>
  <c r="G44" i="16"/>
  <c r="H44" i="16" s="1"/>
  <c r="G58" i="16"/>
  <c r="G60" i="16"/>
  <c r="I56" i="16"/>
  <c r="I44" i="16"/>
  <c r="J44" i="16" s="1"/>
  <c r="I58" i="16"/>
  <c r="I60" i="16"/>
  <c r="F57" i="15"/>
  <c r="J59" i="15"/>
  <c r="G57" i="16"/>
  <c r="G59" i="16"/>
  <c r="H41" i="16"/>
  <c r="G61" i="16"/>
  <c r="H43" i="16"/>
  <c r="I57" i="16"/>
  <c r="J39" i="16"/>
  <c r="I59" i="16"/>
  <c r="J41" i="16"/>
  <c r="I61" i="16"/>
  <c r="J43" i="16"/>
  <c r="K9" i="36"/>
  <c r="I49" i="36"/>
  <c r="I29" i="36"/>
  <c r="K49" i="36"/>
  <c r="K29" i="36"/>
  <c r="H42" i="16"/>
  <c r="H40" i="16"/>
  <c r="H38" i="16"/>
  <c r="I63" i="16"/>
  <c r="J62" i="16" s="1"/>
  <c r="J60" i="16"/>
  <c r="J61" i="16"/>
  <c r="J58" i="16"/>
  <c r="A2" i="36"/>
  <c r="A2" i="35"/>
  <c r="A2" i="30"/>
  <c r="A2" i="28"/>
  <c r="A2" i="27"/>
  <c r="A2" i="23"/>
  <c r="A1" i="23"/>
  <c r="C25" i="30" l="1"/>
  <c r="C32" i="30" s="1"/>
  <c r="C62" i="27"/>
  <c r="E38" i="30"/>
  <c r="E39" i="30" s="1"/>
  <c r="C56" i="27"/>
  <c r="C66" i="27" s="1"/>
  <c r="C71" i="27" s="1"/>
  <c r="E23" i="30"/>
  <c r="E25" i="30" s="1"/>
  <c r="C37" i="27"/>
  <c r="C31" i="27"/>
  <c r="C24" i="27"/>
  <c r="E48" i="29"/>
  <c r="E50" i="29" s="1"/>
  <c r="E52" i="29" s="1"/>
  <c r="C17" i="27"/>
  <c r="K23" i="30"/>
  <c r="K25" i="29"/>
  <c r="K32" i="29" s="1"/>
  <c r="I25" i="29"/>
  <c r="I32" i="29" s="1"/>
  <c r="K25" i="28"/>
  <c r="I25" i="28"/>
  <c r="I32" i="28" s="1"/>
  <c r="G39" i="27"/>
  <c r="G25" i="28"/>
  <c r="G32" i="28" s="1"/>
  <c r="E39" i="27"/>
  <c r="K24" i="30"/>
  <c r="E25" i="28"/>
  <c r="E32" i="28" s="1"/>
  <c r="K25" i="30"/>
  <c r="I39" i="26"/>
  <c r="I44" i="26" s="1"/>
  <c r="K39" i="27"/>
  <c r="I39" i="27"/>
  <c r="I25" i="30"/>
  <c r="I71" i="27"/>
  <c r="G71" i="27"/>
  <c r="E71" i="27"/>
  <c r="K32" i="30"/>
  <c r="K32" i="28"/>
  <c r="I32" i="30"/>
  <c r="G32" i="30"/>
  <c r="K44" i="25"/>
  <c r="I44" i="25"/>
  <c r="G44" i="25"/>
  <c r="E44" i="25"/>
  <c r="K17" i="27"/>
  <c r="K44" i="27" s="1"/>
  <c r="I17" i="27"/>
  <c r="I44" i="27" s="1"/>
  <c r="G17" i="27"/>
  <c r="G44" i="27" s="1"/>
  <c r="E17" i="27"/>
  <c r="E44" i="27" s="1"/>
  <c r="E29" i="30"/>
  <c r="E30" i="30" s="1"/>
  <c r="E24" i="30"/>
  <c r="C44" i="25"/>
  <c r="E16" i="30"/>
  <c r="E17" i="30"/>
  <c r="K46" i="29"/>
  <c r="K44" i="30"/>
  <c r="K46" i="30" s="1"/>
  <c r="K48" i="29"/>
  <c r="I44" i="29"/>
  <c r="I46" i="29" s="1"/>
  <c r="I17" i="29"/>
  <c r="K17" i="28"/>
  <c r="K17" i="30"/>
  <c r="I38" i="24"/>
  <c r="I40" i="24" s="1"/>
  <c r="I44" i="24" s="1"/>
  <c r="G38" i="24"/>
  <c r="G40" i="22"/>
  <c r="G44" i="22" s="1"/>
  <c r="G13" i="28" s="1"/>
  <c r="G13" i="30" s="1"/>
  <c r="G17" i="30" s="1"/>
  <c r="I40" i="22"/>
  <c r="I44" i="22" s="1"/>
  <c r="I13" i="28" s="1"/>
  <c r="I13" i="30" s="1"/>
  <c r="I17" i="30" s="1"/>
  <c r="G27" i="24"/>
  <c r="C27" i="24"/>
  <c r="C40" i="24" s="1"/>
  <c r="C44" i="24" s="1"/>
  <c r="C40" i="22"/>
  <c r="C44" i="22" s="1"/>
  <c r="C13" i="28" s="1"/>
  <c r="C13" i="30" s="1"/>
  <c r="C17" i="30" s="1"/>
  <c r="E46" i="28"/>
  <c r="E44" i="30"/>
  <c r="E46" i="30" s="1"/>
  <c r="G25" i="19"/>
  <c r="G40" i="19"/>
  <c r="I10" i="19"/>
  <c r="E50" i="35"/>
  <c r="G50" i="35"/>
  <c r="I10" i="35"/>
  <c r="G30" i="35"/>
  <c r="J52" i="16"/>
  <c r="K43" i="16"/>
  <c r="K61" i="16" s="1"/>
  <c r="L31" i="16"/>
  <c r="J42" i="16"/>
  <c r="J40" i="16"/>
  <c r="J38" i="16"/>
  <c r="J30" i="16"/>
  <c r="J33" i="16"/>
  <c r="J57" i="16"/>
  <c r="J42" i="14"/>
  <c r="K60" i="16"/>
  <c r="K59" i="16"/>
  <c r="K58" i="16"/>
  <c r="K57" i="16"/>
  <c r="K56" i="16"/>
  <c r="K63" i="14"/>
  <c r="L62" i="14" s="1"/>
  <c r="L11" i="16"/>
  <c r="L13" i="16"/>
  <c r="I63" i="14"/>
  <c r="J62" i="14" s="1"/>
  <c r="J15" i="14"/>
  <c r="J16" i="14"/>
  <c r="J59" i="16"/>
  <c r="J56" i="16"/>
  <c r="H47" i="14"/>
  <c r="H39" i="16"/>
  <c r="H29" i="16"/>
  <c r="H30" i="16"/>
  <c r="H32" i="16"/>
  <c r="H34" i="16"/>
  <c r="H30" i="14"/>
  <c r="H32" i="14"/>
  <c r="G63" i="16"/>
  <c r="H62" i="16" s="1"/>
  <c r="G63" i="14"/>
  <c r="H58" i="14" s="1"/>
  <c r="H39" i="14"/>
  <c r="H11" i="16"/>
  <c r="H12" i="16"/>
  <c r="H16" i="16"/>
  <c r="H41" i="14"/>
  <c r="H42" i="14"/>
  <c r="H43" i="14"/>
  <c r="F13" i="16"/>
  <c r="F14" i="16"/>
  <c r="F15" i="16"/>
  <c r="E58" i="16"/>
  <c r="F50" i="16"/>
  <c r="E57" i="16"/>
  <c r="E56" i="16"/>
  <c r="F33" i="16"/>
  <c r="F39" i="14"/>
  <c r="F40" i="14"/>
  <c r="F43" i="14"/>
  <c r="F31" i="14"/>
  <c r="E43" i="16"/>
  <c r="E61" i="16" s="1"/>
  <c r="F38" i="14"/>
  <c r="F41" i="14"/>
  <c r="F42" i="14"/>
  <c r="E59" i="16"/>
  <c r="H51" i="16"/>
  <c r="H50" i="14"/>
  <c r="H60" i="16"/>
  <c r="H51" i="14"/>
  <c r="H52" i="14"/>
  <c r="F47" i="14"/>
  <c r="C57" i="16"/>
  <c r="D49" i="16"/>
  <c r="D48" i="14"/>
  <c r="D50" i="14"/>
  <c r="F52" i="14"/>
  <c r="F52" i="16"/>
  <c r="F50" i="14"/>
  <c r="F51" i="14"/>
  <c r="C59" i="16"/>
  <c r="D47" i="16"/>
  <c r="D48" i="16"/>
  <c r="C60" i="16"/>
  <c r="D52" i="14"/>
  <c r="D50" i="16"/>
  <c r="D51" i="16"/>
  <c r="D52" i="16"/>
  <c r="C58" i="16"/>
  <c r="D30" i="16"/>
  <c r="D32" i="16"/>
  <c r="C43" i="16"/>
  <c r="C61" i="16" s="1"/>
  <c r="E60" i="16"/>
  <c r="E44" i="16"/>
  <c r="F42" i="16" s="1"/>
  <c r="E63" i="14"/>
  <c r="D15" i="14"/>
  <c r="D12" i="16"/>
  <c r="D39" i="14"/>
  <c r="D41" i="14"/>
  <c r="D43" i="14"/>
  <c r="D15" i="16"/>
  <c r="D16" i="16"/>
  <c r="D17" i="16"/>
  <c r="D13" i="14"/>
  <c r="D17" i="14"/>
  <c r="C63" i="14"/>
  <c r="D56" i="14" s="1"/>
  <c r="C44" i="16"/>
  <c r="D38" i="16" s="1"/>
  <c r="C56" i="16"/>
  <c r="A2" i="24"/>
  <c r="C48" i="30" l="1"/>
  <c r="C50" i="30" s="1"/>
  <c r="C52" i="30" s="1"/>
  <c r="E32" i="30"/>
  <c r="C39" i="27"/>
  <c r="C44" i="27" s="1"/>
  <c r="G11" i="29"/>
  <c r="G50" i="29" s="1"/>
  <c r="I11" i="29" s="1"/>
  <c r="K48" i="28"/>
  <c r="K48" i="30"/>
  <c r="E48" i="28"/>
  <c r="E48" i="30"/>
  <c r="I48" i="29"/>
  <c r="G17" i="28"/>
  <c r="G44" i="28"/>
  <c r="G46" i="28" s="1"/>
  <c r="G40" i="24"/>
  <c r="G44" i="24" s="1"/>
  <c r="I17" i="28"/>
  <c r="I44" i="28"/>
  <c r="I46" i="28" s="1"/>
  <c r="C17" i="28"/>
  <c r="C48" i="28" s="1"/>
  <c r="C50" i="28" s="1"/>
  <c r="E11" i="28" s="1"/>
  <c r="I40" i="19"/>
  <c r="K10" i="19"/>
  <c r="I25" i="19"/>
  <c r="K10" i="35"/>
  <c r="I30" i="35"/>
  <c r="I50" i="35"/>
  <c r="L56" i="14"/>
  <c r="K44" i="16"/>
  <c r="L44" i="16" s="1"/>
  <c r="L60" i="14"/>
  <c r="J63" i="16"/>
  <c r="L58" i="14"/>
  <c r="L38" i="16"/>
  <c r="K63" i="16"/>
  <c r="L62" i="16" s="1"/>
  <c r="L39" i="16"/>
  <c r="L41" i="16"/>
  <c r="L43" i="16"/>
  <c r="L59" i="14"/>
  <c r="L40" i="16"/>
  <c r="L42" i="16"/>
  <c r="L57" i="14"/>
  <c r="L61" i="14"/>
  <c r="J56" i="14"/>
  <c r="J60" i="14"/>
  <c r="J59" i="14"/>
  <c r="J58" i="14"/>
  <c r="J57" i="14"/>
  <c r="J61" i="14"/>
  <c r="H58" i="16"/>
  <c r="H61" i="16"/>
  <c r="H56" i="14"/>
  <c r="H62" i="14"/>
  <c r="H61" i="14"/>
  <c r="H57" i="14"/>
  <c r="H57" i="16"/>
  <c r="H56" i="16"/>
  <c r="H59" i="16"/>
  <c r="H59" i="14"/>
  <c r="H60" i="14"/>
  <c r="F60" i="14"/>
  <c r="F44" i="16"/>
  <c r="F43" i="16"/>
  <c r="F41" i="16"/>
  <c r="F40" i="16"/>
  <c r="F39" i="16"/>
  <c r="F38" i="16"/>
  <c r="F58" i="14"/>
  <c r="F56" i="14"/>
  <c r="F59" i="14"/>
  <c r="F62" i="14"/>
  <c r="F61" i="14"/>
  <c r="F57" i="14"/>
  <c r="E63" i="16"/>
  <c r="C63" i="16"/>
  <c r="D41" i="16"/>
  <c r="D42" i="16"/>
  <c r="D43" i="16"/>
  <c r="D39" i="16"/>
  <c r="D44" i="16"/>
  <c r="D40" i="16"/>
  <c r="D57" i="14"/>
  <c r="D61" i="14"/>
  <c r="D60" i="14"/>
  <c r="D59" i="14"/>
  <c r="D58" i="14"/>
  <c r="D62" i="14"/>
  <c r="G52" i="29" l="1"/>
  <c r="I50" i="29"/>
  <c r="I52" i="29" s="1"/>
  <c r="G44" i="30"/>
  <c r="G46" i="30" s="1"/>
  <c r="G48" i="30" s="1"/>
  <c r="K11" i="29"/>
  <c r="K50" i="29" s="1"/>
  <c r="K52" i="29" s="1"/>
  <c r="I44" i="30"/>
  <c r="I46" i="30" s="1"/>
  <c r="I48" i="30" s="1"/>
  <c r="G48" i="28"/>
  <c r="I48" i="28"/>
  <c r="C52" i="28"/>
  <c r="E11" i="30"/>
  <c r="E50" i="30" s="1"/>
  <c r="E52" i="30" s="1"/>
  <c r="E50" i="28"/>
  <c r="K25" i="19"/>
  <c r="K40" i="19"/>
  <c r="K50" i="35"/>
  <c r="K30" i="35"/>
  <c r="L63" i="14"/>
  <c r="J63" i="14"/>
  <c r="L61" i="16"/>
  <c r="L59" i="16"/>
  <c r="L57" i="16"/>
  <c r="L60" i="16"/>
  <c r="L58" i="16"/>
  <c r="L56" i="16"/>
  <c r="H63" i="16"/>
  <c r="H63" i="14"/>
  <c r="F62" i="16"/>
  <c r="F59" i="16"/>
  <c r="F56" i="16"/>
  <c r="F58" i="16"/>
  <c r="F57" i="16"/>
  <c r="F61" i="16"/>
  <c r="F60" i="16"/>
  <c r="F63" i="14"/>
  <c r="D63" i="14"/>
  <c r="D58" i="16"/>
  <c r="D57" i="16"/>
  <c r="D62" i="16"/>
  <c r="D61" i="16"/>
  <c r="D59" i="16"/>
  <c r="D60" i="16"/>
  <c r="D56" i="16"/>
  <c r="G11" i="28" l="1"/>
  <c r="E52" i="28"/>
  <c r="L63" i="16"/>
  <c r="F63" i="16"/>
  <c r="D63" i="16"/>
  <c r="G50" i="28" l="1"/>
  <c r="G11" i="30"/>
  <c r="G50" i="30" s="1"/>
  <c r="G52" i="30" s="1"/>
  <c r="I11" i="28" l="1"/>
  <c r="G52" i="28"/>
  <c r="I50" i="28" l="1"/>
  <c r="I11" i="30"/>
  <c r="I50" i="30" s="1"/>
  <c r="I52" i="30" s="1"/>
  <c r="K11" i="28" l="1"/>
  <c r="I52" i="28"/>
  <c r="K50" i="28" l="1"/>
  <c r="K52" i="28" s="1"/>
  <c r="K11" i="30"/>
  <c r="K50" i="30" s="1"/>
  <c r="K52" i="30" s="1"/>
</calcChain>
</file>

<file path=xl/sharedStrings.xml><?xml version="1.0" encoding="utf-8"?>
<sst xmlns="http://schemas.openxmlformats.org/spreadsheetml/2006/main" count="1033" uniqueCount="296">
  <si>
    <t>Required Tables</t>
  </si>
  <si>
    <r>
      <t>When completing the tables please note that you need only fill-in the</t>
    </r>
    <r>
      <rPr>
        <b/>
        <sz val="11.5"/>
        <color indexed="63"/>
        <rFont val="Arial"/>
        <family val="2"/>
      </rPr>
      <t xml:space="preserve"> shaded fields.</t>
    </r>
    <r>
      <rPr>
        <sz val="11.5"/>
        <rFont val="Arial"/>
        <family val="2"/>
      </rPr>
      <t xml:space="preserve"> Fields with diagonal lines indicating </t>
    </r>
    <r>
      <rPr>
        <b/>
        <sz val="11.5"/>
        <color indexed="12"/>
        <rFont val="Arial"/>
        <family val="2"/>
      </rPr>
      <t>N/A</t>
    </r>
    <r>
      <rPr>
        <sz val="11.5"/>
        <rFont val="Arial"/>
        <family val="2"/>
      </rPr>
      <t xml:space="preserve"> do not requiry an entry.The CON Application Form tables, when completed electronically, are set up to calculate totals as well as pre-populate fields in other tables for you. If you have any questions please contact Division staff. Also, please contact Division staff prior to determining if a given table may not be applicable for your project.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</si>
  <si>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Applicants are encouraged to submit an electronic version of a completed application via attachment to email. Please send electronic versions as attachments to email addressed to: </t>
    </r>
    <r>
      <rPr>
        <b/>
        <sz val="11.5"/>
        <rFont val="Arial"/>
        <family val="2"/>
      </rPr>
      <t>jgarson@bishca.state.vt.us</t>
    </r>
  </si>
  <si>
    <t>Table</t>
  </si>
  <si>
    <t>Description</t>
  </si>
  <si>
    <t>Project Costs</t>
  </si>
  <si>
    <t>Debt Financing Arrangement: Sources &amp; Uses of Funds</t>
  </si>
  <si>
    <t>3A</t>
  </si>
  <si>
    <t>Income Statement: Without Project</t>
  </si>
  <si>
    <t>3B</t>
  </si>
  <si>
    <t>Income Statement: Project Only</t>
  </si>
  <si>
    <t>3C</t>
  </si>
  <si>
    <t>Income Statement: With Project (no 'fill-in' required)</t>
  </si>
  <si>
    <t>4A</t>
  </si>
  <si>
    <t>Balance Sheet - Unrestricted Funds: Without Project</t>
  </si>
  <si>
    <t>4B</t>
  </si>
  <si>
    <t>Balance Sheet - Unrestricted Funds: Project Only</t>
  </si>
  <si>
    <t>4C</t>
  </si>
  <si>
    <t>Balance Sheet - Unrestricted Funds: With Project (no 'fill-in' required)</t>
  </si>
  <si>
    <t>5A</t>
  </si>
  <si>
    <t>Statement of Cash Flows: Without Project</t>
  </si>
  <si>
    <t>5B</t>
  </si>
  <si>
    <t>Statement of Cash Flows: Project Only</t>
  </si>
  <si>
    <t>5C</t>
  </si>
  <si>
    <t>Statement of Cash Flows: With Project (no 'fill-in' required)</t>
  </si>
  <si>
    <t>6A</t>
  </si>
  <si>
    <t>Revenue Source Projections: Without Project</t>
  </si>
  <si>
    <t>6B</t>
  </si>
  <si>
    <t>Revenue Source Projections: Project Only</t>
  </si>
  <si>
    <t>6C</t>
  </si>
  <si>
    <t>Revenue Source Projections: With Project (no 'fill-in' required)</t>
  </si>
  <si>
    <t>Utilization Projections: Totals</t>
  </si>
  <si>
    <t>Utilization Projections: Project Specific</t>
  </si>
  <si>
    <t>Staffing Projections: Totals</t>
  </si>
  <si>
    <t>TABLE 1</t>
  </si>
  <si>
    <t>PROJECT COSTS</t>
  </si>
  <si>
    <t>Construction Costs</t>
  </si>
  <si>
    <t xml:space="preserve">1. </t>
  </si>
  <si>
    <t>New Construction</t>
  </si>
  <si>
    <t xml:space="preserve">2. </t>
  </si>
  <si>
    <t>Renovation</t>
  </si>
  <si>
    <t xml:space="preserve">3. </t>
  </si>
  <si>
    <t>Site Work</t>
  </si>
  <si>
    <t xml:space="preserve">4. </t>
  </si>
  <si>
    <t>Fixed Equipment</t>
  </si>
  <si>
    <t xml:space="preserve">5. </t>
  </si>
  <si>
    <t>Design/Bidding Contingency</t>
  </si>
  <si>
    <t xml:space="preserve">6. </t>
  </si>
  <si>
    <t>Construction Contingency</t>
  </si>
  <si>
    <t xml:space="preserve">7. </t>
  </si>
  <si>
    <t>Construction Manager Fee</t>
  </si>
  <si>
    <t xml:space="preserve">8. </t>
  </si>
  <si>
    <t>Other  (please specify)</t>
  </si>
  <si>
    <t>Subtotal</t>
  </si>
  <si>
    <t>Related Project Costs</t>
  </si>
  <si>
    <t>Major Moveable Equipment</t>
  </si>
  <si>
    <t>Furnishings, Fixtures &amp; Other Equip.</t>
  </si>
  <si>
    <t>Architectural/Engineering Fees</t>
  </si>
  <si>
    <t>Land Acquisition</t>
  </si>
  <si>
    <t>Purchase of Buildings</t>
  </si>
  <si>
    <t>Administrative Expenses &amp; Permits</t>
  </si>
  <si>
    <t>Debt Financing Expenses (see below)</t>
  </si>
  <si>
    <t>Debt Service Reserve Fund</t>
  </si>
  <si>
    <t xml:space="preserve">9. </t>
  </si>
  <si>
    <t>Working Capital</t>
  </si>
  <si>
    <t xml:space="preserve">10. </t>
  </si>
  <si>
    <t>Total Project Costs</t>
  </si>
  <si>
    <t>Debt Financing Expenses</t>
  </si>
  <si>
    <t>Capital Interest</t>
  </si>
  <si>
    <t>Bond Discount or Placement Fee</t>
  </si>
  <si>
    <t>Misc. Financing Fees &amp; Exp. (issuance costs)</t>
  </si>
  <si>
    <t>Other</t>
  </si>
  <si>
    <t>Less Interest Earnings on Funds</t>
  </si>
  <si>
    <t>Debt Service Reserve Funds</t>
  </si>
  <si>
    <t>Capitalized Interest Account</t>
  </si>
  <si>
    <t>Construction Fund</t>
  </si>
  <si>
    <t>Total Debt Financing Expenses</t>
  </si>
  <si>
    <t>feeds to line 7 above</t>
  </si>
  <si>
    <t>TABLE 2</t>
  </si>
  <si>
    <t>DEBT FINANCING ARRANGEMENT, SOURCES &amp; USES OF FUNDS</t>
  </si>
  <si>
    <t>Sources of Funds</t>
  </si>
  <si>
    <t>Financing Instrument</t>
  </si>
  <si>
    <t>Bond</t>
  </si>
  <si>
    <t xml:space="preserve">a. </t>
  </si>
  <si>
    <t>Interest Rate</t>
  </si>
  <si>
    <t xml:space="preserve">b. </t>
  </si>
  <si>
    <t>Loan Period</t>
  </si>
  <si>
    <t>To:</t>
  </si>
  <si>
    <t xml:space="preserve">c. </t>
  </si>
  <si>
    <t>Amount Financed</t>
  </si>
  <si>
    <t>Equity Contribution</t>
  </si>
  <si>
    <t>Other Sources</t>
  </si>
  <si>
    <t>Fundraising</t>
  </si>
  <si>
    <t>Grants</t>
  </si>
  <si>
    <t xml:space="preserve">d. </t>
  </si>
  <si>
    <t>Total Required Funds</t>
  </si>
  <si>
    <t>Uses of Funds</t>
  </si>
  <si>
    <t>Project Costs  (feeds from Table 1)</t>
  </si>
  <si>
    <t>should be zero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</si>
  <si>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</si>
  <si>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</si>
  <si>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</si>
  <si>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</si>
  <si>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</si>
  <si>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</si>
  <si>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</si>
  <si>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>Total Uses of Funds</t>
  </si>
  <si>
    <t>Total sources should equal total uses of funds.</t>
  </si>
  <si>
    <t>TABLE 3A</t>
  </si>
  <si>
    <t>INCOME STATEMENT</t>
  </si>
  <si>
    <t>WITHOUT PROJECT</t>
  </si>
  <si>
    <t>Proposed</t>
  </si>
  <si>
    <t>Latest Actual</t>
  </si>
  <si>
    <t>Budget</t>
  </si>
  <si>
    <t>Year 1</t>
  </si>
  <si>
    <t>Year 2</t>
  </si>
  <si>
    <t>Year 3</t>
  </si>
  <si>
    <t>Revenues</t>
  </si>
  <si>
    <t>Inpatient Care Revenue</t>
  </si>
  <si>
    <t>Outpatient Care Revenue</t>
  </si>
  <si>
    <t>Chronic/Rehab Revenue</t>
  </si>
  <si>
    <t>SNF/ECF Patient Care Revenue</t>
  </si>
  <si>
    <t>Swing Beds Patient Care Revenue</t>
  </si>
  <si>
    <t>Gross Patient Care Revenue</t>
  </si>
  <si>
    <t>Disproportionate Share Payments</t>
  </si>
  <si>
    <t>Free Care &amp; Bad Debt</t>
  </si>
  <si>
    <t>Deductions from Revenue</t>
  </si>
  <si>
    <t>Net Patient Care Revenue</t>
  </si>
  <si>
    <t>Other Operating Revenue</t>
  </si>
  <si>
    <t>Total Operating Revenue</t>
  </si>
  <si>
    <t>Operating Expense</t>
  </si>
  <si>
    <t>Salaries (Non-MD)</t>
  </si>
  <si>
    <t>Frings Benefits (Non-MD)</t>
  </si>
  <si>
    <t>Physician Fees/Salaries/Contracts/Fringes</t>
  </si>
  <si>
    <t>Health Care Provider Tax</t>
  </si>
  <si>
    <t>Depreciation/Amortization</t>
  </si>
  <si>
    <t>Interest</t>
  </si>
  <si>
    <t>Other Operating Expense</t>
  </si>
  <si>
    <t>Total Operating Expense</t>
  </si>
  <si>
    <t>Net Operating Income (Loss)</t>
  </si>
  <si>
    <t>Non-Operating Revenue</t>
  </si>
  <si>
    <t>Excess (Deficit) of Rev Over Exp</t>
  </si>
  <si>
    <t>Latest actual numbers should tie to the hospital budget process.</t>
  </si>
  <si>
    <t>TABLE 3B</t>
  </si>
  <si>
    <t>PROJECT ONLY</t>
  </si>
  <si>
    <t>N/A</t>
  </si>
  <si>
    <t>TABLE 3C</t>
  </si>
  <si>
    <t>WITH PROJECT</t>
  </si>
  <si>
    <t>TABLE 4A</t>
  </si>
  <si>
    <t>BALANCE SHEET - UNRESTRICTED FUNDS</t>
  </si>
  <si>
    <t>ASSETS</t>
  </si>
  <si>
    <t>Current Assets</t>
  </si>
  <si>
    <t>Cash &amp; Investments</t>
  </si>
  <si>
    <t>Patient Accounts Receivable, Gross</t>
  </si>
  <si>
    <t>Less: Allowance for Uncollectable Accts.</t>
  </si>
  <si>
    <t>Due from Third Parties</t>
  </si>
  <si>
    <t>Other Current Assets</t>
  </si>
  <si>
    <t>Total Current Assets</t>
  </si>
  <si>
    <t>Board Designated Assets</t>
  </si>
  <si>
    <t>Funded Depreciation</t>
  </si>
  <si>
    <t>Escrowed Bond Funds</t>
  </si>
  <si>
    <t>Total Board Designated Assets</t>
  </si>
  <si>
    <t>Property, Plant &amp; Equipment</t>
  </si>
  <si>
    <t>Land, Buildings &amp; Improvements</t>
  </si>
  <si>
    <t>Construction in Progress</t>
  </si>
  <si>
    <t>Total Property, Plant &amp; Equipment</t>
  </si>
  <si>
    <t>Less: Accumulated Depreciation</t>
  </si>
  <si>
    <t>Total Accumulated Depreciation</t>
  </si>
  <si>
    <t>Total Net Property, Plant &amp; Equipment</t>
  </si>
  <si>
    <t>Other Long-Term Assets</t>
  </si>
  <si>
    <t>TOTAL ASSETS</t>
  </si>
  <si>
    <t>LIABILITIES AND FUND BALANCE</t>
  </si>
  <si>
    <t>Current Liabilities</t>
  </si>
  <si>
    <t>Accounts Payable</t>
  </si>
  <si>
    <t>Salaries, Wages &amp; Payroll Taxes Payable</t>
  </si>
  <si>
    <t>Estimated Third-Party Settlements</t>
  </si>
  <si>
    <t>Other Current Liabilities</t>
  </si>
  <si>
    <t>Current Portion of Long-Term Debt</t>
  </si>
  <si>
    <t>Total Current Liabilities</t>
  </si>
  <si>
    <t>Long-Term Debt</t>
  </si>
  <si>
    <t>Bonds &amp; Mortgages Payable</t>
  </si>
  <si>
    <t>Capital Lease Obligations</t>
  </si>
  <si>
    <t>Other Long-Term Debt</t>
  </si>
  <si>
    <t>Total Long-Term Debt</t>
  </si>
  <si>
    <t>Total Other Non-Current Liabilities</t>
  </si>
  <si>
    <t>Total Liabilities</t>
  </si>
  <si>
    <t>Fund Balance</t>
  </si>
  <si>
    <t>TOTAL LIABILITIES &amp; FUND BALANCE</t>
  </si>
  <si>
    <t>TABLE 4B</t>
  </si>
  <si>
    <t>TABLE 4C</t>
  </si>
  <si>
    <t>TABLE 5A</t>
  </si>
  <si>
    <t>STATEMENT OF CASH FLOWS</t>
  </si>
  <si>
    <t>Beginning Cash</t>
  </si>
  <si>
    <t>Operations</t>
  </si>
  <si>
    <t>Excess revenues over expenses</t>
  </si>
  <si>
    <t>Depreciation / Amortization</t>
  </si>
  <si>
    <t>(Increase)/Decrease Patient A/R</t>
  </si>
  <si>
    <t>(Increase)/Decrease Other Changes</t>
  </si>
  <si>
    <t>Subtotal Cash from Operations</t>
  </si>
  <si>
    <t>Investing Activity</t>
  </si>
  <si>
    <t>Capital Spending</t>
  </si>
  <si>
    <t xml:space="preserve">Capital </t>
  </si>
  <si>
    <t>Capitalized Interest</t>
  </si>
  <si>
    <t>Change in accum depr less depreciation</t>
  </si>
  <si>
    <t>(Increase) Decrease in capital  assets</t>
  </si>
  <si>
    <t>Subtotal Capital Spending</t>
  </si>
  <si>
    <t>(Increase) / Decrease</t>
  </si>
  <si>
    <t>Other LT assets &amp; escrowed bonds &amp; other</t>
  </si>
  <si>
    <t>Subtotal (Increase) / Decrease</t>
  </si>
  <si>
    <t>Subtotal Cash from Investing Activity</t>
  </si>
  <si>
    <t>Financing Activity</t>
  </si>
  <si>
    <t>Debt (increase) decrease</t>
  </si>
  <si>
    <t>Bonds &amp; mortgages</t>
  </si>
  <si>
    <t>Repayment</t>
  </si>
  <si>
    <t>Capital lease &amp; other long term debt</t>
  </si>
  <si>
    <t>Subtotal Cash from Financing Activity</t>
  </si>
  <si>
    <t>Other Changes (please describe)</t>
  </si>
  <si>
    <t>Manual adjustment</t>
  </si>
  <si>
    <t>Change in fund balance less net income</t>
  </si>
  <si>
    <t>Subtotal Other Changes</t>
  </si>
  <si>
    <t>Net Increase (Decrease) in Cash</t>
  </si>
  <si>
    <t>Ending Cash</t>
  </si>
  <si>
    <t>Edit</t>
  </si>
  <si>
    <t>TABLE 5B</t>
  </si>
  <si>
    <t>TABLE 5C</t>
  </si>
  <si>
    <t>TABLE 6A</t>
  </si>
  <si>
    <t>REVENUE SOURCE PROJECTIONS</t>
  </si>
  <si>
    <t>% of</t>
  </si>
  <si>
    <t>Total</t>
  </si>
  <si>
    <t>Gross Inpatient Revenue</t>
  </si>
  <si>
    <t>Medicare</t>
  </si>
  <si>
    <t>Medicaid</t>
  </si>
  <si>
    <t>Commercial</t>
  </si>
  <si>
    <t>Self Pay</t>
  </si>
  <si>
    <t>Free Care / Bad Debt</t>
  </si>
  <si>
    <t>Gross Outpatient Revenue</t>
  </si>
  <si>
    <t>Gross Other Revenue</t>
  </si>
  <si>
    <t>Gross Patient Revenue</t>
  </si>
  <si>
    <t>Net Patient Revenue</t>
  </si>
  <si>
    <t>DSP*</t>
  </si>
  <si>
    <t>* Disproportionate share payments</t>
  </si>
  <si>
    <t>TABLE 6B</t>
  </si>
  <si>
    <t>TABLE 6C</t>
  </si>
  <si>
    <t>TABLE 7</t>
  </si>
  <si>
    <t>UTILIZATION PROJECTIONS</t>
  </si>
  <si>
    <t>TOTALS</t>
  </si>
  <si>
    <t>A:  WITHOUT PROJECT</t>
  </si>
  <si>
    <t>Inpatient Utilization</t>
  </si>
  <si>
    <t>Staffed Beds</t>
  </si>
  <si>
    <t>Admissions</t>
  </si>
  <si>
    <t>Patient Days</t>
  </si>
  <si>
    <t>Average Length of Stay</t>
  </si>
  <si>
    <t>Outpatient Utilization</t>
  </si>
  <si>
    <t>All Outpatient Visits</t>
  </si>
  <si>
    <t>OR Procedures</t>
  </si>
  <si>
    <t>Observation Units</t>
  </si>
  <si>
    <t>Physician Office Visits</t>
  </si>
  <si>
    <t>Ancillary</t>
  </si>
  <si>
    <t>All OR Procedures</t>
  </si>
  <si>
    <t>Emergency Room Visits</t>
  </si>
  <si>
    <t>Adjusted Statistics</t>
  </si>
  <si>
    <t>Adjusted Admissions</t>
  </si>
  <si>
    <t>Adjusted Patient Days</t>
  </si>
  <si>
    <t>B:  PROJECT ONLY</t>
  </si>
  <si>
    <t>C:  WITH PROJECT</t>
  </si>
  <si>
    <t>TABLE 8</t>
  </si>
  <si>
    <t>PROJECT SPECIFIC</t>
  </si>
  <si>
    <t>You may wish to enter your own categories below:</t>
  </si>
  <si>
    <t>Acute</t>
  </si>
  <si>
    <t>Acute Care Admissions</t>
  </si>
  <si>
    <t>Acute Patient Days</t>
  </si>
  <si>
    <t>Acute Staffed Beds</t>
  </si>
  <si>
    <t>Imaging</t>
  </si>
  <si>
    <t>Radiology - Diagnostic Procedures</t>
  </si>
  <si>
    <t>Nuclear Medicine Procedures</t>
  </si>
  <si>
    <t>Cat Scan Procedures</t>
  </si>
  <si>
    <t>Magnetic Resonance Imaging</t>
  </si>
  <si>
    <t>Laboratory Tests</t>
  </si>
  <si>
    <t>Division staff can assist in determining the amount of detail required to support your proposal.</t>
  </si>
  <si>
    <t>TABLE 9</t>
  </si>
  <si>
    <t>STAFFING PROJECTIONS</t>
  </si>
  <si>
    <t>Non-MD FTEs</t>
  </si>
  <si>
    <t>Total General Services</t>
  </si>
  <si>
    <t>Total Inpatient Routine Services</t>
  </si>
  <si>
    <t>Total Outpatient Routine Services</t>
  </si>
  <si>
    <t>Total Ancillary Services</t>
  </si>
  <si>
    <t>Total Other Services</t>
  </si>
  <si>
    <t>Total Non-MD FTEs</t>
  </si>
  <si>
    <t>Physician FTEs</t>
  </si>
  <si>
    <t>Direct Service Nurse FTEs</t>
  </si>
  <si>
    <t>Physician Services</t>
  </si>
  <si>
    <t>Vermont Veterans' Home</t>
  </si>
  <si>
    <t>Kitchen Project</t>
  </si>
  <si>
    <t>%</t>
  </si>
  <si>
    <t>Interest**</t>
  </si>
  <si>
    <t>** Interest  - Since we are a State Agency, no interest is allocated to the Vermont Veterans' Home.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</si>
</sst>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  <numFmt numFmtId="167" formatCode="#,##0.0"/>
    <numFmt numFmtId="168" formatCode="mmm\ yyyy"/>
  </numFmts>
  <fonts count="26" x14ac:knownFonts="1">
    <font>
      <sz val="10"/>
      <name val="Arial"/>
    </font>
    <font>
      <sz val="10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u/>
      <sz val="20"/>
      <name val="Arial"/>
      <family val="2"/>
    </font>
    <font>
      <b/>
      <sz val="9"/>
      <color indexed="12"/>
      <name val="Arial"/>
      <family val="2"/>
    </font>
    <font>
      <b/>
      <sz val="11.5"/>
      <color indexed="63"/>
      <name val="Arial"/>
      <family val="2"/>
    </font>
    <font>
      <b/>
      <sz val="11.5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</cellStyleXfs>
  <cellXfs count="312">
    <xf numFmtId="0" fontId="0" fillId="0" borderId="0" xfId="0"/>
    <xf numFmtId="0" fontId="8" fillId="0" borderId="0" xfId="0" applyFont="1"/>
    <xf numFmtId="0" fontId="0" fillId="0" borderId="1" xfId="0" applyBorder="1"/>
    <xf numFmtId="165" fontId="1" fillId="0" borderId="0" xfId="2" applyNumberFormat="1"/>
    <xf numFmtId="0" fontId="0" fillId="0" borderId="0" xfId="0" applyBorder="1"/>
    <xf numFmtId="0" fontId="9" fillId="0" borderId="2" xfId="0" applyFont="1" applyBorder="1" applyAlignment="1">
      <alignment horizontal="center"/>
    </xf>
    <xf numFmtId="5" fontId="0" fillId="0" borderId="3" xfId="0" applyNumberFormat="1" applyBorder="1" applyAlignment="1">
      <alignment horizontal="center"/>
    </xf>
    <xf numFmtId="0" fontId="0" fillId="0" borderId="3" xfId="0" applyBorder="1"/>
    <xf numFmtId="5" fontId="0" fillId="0" borderId="4" xfId="0" applyNumberFormat="1" applyBorder="1" applyAlignment="1">
      <alignment horizontal="center"/>
    </xf>
    <xf numFmtId="41" fontId="11" fillId="0" borderId="0" xfId="0" applyNumberFormat="1" applyFont="1"/>
    <xf numFmtId="165" fontId="10" fillId="0" borderId="0" xfId="2" applyNumberFormat="1" applyFont="1"/>
    <xf numFmtId="41" fontId="10" fillId="0" borderId="0" xfId="0" applyNumberFormat="1" applyFont="1"/>
    <xf numFmtId="41" fontId="10" fillId="0" borderId="1" xfId="0" applyNumberFormat="1" applyFont="1" applyBorder="1"/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13" fillId="0" borderId="0" xfId="5" applyNumberFormat="1" applyFont="1" applyAlignment="1">
      <alignment horizontal="center"/>
    </xf>
    <xf numFmtId="164" fontId="13" fillId="0" borderId="1" xfId="5" applyNumberFormat="1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0" fillId="0" borderId="6" xfId="0" applyBorder="1"/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/>
    <xf numFmtId="0" fontId="0" fillId="0" borderId="7" xfId="0" applyBorder="1"/>
    <xf numFmtId="0" fontId="0" fillId="0" borderId="9" xfId="0" applyBorder="1"/>
    <xf numFmtId="0" fontId="4" fillId="2" borderId="10" xfId="0" applyFont="1" applyFill="1" applyBorder="1"/>
    <xf numFmtId="0" fontId="0" fillId="2" borderId="11" xfId="0" applyFill="1" applyBorder="1"/>
    <xf numFmtId="166" fontId="10" fillId="0" borderId="0" xfId="1" applyNumberFormat="1" applyFont="1" applyBorder="1"/>
    <xf numFmtId="166" fontId="10" fillId="0" borderId="1" xfId="1" applyNumberFormat="1" applyFont="1" applyBorder="1"/>
    <xf numFmtId="43" fontId="10" fillId="0" borderId="0" xfId="1" applyNumberFormat="1" applyFont="1" applyBorder="1"/>
    <xf numFmtId="0" fontId="10" fillId="0" borderId="0" xfId="0" applyFont="1" applyBorder="1"/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/>
    <xf numFmtId="165" fontId="0" fillId="0" borderId="0" xfId="0" applyNumberFormat="1" applyBorder="1"/>
    <xf numFmtId="0" fontId="10" fillId="0" borderId="1" xfId="0" applyFont="1" applyBorder="1"/>
    <xf numFmtId="0" fontId="11" fillId="0" borderId="0" xfId="0" applyFont="1"/>
    <xf numFmtId="0" fontId="0" fillId="0" borderId="0" xfId="0" applyFill="1" applyBorder="1"/>
    <xf numFmtId="0" fontId="10" fillId="0" borderId="0" xfId="0" applyFont="1"/>
    <xf numFmtId="41" fontId="11" fillId="0" borderId="0" xfId="0" applyNumberFormat="1" applyFont="1" applyBorder="1"/>
    <xf numFmtId="164" fontId="13" fillId="0" borderId="0" xfId="5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41" fontId="10" fillId="0" borderId="0" xfId="0" applyNumberFormat="1" applyFont="1" applyBorder="1"/>
    <xf numFmtId="165" fontId="10" fillId="0" borderId="1" xfId="2" applyNumberFormat="1" applyFont="1" applyBorder="1"/>
    <xf numFmtId="165" fontId="1" fillId="0" borderId="12" xfId="2" applyNumberFormat="1" applyBorder="1"/>
    <xf numFmtId="164" fontId="13" fillId="0" borderId="12" xfId="5" applyNumberFormat="1" applyFont="1" applyBorder="1" applyAlignment="1">
      <alignment horizontal="center"/>
    </xf>
    <xf numFmtId="165" fontId="10" fillId="0" borderId="12" xfId="2" applyNumberFormat="1" applyFont="1" applyBorder="1"/>
    <xf numFmtId="0" fontId="11" fillId="0" borderId="0" xfId="0" applyFont="1" applyBorder="1"/>
    <xf numFmtId="0" fontId="11" fillId="0" borderId="1" xfId="0" applyFont="1" applyBorder="1"/>
    <xf numFmtId="0" fontId="11" fillId="0" borderId="0" xfId="0" applyFont="1" applyFill="1" applyBorder="1"/>
    <xf numFmtId="0" fontId="10" fillId="0" borderId="0" xfId="0" applyFont="1" applyAlignment="1">
      <alignment horizontal="left" indent="1"/>
    </xf>
    <xf numFmtId="165" fontId="10" fillId="0" borderId="0" xfId="2" applyNumberFormat="1" applyFont="1" applyBorder="1"/>
    <xf numFmtId="164" fontId="15" fillId="0" borderId="0" xfId="5" applyNumberFormat="1" applyFont="1" applyBorder="1" applyAlignment="1">
      <alignment horizontal="center"/>
    </xf>
    <xf numFmtId="164" fontId="15" fillId="0" borderId="1" xfId="5" applyNumberFormat="1" applyFont="1" applyBorder="1" applyAlignment="1">
      <alignment horizontal="center"/>
    </xf>
    <xf numFmtId="0" fontId="11" fillId="0" borderId="0" xfId="0" applyFont="1" applyAlignment="1">
      <alignment horizontal="left" indent="1"/>
    </xf>
    <xf numFmtId="0" fontId="12" fillId="0" borderId="0" xfId="0" applyFont="1"/>
    <xf numFmtId="165" fontId="8" fillId="0" borderId="12" xfId="2" applyNumberFormat="1" applyFont="1" applyBorder="1"/>
    <xf numFmtId="164" fontId="14" fillId="0" borderId="12" xfId="5" applyNumberFormat="1" applyFont="1" applyBorder="1" applyAlignment="1">
      <alignment horizontal="center"/>
    </xf>
    <xf numFmtId="165" fontId="10" fillId="0" borderId="0" xfId="0" applyNumberFormat="1" applyFont="1" applyBorder="1"/>
    <xf numFmtId="0" fontId="0" fillId="0" borderId="13" xfId="0" applyBorder="1"/>
    <xf numFmtId="5" fontId="0" fillId="0" borderId="0" xfId="1" applyNumberFormat="1" applyFont="1" applyBorder="1" applyAlignment="1">
      <alignment horizontal="center"/>
    </xf>
    <xf numFmtId="0" fontId="4" fillId="0" borderId="14" xfId="0" applyFont="1" applyBorder="1"/>
    <xf numFmtId="0" fontId="5" fillId="0" borderId="5" xfId="0" applyFont="1" applyBorder="1"/>
    <xf numFmtId="0" fontId="5" fillId="0" borderId="15" xfId="0" applyFont="1" applyBorder="1"/>
    <xf numFmtId="0" fontId="6" fillId="0" borderId="6" xfId="0" quotePrefix="1" applyFont="1" applyBorder="1" applyAlignment="1">
      <alignment horizontal="right"/>
    </xf>
    <xf numFmtId="0" fontId="6" fillId="0" borderId="0" xfId="0" applyFont="1" applyBorder="1"/>
    <xf numFmtId="0" fontId="5" fillId="0" borderId="0" xfId="0" applyFont="1" applyBorder="1"/>
    <xf numFmtId="0" fontId="5" fillId="0" borderId="6" xfId="0" applyFont="1" applyBorder="1"/>
    <xf numFmtId="165" fontId="5" fillId="0" borderId="7" xfId="0" applyNumberFormat="1" applyFont="1" applyBorder="1"/>
    <xf numFmtId="0" fontId="5" fillId="0" borderId="7" xfId="0" applyFont="1" applyBorder="1"/>
    <xf numFmtId="0" fontId="4" fillId="0" borderId="6" xfId="0" applyFont="1" applyBorder="1"/>
    <xf numFmtId="165" fontId="5" fillId="0" borderId="11" xfId="0" applyNumberFormat="1" applyFont="1" applyBorder="1"/>
    <xf numFmtId="0" fontId="0" fillId="0" borderId="8" xfId="0" applyBorder="1"/>
    <xf numFmtId="165" fontId="0" fillId="0" borderId="0" xfId="2" applyNumberFormat="1" applyFont="1" applyBorder="1"/>
    <xf numFmtId="165" fontId="1" fillId="0" borderId="0" xfId="2" applyNumberFormat="1" applyBorder="1"/>
    <xf numFmtId="165" fontId="0" fillId="0" borderId="1" xfId="2" applyNumberFormat="1" applyFont="1" applyBorder="1"/>
    <xf numFmtId="165" fontId="1" fillId="0" borderId="1" xfId="2" applyNumberFormat="1" applyBorder="1"/>
    <xf numFmtId="0" fontId="8" fillId="0" borderId="0" xfId="0" applyFont="1" applyBorder="1"/>
    <xf numFmtId="0" fontId="8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64" fontId="13" fillId="0" borderId="20" xfId="5" applyNumberFormat="1" applyFont="1" applyBorder="1" applyAlignment="1">
      <alignment horizontal="center"/>
    </xf>
    <xf numFmtId="164" fontId="13" fillId="0" borderId="21" xfId="5" applyNumberFormat="1" applyFont="1" applyBorder="1" applyAlignment="1">
      <alignment horizontal="center"/>
    </xf>
    <xf numFmtId="0" fontId="0" fillId="0" borderId="22" xfId="0" applyBorder="1"/>
    <xf numFmtId="0" fontId="0" fillId="0" borderId="21" xfId="0" applyBorder="1"/>
    <xf numFmtId="0" fontId="8" fillId="0" borderId="19" xfId="0" applyFont="1" applyBorder="1"/>
    <xf numFmtId="0" fontId="0" fillId="0" borderId="20" xfId="0" applyBorder="1"/>
    <xf numFmtId="0" fontId="0" fillId="0" borderId="23" xfId="0" applyBorder="1"/>
    <xf numFmtId="165" fontId="0" fillId="0" borderId="13" xfId="2" applyNumberFormat="1" applyFont="1" applyBorder="1"/>
    <xf numFmtId="164" fontId="13" fillId="0" borderId="13" xfId="5" applyNumberFormat="1" applyFont="1" applyBorder="1" applyAlignment="1">
      <alignment horizontal="center"/>
    </xf>
    <xf numFmtId="164" fontId="13" fillId="0" borderId="24" xfId="5" applyNumberFormat="1" applyFont="1" applyBorder="1" applyAlignment="1">
      <alignment horizontal="center"/>
    </xf>
    <xf numFmtId="165" fontId="1" fillId="0" borderId="13" xfId="2" applyNumberFormat="1" applyBorder="1"/>
    <xf numFmtId="0" fontId="0" fillId="0" borderId="24" xfId="0" applyBorder="1"/>
    <xf numFmtId="0" fontId="8" fillId="0" borderId="15" xfId="0" applyFont="1" applyBorder="1" applyAlignment="1">
      <alignment horizontal="center"/>
    </xf>
    <xf numFmtId="166" fontId="10" fillId="0" borderId="7" xfId="1" applyNumberFormat="1" applyFont="1" applyBorder="1"/>
    <xf numFmtId="166" fontId="10" fillId="0" borderId="8" xfId="1" applyNumberFormat="1" applyFont="1" applyBorder="1"/>
    <xf numFmtId="165" fontId="4" fillId="0" borderId="25" xfId="0" applyNumberFormat="1" applyFont="1" applyBorder="1"/>
    <xf numFmtId="0" fontId="5" fillId="0" borderId="0" xfId="0" applyFont="1" applyBorder="1" applyAlignment="1">
      <alignment horizontal="left"/>
    </xf>
    <xf numFmtId="165" fontId="5" fillId="0" borderId="11" xfId="2" applyNumberFormat="1" applyFont="1" applyBorder="1"/>
    <xf numFmtId="0" fontId="5" fillId="0" borderId="6" xfId="0" quotePrefix="1" applyFont="1" applyBorder="1" applyAlignment="1">
      <alignment horizontal="right"/>
    </xf>
    <xf numFmtId="41" fontId="5" fillId="0" borderId="7" xfId="2" applyNumberFormat="1" applyFont="1" applyBorder="1"/>
    <xf numFmtId="164" fontId="13" fillId="0" borderId="0" xfId="5" applyNumberFormat="1" applyFont="1" applyFill="1" applyBorder="1" applyAlignment="1">
      <alignment horizontal="center"/>
    </xf>
    <xf numFmtId="164" fontId="13" fillId="0" borderId="1" xfId="5" applyNumberFormat="1" applyFont="1" applyFill="1" applyBorder="1" applyAlignment="1">
      <alignment horizontal="center"/>
    </xf>
    <xf numFmtId="41" fontId="10" fillId="0" borderId="0" xfId="0" applyNumberFormat="1" applyFont="1" applyFill="1" applyBorder="1"/>
    <xf numFmtId="0" fontId="10" fillId="0" borderId="0" xfId="0" applyFont="1" applyAlignment="1">
      <alignment horizontal="left" indent="2"/>
    </xf>
    <xf numFmtId="0" fontId="8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1" fontId="10" fillId="0" borderId="1" xfId="0" applyNumberFormat="1" applyFont="1" applyFill="1" applyBorder="1"/>
    <xf numFmtId="41" fontId="10" fillId="0" borderId="13" xfId="0" applyNumberFormat="1" applyFont="1" applyBorder="1"/>
    <xf numFmtId="41" fontId="0" fillId="0" borderId="0" xfId="0" applyNumberFormat="1"/>
    <xf numFmtId="41" fontId="10" fillId="0" borderId="0" xfId="2" applyNumberFormat="1" applyFont="1" applyBorder="1"/>
    <xf numFmtId="41" fontId="13" fillId="0" borderId="0" xfId="5" applyNumberFormat="1" applyFont="1" applyBorder="1" applyAlignment="1">
      <alignment horizontal="center"/>
    </xf>
    <xf numFmtId="41" fontId="13" fillId="0" borderId="0" xfId="5" applyNumberFormat="1" applyFont="1" applyFill="1" applyBorder="1" applyAlignment="1">
      <alignment horizontal="center"/>
    </xf>
    <xf numFmtId="41" fontId="13" fillId="0" borderId="1" xfId="5" applyNumberFormat="1" applyFont="1" applyBorder="1" applyAlignment="1">
      <alignment horizontal="center"/>
    </xf>
    <xf numFmtId="41" fontId="13" fillId="0" borderId="1" xfId="5" applyNumberFormat="1" applyFont="1" applyFill="1" applyBorder="1" applyAlignment="1">
      <alignment horizontal="center"/>
    </xf>
    <xf numFmtId="41" fontId="10" fillId="0" borderId="1" xfId="2" applyNumberFormat="1" applyFont="1" applyBorder="1"/>
    <xf numFmtId="42" fontId="12" fillId="0" borderId="13" xfId="0" applyNumberFormat="1" applyFont="1" applyBorder="1"/>
    <xf numFmtId="42" fontId="8" fillId="0" borderId="13" xfId="2" applyNumberFormat="1" applyFont="1" applyFill="1" applyBorder="1"/>
    <xf numFmtId="42" fontId="8" fillId="0" borderId="26" xfId="2" applyNumberFormat="1" applyFont="1" applyBorder="1"/>
    <xf numFmtId="42" fontId="14" fillId="0" borderId="26" xfId="2" applyNumberFormat="1" applyFont="1" applyBorder="1" applyAlignment="1">
      <alignment horizontal="center"/>
    </xf>
    <xf numFmtId="42" fontId="10" fillId="0" borderId="27" xfId="2" applyNumberFormat="1" applyFont="1" applyBorder="1"/>
    <xf numFmtId="42" fontId="13" fillId="0" borderId="27" xfId="2" applyNumberFormat="1" applyFont="1" applyBorder="1" applyAlignment="1">
      <alignment horizontal="center"/>
    </xf>
    <xf numFmtId="42" fontId="13" fillId="0" borderId="27" xfId="5" applyNumberFormat="1" applyFont="1" applyBorder="1" applyAlignment="1">
      <alignment horizontal="center"/>
    </xf>
    <xf numFmtId="42" fontId="8" fillId="0" borderId="13" xfId="2" applyNumberFormat="1" applyFont="1" applyBorder="1"/>
    <xf numFmtId="42" fontId="14" fillId="0" borderId="13" xfId="2" applyNumberFormat="1" applyFont="1" applyBorder="1" applyAlignment="1">
      <alignment horizontal="center"/>
    </xf>
    <xf numFmtId="42" fontId="8" fillId="0" borderId="0" xfId="2" applyNumberFormat="1" applyFont="1" applyBorder="1"/>
    <xf numFmtId="42" fontId="14" fillId="0" borderId="0" xfId="5" applyNumberFormat="1" applyFont="1" applyBorder="1" applyAlignment="1">
      <alignment horizontal="center"/>
    </xf>
    <xf numFmtId="42" fontId="0" fillId="0" borderId="0" xfId="0" applyNumberFormat="1"/>
    <xf numFmtId="42" fontId="10" fillId="0" borderId="0" xfId="0" applyNumberFormat="1" applyFont="1"/>
    <xf numFmtId="42" fontId="8" fillId="0" borderId="12" xfId="2" applyNumberFormat="1" applyFont="1" applyBorder="1"/>
    <xf numFmtId="5" fontId="0" fillId="0" borderId="0" xfId="0" applyNumberFormat="1"/>
    <xf numFmtId="0" fontId="0" fillId="0" borderId="1" xfId="0" applyFill="1" applyBorder="1"/>
    <xf numFmtId="165" fontId="1" fillId="0" borderId="1" xfId="2" applyNumberFormat="1" applyFill="1" applyBorder="1"/>
    <xf numFmtId="0" fontId="0" fillId="0" borderId="13" xfId="0" applyFill="1" applyBorder="1"/>
    <xf numFmtId="0" fontId="8" fillId="0" borderId="1" xfId="0" applyFont="1" applyFill="1" applyBorder="1" applyAlignment="1">
      <alignment horizontal="center"/>
    </xf>
    <xf numFmtId="41" fontId="10" fillId="0" borderId="0" xfId="2" applyNumberFormat="1" applyFont="1" applyFill="1" applyBorder="1"/>
    <xf numFmtId="41" fontId="10" fillId="0" borderId="0" xfId="0" applyNumberFormat="1" applyFont="1" applyFill="1"/>
    <xf numFmtId="41" fontId="10" fillId="0" borderId="1" xfId="2" applyNumberFormat="1" applyFont="1" applyFill="1" applyBorder="1"/>
    <xf numFmtId="41" fontId="10" fillId="0" borderId="13" xfId="0" applyNumberFormat="1" applyFont="1" applyFill="1" applyBorder="1"/>
    <xf numFmtId="42" fontId="10" fillId="0" borderId="0" xfId="0" applyNumberFormat="1" applyFont="1" applyFill="1"/>
    <xf numFmtId="0" fontId="10" fillId="0" borderId="0" xfId="0" applyFont="1" applyFill="1"/>
    <xf numFmtId="166" fontId="11" fillId="0" borderId="0" xfId="1" applyNumberFormat="1" applyFont="1" applyFill="1" applyBorder="1"/>
    <xf numFmtId="43" fontId="11" fillId="0" borderId="0" xfId="1" applyFont="1" applyFill="1" applyBorder="1"/>
    <xf numFmtId="166" fontId="11" fillId="0" borderId="1" xfId="1" applyNumberFormat="1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167" fontId="11" fillId="0" borderId="0" xfId="0" applyNumberFormat="1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/>
    <xf numFmtId="167" fontId="8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5" xfId="0" applyBorder="1"/>
    <xf numFmtId="0" fontId="0" fillId="0" borderId="15" xfId="0" applyBorder="1"/>
    <xf numFmtId="0" fontId="11" fillId="0" borderId="6" xfId="0" quotePrefix="1" applyFont="1" applyBorder="1" applyAlignment="1">
      <alignment horizontal="right"/>
    </xf>
    <xf numFmtId="0" fontId="11" fillId="0" borderId="0" xfId="0" quotePrefix="1" applyFont="1" applyBorder="1" applyAlignment="1">
      <alignment horizontal="right"/>
    </xf>
    <xf numFmtId="0" fontId="0" fillId="0" borderId="7" xfId="0" applyBorder="1" applyAlignment="1"/>
    <xf numFmtId="0" fontId="0" fillId="0" borderId="0" xfId="0" applyBorder="1" applyAlignment="1">
      <alignment horizontal="center"/>
    </xf>
    <xf numFmtId="41" fontId="11" fillId="0" borderId="7" xfId="2" applyNumberFormat="1" applyFont="1" applyBorder="1" applyAlignment="1"/>
    <xf numFmtId="0" fontId="11" fillId="0" borderId="6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4" fontId="10" fillId="0" borderId="0" xfId="5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42" fontId="8" fillId="0" borderId="25" xfId="2" applyNumberFormat="1" applyFont="1" applyBorder="1" applyAlignment="1"/>
    <xf numFmtId="0" fontId="9" fillId="0" borderId="6" xfId="0" applyFont="1" applyBorder="1"/>
    <xf numFmtId="0" fontId="0" fillId="0" borderId="6" xfId="0" quotePrefix="1" applyBorder="1" applyAlignment="1">
      <alignment horizontal="right"/>
    </xf>
    <xf numFmtId="165" fontId="0" fillId="0" borderId="7" xfId="2" applyNumberFormat="1" applyFont="1" applyBorder="1" applyAlignment="1">
      <alignment horizontal="right"/>
    </xf>
    <xf numFmtId="41" fontId="0" fillId="0" borderId="7" xfId="2" applyNumberFormat="1" applyFont="1" applyBorder="1"/>
    <xf numFmtId="41" fontId="0" fillId="0" borderId="8" xfId="2" applyNumberFormat="1" applyFont="1" applyBorder="1"/>
    <xf numFmtId="0" fontId="8" fillId="0" borderId="6" xfId="0" applyFont="1" applyBorder="1" applyAlignment="1"/>
    <xf numFmtId="165" fontId="8" fillId="0" borderId="25" xfId="0" applyNumberFormat="1" applyFont="1" applyBorder="1"/>
    <xf numFmtId="167" fontId="8" fillId="0" borderId="1" xfId="0" applyNumberFormat="1" applyFont="1" applyBorder="1" applyAlignment="1">
      <alignment horizontal="center"/>
    </xf>
    <xf numFmtId="167" fontId="12" fillId="0" borderId="1" xfId="0" applyNumberFormat="1" applyFont="1" applyFill="1" applyBorder="1" applyAlignment="1">
      <alignment horizontal="center"/>
    </xf>
    <xf numFmtId="0" fontId="10" fillId="0" borderId="5" xfId="0" applyFont="1" applyFill="1" applyBorder="1" applyAlignment="1"/>
    <xf numFmtId="0" fontId="12" fillId="0" borderId="5" xfId="0" applyFont="1" applyFill="1" applyBorder="1" applyAlignment="1">
      <alignment horizontal="center"/>
    </xf>
    <xf numFmtId="0" fontId="8" fillId="0" borderId="17" xfId="0" applyFont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/>
    <xf numFmtId="167" fontId="8" fillId="0" borderId="21" xfId="0" applyNumberFormat="1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0" fillId="0" borderId="23" xfId="0" applyFont="1" applyBorder="1"/>
    <xf numFmtId="0" fontId="10" fillId="0" borderId="13" xfId="0" applyFont="1" applyBorder="1"/>
    <xf numFmtId="0" fontId="10" fillId="0" borderId="1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4" fillId="2" borderId="29" xfId="0" applyFont="1" applyFill="1" applyBorder="1"/>
    <xf numFmtId="0" fontId="0" fillId="2" borderId="30" xfId="0" applyFill="1" applyBorder="1"/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/>
    <xf numFmtId="0" fontId="10" fillId="0" borderId="13" xfId="0" applyFont="1" applyFill="1" applyBorder="1" applyAlignment="1">
      <alignment horizontal="center"/>
    </xf>
    <xf numFmtId="165" fontId="0" fillId="0" borderId="0" xfId="0" applyNumberFormat="1" applyFill="1" applyBorder="1"/>
    <xf numFmtId="0" fontId="0" fillId="0" borderId="0" xfId="0" applyFill="1"/>
    <xf numFmtId="0" fontId="10" fillId="0" borderId="28" xfId="0" applyFont="1" applyFill="1" applyBorder="1" applyAlignment="1"/>
    <xf numFmtId="167" fontId="10" fillId="0" borderId="20" xfId="0" applyNumberFormat="1" applyFont="1" applyFill="1" applyBorder="1" applyAlignment="1">
      <alignment horizontal="center"/>
    </xf>
    <xf numFmtId="167" fontId="10" fillId="0" borderId="21" xfId="0" applyNumberFormat="1" applyFont="1" applyFill="1" applyBorder="1" applyAlignment="1">
      <alignment horizontal="center"/>
    </xf>
    <xf numFmtId="0" fontId="8" fillId="0" borderId="19" xfId="0" applyFont="1" applyFill="1" applyBorder="1"/>
    <xf numFmtId="167" fontId="8" fillId="0" borderId="2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9" xfId="0" applyFont="1" applyFill="1" applyBorder="1"/>
    <xf numFmtId="166" fontId="1" fillId="0" borderId="0" xfId="1" applyNumberFormat="1" applyBorder="1"/>
    <xf numFmtId="166" fontId="1" fillId="0" borderId="7" xfId="1" applyNumberFormat="1" applyBorder="1"/>
    <xf numFmtId="166" fontId="1" fillId="0" borderId="0" xfId="1" applyNumberFormat="1" applyFill="1" applyBorder="1"/>
    <xf numFmtId="0" fontId="10" fillId="0" borderId="7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Border="1"/>
    <xf numFmtId="164" fontId="13" fillId="0" borderId="13" xfId="5" applyNumberFormat="1" applyFont="1" applyFill="1" applyBorder="1" applyAlignment="1">
      <alignment horizontal="center"/>
    </xf>
    <xf numFmtId="41" fontId="11" fillId="0" borderId="0" xfId="0" applyNumberFormat="1" applyFont="1" applyFill="1" applyBorder="1"/>
    <xf numFmtId="165" fontId="1" fillId="0" borderId="26" xfId="2" applyNumberFormat="1" applyFill="1" applyBorder="1"/>
    <xf numFmtId="0" fontId="10" fillId="0" borderId="1" xfId="0" applyFont="1" applyFill="1" applyBorder="1" applyAlignment="1">
      <alignment horizontal="center"/>
    </xf>
    <xf numFmtId="43" fontId="11" fillId="0" borderId="7" xfId="1" applyFont="1" applyFill="1" applyBorder="1"/>
    <xf numFmtId="166" fontId="11" fillId="0" borderId="7" xfId="1" applyNumberFormat="1" applyFont="1" applyFill="1" applyBorder="1"/>
    <xf numFmtId="165" fontId="23" fillId="3" borderId="0" xfId="2" applyNumberFormat="1" applyFont="1" applyFill="1" applyAlignment="1">
      <alignment horizontal="center"/>
    </xf>
    <xf numFmtId="41" fontId="23" fillId="3" borderId="1" xfId="0" applyNumberFormat="1" applyFont="1" applyFill="1" applyBorder="1" applyAlignment="1">
      <alignment horizontal="center"/>
    </xf>
    <xf numFmtId="41" fontId="10" fillId="0" borderId="0" xfId="0" applyNumberFormat="1" applyFont="1" applyAlignment="1">
      <alignment horizontal="center"/>
    </xf>
    <xf numFmtId="165" fontId="10" fillId="0" borderId="0" xfId="2" applyNumberFormat="1" applyFont="1" applyAlignment="1">
      <alignment horizontal="center"/>
    </xf>
    <xf numFmtId="41" fontId="11" fillId="0" borderId="0" xfId="0" applyNumberFormat="1" applyFont="1" applyAlignment="1">
      <alignment horizontal="center"/>
    </xf>
    <xf numFmtId="41" fontId="11" fillId="0" borderId="0" xfId="0" applyNumberFormat="1" applyFont="1" applyBorder="1" applyAlignment="1">
      <alignment horizontal="center"/>
    </xf>
    <xf numFmtId="165" fontId="23" fillId="3" borderId="12" xfId="2" applyNumberFormat="1" applyFont="1" applyFill="1" applyBorder="1" applyAlignment="1">
      <alignment horizontal="center"/>
    </xf>
    <xf numFmtId="165" fontId="23" fillId="3" borderId="0" xfId="2" applyNumberFormat="1" applyFont="1" applyFill="1" applyBorder="1" applyAlignment="1">
      <alignment horizontal="center"/>
    </xf>
    <xf numFmtId="41" fontId="23" fillId="0" borderId="0" xfId="0" applyNumberFormat="1" applyFont="1" applyBorder="1" applyAlignment="1">
      <alignment horizontal="center"/>
    </xf>
    <xf numFmtId="165" fontId="23" fillId="3" borderId="1" xfId="2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165" fontId="23" fillId="0" borderId="0" xfId="2" applyNumberFormat="1" applyFont="1" applyBorder="1" applyAlignment="1">
      <alignment horizontal="center"/>
    </xf>
    <xf numFmtId="41" fontId="19" fillId="0" borderId="0" xfId="0" applyNumberFormat="1" applyFont="1" applyBorder="1"/>
    <xf numFmtId="165" fontId="19" fillId="0" borderId="0" xfId="2" applyNumberFormat="1" applyFont="1" applyBorder="1"/>
    <xf numFmtId="0" fontId="19" fillId="0" borderId="0" xfId="0" applyFont="1" applyBorder="1"/>
    <xf numFmtId="165" fontId="12" fillId="3" borderId="0" xfId="2" applyNumberFormat="1" applyFont="1" applyFill="1" applyBorder="1" applyAlignment="1">
      <alignment horizontal="center"/>
    </xf>
    <xf numFmtId="165" fontId="12" fillId="3" borderId="1" xfId="2" applyNumberFormat="1" applyFont="1" applyFill="1" applyBorder="1" applyAlignment="1">
      <alignment horizontal="center"/>
    </xf>
    <xf numFmtId="41" fontId="11" fillId="0" borderId="1" xfId="0" applyNumberFormat="1" applyFont="1" applyFill="1" applyBorder="1"/>
    <xf numFmtId="41" fontId="11" fillId="0" borderId="21" xfId="0" applyNumberFormat="1" applyFont="1" applyFill="1" applyBorder="1"/>
    <xf numFmtId="41" fontId="12" fillId="3" borderId="1" xfId="0" applyNumberFormat="1" applyFont="1" applyFill="1" applyBorder="1" applyAlignment="1">
      <alignment horizontal="center"/>
    </xf>
    <xf numFmtId="166" fontId="12" fillId="3" borderId="0" xfId="1" applyNumberFormat="1" applyFont="1" applyFill="1" applyBorder="1" applyAlignment="1">
      <alignment horizontal="center"/>
    </xf>
    <xf numFmtId="166" fontId="12" fillId="3" borderId="1" xfId="1" applyNumberFormat="1" applyFont="1" applyFill="1" applyBorder="1" applyAlignment="1">
      <alignment horizontal="center"/>
    </xf>
    <xf numFmtId="167" fontId="12" fillId="3" borderId="0" xfId="0" applyNumberFormat="1" applyFont="1" applyFill="1" applyBorder="1" applyAlignment="1">
      <alignment horizontal="center"/>
    </xf>
    <xf numFmtId="167" fontId="12" fillId="3" borderId="1" xfId="0" applyNumberFormat="1" applyFont="1" applyFill="1" applyBorder="1" applyAlignment="1">
      <alignment horizontal="center"/>
    </xf>
    <xf numFmtId="165" fontId="6" fillId="2" borderId="7" xfId="2" applyNumberFormat="1" applyFont="1" applyFill="1" applyBorder="1" applyProtection="1">
      <protection locked="0"/>
    </xf>
    <xf numFmtId="41" fontId="6" fillId="2" borderId="7" xfId="2" applyNumberFormat="1" applyFont="1" applyFill="1" applyBorder="1" applyProtection="1">
      <protection locked="0"/>
    </xf>
    <xf numFmtId="41" fontId="6" fillId="2" borderId="8" xfId="2" applyNumberFormat="1" applyFont="1" applyFill="1" applyBorder="1" applyProtection="1">
      <protection locked="0"/>
    </xf>
    <xf numFmtId="168" fontId="11" fillId="2" borderId="0" xfId="0" applyNumberFormat="1" applyFont="1" applyFill="1" applyBorder="1" applyAlignment="1" applyProtection="1">
      <alignment horizontal="left"/>
      <protection locked="0"/>
    </xf>
    <xf numFmtId="42" fontId="11" fillId="2" borderId="7" xfId="2" applyNumberFormat="1" applyFont="1" applyFill="1" applyBorder="1" applyAlignment="1" applyProtection="1">
      <protection locked="0"/>
    </xf>
    <xf numFmtId="41" fontId="11" fillId="2" borderId="7" xfId="2" applyNumberFormat="1" applyFont="1" applyFill="1" applyBorder="1" applyAlignment="1" applyProtection="1">
      <protection locked="0"/>
    </xf>
    <xf numFmtId="41" fontId="11" fillId="2" borderId="8" xfId="2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right"/>
      <protection locked="0"/>
    </xf>
    <xf numFmtId="164" fontId="11" fillId="2" borderId="0" xfId="5" applyNumberFormat="1" applyFont="1" applyFill="1" applyBorder="1" applyAlignment="1" applyProtection="1">
      <alignment horizontal="right"/>
      <protection locked="0"/>
    </xf>
    <xf numFmtId="168" fontId="11" fillId="2" borderId="0" xfId="0" applyNumberFormat="1" applyFont="1" applyFill="1" applyBorder="1" applyAlignment="1" applyProtection="1">
      <alignment horizontal="right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165" fontId="11" fillId="2" borderId="0" xfId="2" applyNumberFormat="1" applyFont="1" applyFill="1" applyProtection="1">
      <protection locked="0"/>
    </xf>
    <xf numFmtId="164" fontId="13" fillId="2" borderId="0" xfId="5" applyNumberFormat="1" applyFont="1" applyFill="1" applyAlignment="1" applyProtection="1">
      <alignment horizontal="center"/>
      <protection locked="0"/>
    </xf>
    <xf numFmtId="41" fontId="11" fillId="2" borderId="0" xfId="0" applyNumberFormat="1" applyFont="1" applyFill="1" applyProtection="1">
      <protection locked="0"/>
    </xf>
    <xf numFmtId="41" fontId="11" fillId="2" borderId="1" xfId="0" applyNumberFormat="1" applyFont="1" applyFill="1" applyBorder="1" applyProtection="1">
      <protection locked="0"/>
    </xf>
    <xf numFmtId="164" fontId="13" fillId="2" borderId="1" xfId="5" applyNumberFormat="1" applyFont="1" applyFill="1" applyBorder="1" applyAlignment="1" applyProtection="1">
      <alignment horizontal="center"/>
      <protection locked="0"/>
    </xf>
    <xf numFmtId="165" fontId="11" fillId="2" borderId="0" xfId="2" applyNumberFormat="1" applyFont="1" applyFill="1" applyBorder="1" applyProtection="1">
      <protection locked="0"/>
    </xf>
    <xf numFmtId="164" fontId="15" fillId="2" borderId="0" xfId="5" applyNumberFormat="1" applyFont="1" applyFill="1" applyBorder="1" applyAlignment="1" applyProtection="1">
      <alignment horizontal="center"/>
      <protection locked="0"/>
    </xf>
    <xf numFmtId="41" fontId="11" fillId="2" borderId="0" xfId="0" applyNumberFormat="1" applyFont="1" applyFill="1" applyBorder="1" applyProtection="1">
      <protection locked="0"/>
    </xf>
    <xf numFmtId="164" fontId="15" fillId="2" borderId="1" xfId="5" applyNumberFormat="1" applyFont="1" applyFill="1" applyBorder="1" applyAlignment="1" applyProtection="1">
      <alignment horizontal="center"/>
      <protection locked="0"/>
    </xf>
    <xf numFmtId="165" fontId="11" fillId="2" borderId="1" xfId="2" applyNumberFormat="1" applyFont="1" applyFill="1" applyBorder="1" applyProtection="1">
      <protection locked="0"/>
    </xf>
    <xf numFmtId="42" fontId="12" fillId="2" borderId="13" xfId="2" applyNumberFormat="1" applyFont="1" applyFill="1" applyBorder="1" applyProtection="1">
      <protection locked="0"/>
    </xf>
    <xf numFmtId="41" fontId="11" fillId="2" borderId="0" xfId="2" applyNumberFormat="1" applyFont="1" applyFill="1" applyBorder="1" applyProtection="1">
      <protection locked="0"/>
    </xf>
    <xf numFmtId="41" fontId="11" fillId="2" borderId="1" xfId="2" applyNumberFormat="1" applyFont="1" applyFill="1" applyBorder="1" applyProtection="1">
      <protection locked="0"/>
    </xf>
    <xf numFmtId="41" fontId="11" fillId="2" borderId="13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166" fontId="11" fillId="2" borderId="0" xfId="1" applyNumberFormat="1" applyFont="1" applyFill="1" applyBorder="1" applyProtection="1">
      <protection locked="0"/>
    </xf>
    <xf numFmtId="43" fontId="11" fillId="2" borderId="0" xfId="1" applyFont="1" applyFill="1" applyBorder="1" applyProtection="1">
      <protection locked="0"/>
    </xf>
    <xf numFmtId="166" fontId="11" fillId="2" borderId="7" xfId="1" applyNumberFormat="1" applyFont="1" applyFill="1" applyBorder="1" applyProtection="1">
      <protection locked="0"/>
    </xf>
    <xf numFmtId="166" fontId="11" fillId="2" borderId="1" xfId="1" applyNumberFormat="1" applyFont="1" applyFill="1" applyBorder="1" applyProtection="1">
      <protection locked="0"/>
    </xf>
    <xf numFmtId="166" fontId="11" fillId="2" borderId="8" xfId="1" applyNumberFormat="1" applyFont="1" applyFill="1" applyBorder="1" applyProtection="1">
      <protection locked="0"/>
    </xf>
    <xf numFmtId="43" fontId="11" fillId="2" borderId="7" xfId="1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166" fontId="1" fillId="2" borderId="0" xfId="1" applyNumberFormat="1" applyFill="1" applyBorder="1" applyProtection="1">
      <protection locked="0"/>
    </xf>
    <xf numFmtId="167" fontId="11" fillId="2" borderId="0" xfId="0" applyNumberFormat="1" applyFont="1" applyFill="1" applyBorder="1" applyAlignment="1" applyProtection="1">
      <alignment horizontal="center"/>
      <protection locked="0"/>
    </xf>
    <xf numFmtId="167" fontId="12" fillId="2" borderId="0" xfId="0" applyNumberFormat="1" applyFont="1" applyFill="1" applyBorder="1" applyAlignment="1" applyProtection="1">
      <alignment horizontal="center"/>
      <protection locked="0"/>
    </xf>
    <xf numFmtId="167" fontId="11" fillId="2" borderId="20" xfId="0" applyNumberFormat="1" applyFont="1" applyFill="1" applyBorder="1" applyAlignment="1" applyProtection="1">
      <alignment horizontal="center"/>
      <protection locked="0"/>
    </xf>
    <xf numFmtId="167" fontId="11" fillId="2" borderId="1" xfId="0" applyNumberFormat="1" applyFont="1" applyFill="1" applyBorder="1" applyAlignment="1" applyProtection="1">
      <alignment horizontal="center"/>
      <protection locked="0"/>
    </xf>
    <xf numFmtId="167" fontId="12" fillId="2" borderId="1" xfId="0" applyNumberFormat="1" applyFont="1" applyFill="1" applyBorder="1" applyAlignment="1" applyProtection="1">
      <alignment horizontal="center"/>
      <protection locked="0"/>
    </xf>
    <xf numFmtId="167" fontId="11" fillId="2" borderId="21" xfId="0" applyNumberFormat="1" applyFont="1" applyFill="1" applyBorder="1" applyAlignment="1" applyProtection="1">
      <alignment horizontal="center"/>
      <protection locked="0"/>
    </xf>
    <xf numFmtId="167" fontId="12" fillId="2" borderId="20" xfId="0" applyNumberFormat="1" applyFont="1" applyFill="1" applyBorder="1" applyAlignment="1" applyProtection="1">
      <alignment horizontal="center"/>
      <protection locked="0"/>
    </xf>
    <xf numFmtId="6" fontId="6" fillId="2" borderId="7" xfId="2" applyNumberFormat="1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0" fillId="0" borderId="0" xfId="0" applyNumberFormat="1"/>
    <xf numFmtId="0" fontId="20" fillId="0" borderId="0" xfId="3" applyFont="1" applyAlignment="1" applyProtection="1">
      <alignment horizontal="left" wrapText="1"/>
    </xf>
    <xf numFmtId="0" fontId="5" fillId="0" borderId="0" xfId="3" applyFont="1" applyAlignment="1" applyProtection="1">
      <alignment horizontal="left" wrapText="1"/>
    </xf>
    <xf numFmtId="0" fontId="7" fillId="2" borderId="0" xfId="4" applyFont="1" applyFill="1" applyBorder="1" applyAlignment="1" applyProtection="1">
      <alignment horizontal="center"/>
    </xf>
    <xf numFmtId="0" fontId="4" fillId="0" borderId="0" xfId="4" applyFont="1" applyBorder="1" applyAlignment="1" applyProtection="1">
      <alignment horizontal="center"/>
    </xf>
    <xf numFmtId="0" fontId="22" fillId="0" borderId="0" xfId="4" applyFont="1" applyBorder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/>
    </xf>
    <xf numFmtId="0" fontId="18" fillId="0" borderId="0" xfId="4" applyFont="1" applyBorder="1" applyAlignment="1" applyProtection="1">
      <alignment horizontal="center"/>
    </xf>
    <xf numFmtId="0" fontId="10" fillId="0" borderId="0" xfId="4" applyFont="1" applyBorder="1" applyAlignment="1" applyProtection="1">
      <alignment horizontal="center"/>
    </xf>
    <xf numFmtId="0" fontId="18" fillId="0" borderId="0" xfId="4" applyFont="1" applyFill="1" applyBorder="1" applyAlignment="1" applyProtection="1">
      <alignment horizontal="center"/>
    </xf>
    <xf numFmtId="0" fontId="8" fillId="0" borderId="14" xfId="0" applyFont="1" applyBorder="1" applyAlignment="1">
      <alignment horizontal="left" wrapText="1" indent="1"/>
    </xf>
    <xf numFmtId="0" fontId="8" fillId="0" borderId="5" xfId="0" applyFont="1" applyBorder="1" applyAlignment="1">
      <alignment horizontal="left" wrapText="1" indent="1"/>
    </xf>
    <xf numFmtId="0" fontId="8" fillId="0" borderId="6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wrapText="1" indent="1"/>
    </xf>
    <xf numFmtId="0" fontId="8" fillId="4" borderId="6" xfId="0" applyFont="1" applyFill="1" applyBorder="1" applyAlignment="1">
      <alignment horizontal="left" wrapText="1" indent="1"/>
    </xf>
    <xf numFmtId="0" fontId="8" fillId="4" borderId="0" xfId="0" applyFont="1" applyFill="1" applyBorder="1" applyAlignment="1">
      <alignment horizontal="left" wrapText="1" indent="1"/>
    </xf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_B04H32" xfId="4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="85" workbookViewId="0">
      <selection activeCell="G19" sqref="G19"/>
    </sheetView>
  </sheetViews>
  <sheetFormatPr defaultRowHeight="12.75" x14ac:dyDescent="0.2"/>
  <cols>
    <col min="1" max="1" width="17.28515625" customWidth="1"/>
    <col min="2" max="2" width="31" customWidth="1"/>
    <col min="3" max="3" width="36.42578125" customWidth="1"/>
  </cols>
  <sheetData>
    <row r="1" spans="1:3" ht="15.75" x14ac:dyDescent="0.25">
      <c r="A1" s="299" t="s">
        <v>291</v>
      </c>
      <c r="B1" s="299"/>
      <c r="C1" s="299"/>
    </row>
    <row r="2" spans="1:3" ht="15.75" x14ac:dyDescent="0.25">
      <c r="A2" s="299" t="s">
        <v>292</v>
      </c>
      <c r="B2" s="299"/>
      <c r="C2" s="299"/>
    </row>
    <row r="3" spans="1:3" ht="7.5" customHeight="1" x14ac:dyDescent="0.25">
      <c r="A3" s="300"/>
      <c r="B3" s="300"/>
      <c r="C3" s="300"/>
    </row>
    <row r="4" spans="1:3" ht="23.25" customHeight="1" x14ac:dyDescent="0.2">
      <c r="A4" s="301" t="s">
        <v>0</v>
      </c>
      <c r="B4" s="301"/>
      <c r="C4" s="301"/>
    </row>
    <row r="5" spans="1:3" ht="7.5" customHeight="1" x14ac:dyDescent="0.2"/>
    <row r="6" spans="1:3" ht="15" customHeight="1" x14ac:dyDescent="0.2">
      <c r="A6" s="297" t="s">
        <v>1</v>
      </c>
      <c r="B6" s="298"/>
      <c r="C6" s="298"/>
    </row>
    <row r="7" spans="1:3" x14ac:dyDescent="0.2">
      <c r="A7" s="298"/>
      <c r="B7" s="298"/>
      <c r="C7" s="298"/>
    </row>
    <row r="8" spans="1:3" ht="60.75" customHeight="1" x14ac:dyDescent="0.2">
      <c r="A8" s="298"/>
      <c r="B8" s="298"/>
      <c r="C8" s="298"/>
    </row>
    <row r="9" spans="1:3" ht="57" customHeight="1" x14ac:dyDescent="0.25">
      <c r="A9" s="297" t="s">
        <v>2</v>
      </c>
      <c r="B9" s="298"/>
      <c r="C9" s="298"/>
    </row>
    <row r="11" spans="1:3" ht="16.5" customHeight="1" x14ac:dyDescent="0.25">
      <c r="A11" s="160" t="s">
        <v>3</v>
      </c>
      <c r="B11" s="161" t="s">
        <v>4</v>
      </c>
      <c r="C11" s="159"/>
    </row>
    <row r="12" spans="1:3" ht="7.5" customHeight="1" x14ac:dyDescent="0.2">
      <c r="A12" s="159"/>
      <c r="B12" s="159"/>
      <c r="C12" s="159"/>
    </row>
    <row r="13" spans="1:3" s="1" customFormat="1" ht="16.5" customHeight="1" x14ac:dyDescent="0.25">
      <c r="A13" s="292">
        <v>1</v>
      </c>
      <c r="B13" s="293" t="s">
        <v>5</v>
      </c>
      <c r="C13" s="293"/>
    </row>
    <row r="14" spans="1:3" ht="16.5" customHeight="1" x14ac:dyDescent="0.25">
      <c r="A14" s="294">
        <v>2</v>
      </c>
      <c r="B14" s="295" t="s">
        <v>6</v>
      </c>
      <c r="C14" s="216"/>
    </row>
    <row r="15" spans="1:3" ht="16.5" customHeight="1" x14ac:dyDescent="0.25">
      <c r="A15" s="292" t="s">
        <v>7</v>
      </c>
      <c r="B15" s="293" t="s">
        <v>8</v>
      </c>
      <c r="C15" s="159"/>
    </row>
    <row r="16" spans="1:3" ht="16.5" customHeight="1" x14ac:dyDescent="0.25">
      <c r="A16" s="292" t="s">
        <v>9</v>
      </c>
      <c r="B16" s="293" t="s">
        <v>10</v>
      </c>
      <c r="C16" s="159"/>
    </row>
    <row r="17" spans="1:3" ht="16.5" customHeight="1" x14ac:dyDescent="0.25">
      <c r="A17" s="294" t="s">
        <v>11</v>
      </c>
      <c r="B17" s="295" t="s">
        <v>12</v>
      </c>
      <c r="C17" s="216"/>
    </row>
    <row r="18" spans="1:3" ht="16.5" customHeight="1" x14ac:dyDescent="0.25">
      <c r="A18" s="292" t="s">
        <v>13</v>
      </c>
      <c r="B18" s="293" t="s">
        <v>14</v>
      </c>
      <c r="C18" s="159"/>
    </row>
    <row r="19" spans="1:3" ht="16.5" customHeight="1" x14ac:dyDescent="0.25">
      <c r="A19" s="292" t="s">
        <v>15</v>
      </c>
      <c r="B19" s="293" t="s">
        <v>16</v>
      </c>
      <c r="C19" s="159"/>
    </row>
    <row r="20" spans="1:3" ht="16.5" customHeight="1" x14ac:dyDescent="0.25">
      <c r="A20" s="294" t="s">
        <v>17</v>
      </c>
      <c r="B20" s="295" t="s">
        <v>18</v>
      </c>
      <c r="C20" s="216"/>
    </row>
    <row r="21" spans="1:3" ht="16.5" customHeight="1" x14ac:dyDescent="0.25">
      <c r="A21" s="292" t="s">
        <v>19</v>
      </c>
      <c r="B21" s="293" t="s">
        <v>20</v>
      </c>
      <c r="C21" s="159"/>
    </row>
    <row r="22" spans="1:3" ht="16.5" customHeight="1" x14ac:dyDescent="0.25">
      <c r="A22" s="292" t="s">
        <v>21</v>
      </c>
      <c r="B22" s="293" t="s">
        <v>22</v>
      </c>
      <c r="C22" s="159"/>
    </row>
    <row r="23" spans="1:3" ht="16.5" customHeight="1" x14ac:dyDescent="0.25">
      <c r="A23" s="294" t="s">
        <v>23</v>
      </c>
      <c r="B23" s="295" t="s">
        <v>24</v>
      </c>
      <c r="C23" s="216"/>
    </row>
    <row r="24" spans="1:3" ht="16.5" customHeight="1" x14ac:dyDescent="0.25">
      <c r="A24" s="292" t="s">
        <v>25</v>
      </c>
      <c r="B24" s="293" t="s">
        <v>26</v>
      </c>
      <c r="C24" s="159"/>
    </row>
    <row r="25" spans="1:3" ht="16.5" customHeight="1" x14ac:dyDescent="0.25">
      <c r="A25" s="292" t="s">
        <v>27</v>
      </c>
      <c r="B25" s="293" t="s">
        <v>28</v>
      </c>
      <c r="C25" s="159"/>
    </row>
    <row r="26" spans="1:3" ht="16.5" customHeight="1" x14ac:dyDescent="0.25">
      <c r="A26" s="294" t="s">
        <v>29</v>
      </c>
      <c r="B26" s="295" t="s">
        <v>30</v>
      </c>
      <c r="C26" s="216"/>
    </row>
    <row r="27" spans="1:3" ht="16.5" customHeight="1" x14ac:dyDescent="0.25">
      <c r="A27" s="292">
        <v>7</v>
      </c>
      <c r="B27" s="293" t="s">
        <v>31</v>
      </c>
      <c r="C27" s="159"/>
    </row>
    <row r="28" spans="1:3" ht="16.5" customHeight="1" x14ac:dyDescent="0.2">
      <c r="A28" s="215">
        <v>8</v>
      </c>
      <c r="B28" s="216" t="s">
        <v>32</v>
      </c>
      <c r="C28" s="216"/>
    </row>
    <row r="29" spans="1:3" ht="16.5" customHeight="1" x14ac:dyDescent="0.25">
      <c r="A29" s="292">
        <v>9</v>
      </c>
      <c r="B29" s="293" t="s">
        <v>33</v>
      </c>
      <c r="C29" s="159"/>
    </row>
  </sheetData>
  <mergeCells count="6">
    <mergeCell ref="A9:C9"/>
    <mergeCell ref="A6:C8"/>
    <mergeCell ref="A1:C1"/>
    <mergeCell ref="A2:C2"/>
    <mergeCell ref="A3:C3"/>
    <mergeCell ref="A4:C4"/>
  </mergeCells>
  <phoneticPr fontId="0" type="noConversion"/>
  <printOptions horizontalCentered="1"/>
  <pageMargins left="0.25" right="0.5" top="1" bottom="0.75" header="0.75" footer="0.5"/>
  <pageSetup orientation="portrait" r:id="rId1"/>
  <headerFooter alignWithMargins="0">
    <oddFooter>&amp;L&amp;D
Health Care Administration&amp;R&amp;F,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zoomScaleNormal="100" workbookViewId="0">
      <selection activeCell="P45" sqref="P45"/>
    </sheetView>
  </sheetViews>
  <sheetFormatPr defaultRowHeight="12.75" x14ac:dyDescent="0.2"/>
  <cols>
    <col min="1" max="1" width="37.7109375" customWidth="1"/>
    <col min="2" max="2" width="3.85546875" customWidth="1"/>
    <col min="3" max="3" width="14.85546875" customWidth="1"/>
    <col min="4" max="4" width="1.85546875" customWidth="1"/>
    <col min="5" max="5" width="14.85546875" customWidth="1"/>
    <col min="6" max="6" width="1.85546875" customWidth="1"/>
    <col min="7" max="7" width="14.85546875" customWidth="1"/>
    <col min="8" max="8" width="1.85546875" customWidth="1"/>
    <col min="9" max="9" width="14.85546875" customWidth="1"/>
    <col min="10" max="10" width="1.85546875" customWidth="1"/>
    <col min="11" max="11" width="14.85546875" customWidth="1"/>
  </cols>
  <sheetData>
    <row r="1" spans="1:14" ht="15.75" x14ac:dyDescent="0.25">
      <c r="A1" s="300" t="str">
        <f>'Table 1'!A1:C1</f>
        <v>Vermont Veterans' Home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4" ht="15.75" x14ac:dyDescent="0.25">
      <c r="A2" s="300" t="str">
        <f>'Table 1'!A2:C2</f>
        <v>Kitchen Project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4" ht="14.25" x14ac:dyDescent="0.2">
      <c r="A3" s="303" t="s">
        <v>190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4" ht="14.25" x14ac:dyDescent="0.2">
      <c r="A4" s="303" t="s">
        <v>191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4" ht="14.25" x14ac:dyDescent="0.2">
      <c r="A5" s="303" t="s">
        <v>110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14" ht="15.75" customHeight="1" x14ac:dyDescent="0.2"/>
    <row r="7" spans="1:14" ht="15.75" customHeight="1" x14ac:dyDescent="0.2">
      <c r="C7" s="1"/>
      <c r="D7" s="1"/>
      <c r="E7" s="13"/>
      <c r="F7" s="1"/>
      <c r="G7" s="13" t="s">
        <v>111</v>
      </c>
      <c r="H7" s="40"/>
      <c r="I7" s="13" t="s">
        <v>111</v>
      </c>
      <c r="J7" s="40"/>
      <c r="K7" s="13" t="s">
        <v>111</v>
      </c>
    </row>
    <row r="8" spans="1:14" ht="15.75" customHeight="1" x14ac:dyDescent="0.2">
      <c r="C8" s="13" t="s">
        <v>112</v>
      </c>
      <c r="D8" s="43"/>
      <c r="E8" s="13" t="s">
        <v>113</v>
      </c>
      <c r="F8" s="43"/>
      <c r="G8" s="13" t="s">
        <v>114</v>
      </c>
      <c r="H8" s="43"/>
      <c r="I8" s="13" t="s">
        <v>115</v>
      </c>
      <c r="J8" s="43"/>
      <c r="K8" s="13" t="s">
        <v>116</v>
      </c>
    </row>
    <row r="9" spans="1:14" ht="15.75" customHeight="1" x14ac:dyDescent="0.2">
      <c r="C9" s="260">
        <v>2015</v>
      </c>
      <c r="D9" s="44"/>
      <c r="E9" s="138">
        <f>C9+1</f>
        <v>2016</v>
      </c>
      <c r="F9" s="44"/>
      <c r="G9" s="138">
        <f>E9+1</f>
        <v>2017</v>
      </c>
      <c r="H9" s="44"/>
      <c r="I9" s="138">
        <f>G9+1</f>
        <v>2018</v>
      </c>
      <c r="J9" s="223"/>
      <c r="K9" s="138">
        <f>I9+1</f>
        <v>2019</v>
      </c>
    </row>
    <row r="10" spans="1:14" ht="15.75" customHeight="1" x14ac:dyDescent="0.2">
      <c r="C10" s="33"/>
      <c r="D10" s="34"/>
      <c r="E10" s="21"/>
      <c r="F10" s="34"/>
      <c r="G10" s="21"/>
      <c r="H10" s="34"/>
      <c r="I10" s="21"/>
      <c r="J10" s="34"/>
      <c r="K10" s="21"/>
    </row>
    <row r="11" spans="1:14" ht="15.75" customHeight="1" thickBot="1" x14ac:dyDescent="0.25">
      <c r="A11" s="1" t="s">
        <v>192</v>
      </c>
      <c r="B11" s="40"/>
      <c r="C11" s="271">
        <v>50</v>
      </c>
      <c r="D11" s="120"/>
      <c r="E11" s="121">
        <f>+C50</f>
        <v>50</v>
      </c>
      <c r="F11" s="120"/>
      <c r="G11" s="121">
        <f>+E50</f>
        <v>50</v>
      </c>
      <c r="H11" s="120"/>
      <c r="I11" s="121">
        <f>+G50</f>
        <v>50</v>
      </c>
      <c r="J11" s="120"/>
      <c r="K11" s="121">
        <f>+I50</f>
        <v>50</v>
      </c>
    </row>
    <row r="12" spans="1:14" ht="15.75" customHeight="1" x14ac:dyDescent="0.2">
      <c r="A12" s="109" t="s">
        <v>193</v>
      </c>
      <c r="B12" s="40"/>
      <c r="C12" s="114"/>
      <c r="D12" s="115"/>
      <c r="E12" s="114"/>
      <c r="F12" s="115"/>
      <c r="G12" s="114"/>
      <c r="H12" s="115"/>
      <c r="I12" s="114"/>
      <c r="J12" s="115"/>
      <c r="K12" s="114"/>
    </row>
    <row r="13" spans="1:14" ht="15.75" customHeight="1" x14ac:dyDescent="0.2">
      <c r="A13" s="108" t="s">
        <v>194</v>
      </c>
      <c r="C13" s="45">
        <f>'Table 3A'!C44</f>
        <v>1509558</v>
      </c>
      <c r="D13" s="115"/>
      <c r="E13" s="45">
        <f>'Table 3A'!E44</f>
        <v>-1473783</v>
      </c>
      <c r="F13" s="115"/>
      <c r="G13" s="45">
        <f>'Table 3A'!G44</f>
        <v>-1473783</v>
      </c>
      <c r="H13" s="115"/>
      <c r="I13" s="45">
        <f>'Table 3A'!I44</f>
        <v>-1473783</v>
      </c>
      <c r="J13" s="115"/>
      <c r="K13" s="45">
        <f>'Table 3A'!K44</f>
        <v>-1473783</v>
      </c>
    </row>
    <row r="14" spans="1:14" ht="15.75" customHeight="1" x14ac:dyDescent="0.2">
      <c r="A14" s="108" t="s">
        <v>195</v>
      </c>
      <c r="C14" s="45">
        <f>'Table 3A'!C34</f>
        <v>1185993</v>
      </c>
      <c r="D14" s="115"/>
      <c r="E14" s="45">
        <f>'Table 3A'!E34</f>
        <v>1168000</v>
      </c>
      <c r="F14" s="115"/>
      <c r="G14" s="45">
        <f>'Table 3A'!G34</f>
        <v>1168000</v>
      </c>
      <c r="H14" s="115"/>
      <c r="I14" s="45">
        <f>'Table 3A'!I34</f>
        <v>1168000</v>
      </c>
      <c r="J14" s="115"/>
      <c r="K14" s="45">
        <f>'Table 3A'!K34</f>
        <v>1168000</v>
      </c>
    </row>
    <row r="15" spans="1:14" ht="15.75" customHeight="1" x14ac:dyDescent="0.2">
      <c r="A15" s="108" t="s">
        <v>196</v>
      </c>
      <c r="C15" s="268">
        <v>439367</v>
      </c>
      <c r="D15" s="115"/>
      <c r="E15" s="107">
        <f>('Table 4A'!C12-'Table 4A'!E12)+('Table 4A'!C13-'Table 4A'!E13)</f>
        <v>0</v>
      </c>
      <c r="F15" s="116"/>
      <c r="G15" s="107">
        <f>('Table 4A'!E12-'Table 4A'!G12)+('Table 4A'!E13-'Table 4A'!G13)</f>
        <v>0</v>
      </c>
      <c r="H15" s="116"/>
      <c r="I15" s="107">
        <f>('Table 4A'!G12-'Table 4A'!I12)+('Table 4A'!G13-'Table 4A'!I13)</f>
        <v>0</v>
      </c>
      <c r="J15" s="116"/>
      <c r="K15" s="107">
        <f>('Table 4A'!I12-'Table 4A'!K12)+('Table 4A'!I13-'Table 4A'!K13)</f>
        <v>0</v>
      </c>
      <c r="N15" s="38"/>
    </row>
    <row r="16" spans="1:14" ht="15.75" customHeight="1" x14ac:dyDescent="0.2">
      <c r="A16" s="108" t="s">
        <v>197</v>
      </c>
      <c r="C16" s="264">
        <f>-3134918+1312047</f>
        <v>-1822871</v>
      </c>
      <c r="D16" s="117"/>
      <c r="E16" s="111">
        <f>('Table 4A'!C14-'Table 4A'!E14)+('Table 4A'!C15-'Table 4A'!E15)-('Table 4A'!C56-'Table 4A'!E56)</f>
        <v>0</v>
      </c>
      <c r="F16" s="118"/>
      <c r="G16" s="111">
        <f>('Table 4A'!E14-'Table 4A'!G14)+('Table 4A'!E15-'Table 4A'!G15)-('Table 4A'!E56-'Table 4A'!G56)</f>
        <v>0</v>
      </c>
      <c r="H16" s="118"/>
      <c r="I16" s="111">
        <f>('Table 4A'!G14-'Table 4A'!I14)+('Table 4A'!G15-'Table 4A'!I15)-('Table 4A'!G56-'Table 4A'!I56)</f>
        <v>0</v>
      </c>
      <c r="J16" s="118"/>
      <c r="K16" s="111">
        <f>('Table 4A'!I14-'Table 4A'!K14)+('Table 4A'!I15-'Table 4A'!K15)-('Table 4A'!I56-'Table 4A'!K56)</f>
        <v>0</v>
      </c>
    </row>
    <row r="17" spans="1:12" ht="15.75" customHeight="1" thickBot="1" x14ac:dyDescent="0.25">
      <c r="A17" s="109" t="s">
        <v>198</v>
      </c>
      <c r="B17" s="40"/>
      <c r="C17" s="122">
        <f>SUM(C13:C16)</f>
        <v>1312047</v>
      </c>
      <c r="D17" s="123"/>
      <c r="E17" s="122">
        <f>SUM(E13:E16)</f>
        <v>-305783</v>
      </c>
      <c r="F17" s="123"/>
      <c r="G17" s="122">
        <f>SUM(G13:G16)</f>
        <v>-305783</v>
      </c>
      <c r="H17" s="123"/>
      <c r="I17" s="122">
        <f>SUM(I13:I16)</f>
        <v>-305783</v>
      </c>
      <c r="J17" s="123"/>
      <c r="K17" s="122">
        <f>SUM(K13:K16)</f>
        <v>-305783</v>
      </c>
    </row>
    <row r="18" spans="1:12" ht="15.75" customHeight="1" x14ac:dyDescent="0.2">
      <c r="A18" s="1"/>
      <c r="B18" s="40"/>
      <c r="C18" s="114"/>
      <c r="D18" s="115"/>
      <c r="E18" s="114"/>
      <c r="F18" s="115"/>
      <c r="G18" s="114"/>
      <c r="H18" s="115"/>
      <c r="I18" s="114"/>
      <c r="J18" s="115"/>
      <c r="K18" s="114"/>
    </row>
    <row r="19" spans="1:12" ht="15.75" customHeight="1" x14ac:dyDescent="0.2">
      <c r="A19" s="109" t="s">
        <v>199</v>
      </c>
      <c r="B19" s="40"/>
      <c r="C19" s="45"/>
      <c r="D19" s="45"/>
      <c r="E19" s="45"/>
      <c r="F19" s="45"/>
      <c r="G19" s="45"/>
      <c r="H19" s="45"/>
      <c r="I19" s="45"/>
      <c r="J19" s="45"/>
      <c r="K19" s="45"/>
    </row>
    <row r="20" spans="1:12" ht="15.75" customHeight="1" x14ac:dyDescent="0.2">
      <c r="A20" s="108" t="s">
        <v>200</v>
      </c>
      <c r="B20" s="40"/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2" ht="15.75" customHeight="1" x14ac:dyDescent="0.2">
      <c r="A21" s="110" t="s">
        <v>201</v>
      </c>
      <c r="C21" s="45"/>
      <c r="D21" s="115"/>
      <c r="E21" s="45"/>
      <c r="F21" s="115"/>
      <c r="G21" s="45"/>
      <c r="H21" s="115"/>
      <c r="I21" s="45"/>
      <c r="J21" s="115"/>
      <c r="K21" s="45"/>
    </row>
    <row r="22" spans="1:12" ht="15.75" customHeight="1" x14ac:dyDescent="0.2">
      <c r="A22" s="110" t="s">
        <v>202</v>
      </c>
      <c r="C22" s="45"/>
      <c r="D22" s="115"/>
      <c r="E22" s="45"/>
      <c r="F22" s="115"/>
      <c r="G22" s="45"/>
      <c r="H22" s="115"/>
      <c r="I22" s="45"/>
      <c r="J22" s="115"/>
      <c r="K22" s="45"/>
    </row>
    <row r="23" spans="1:12" ht="15.75" customHeight="1" x14ac:dyDescent="0.2">
      <c r="A23" s="110" t="s">
        <v>203</v>
      </c>
      <c r="C23" s="272">
        <v>0</v>
      </c>
      <c r="D23" s="115"/>
      <c r="E23" s="114">
        <f>('Table 4A'!C37-'Table 4A'!E37)-'Table 5A'!E14</f>
        <v>0</v>
      </c>
      <c r="F23" s="115"/>
      <c r="G23" s="114">
        <f>('Table 4A'!E37-'Table 4A'!G37)-'Table 5A'!G14</f>
        <v>0</v>
      </c>
      <c r="H23" s="115"/>
      <c r="I23" s="114">
        <f>('Table 4A'!G37-'Table 4A'!I37)-'Table 5A'!I14</f>
        <v>-545000</v>
      </c>
      <c r="J23" s="115"/>
      <c r="K23" s="114">
        <f>('Table 4A'!I37-'Table 4A'!K37)-'Table 5A'!K14</f>
        <v>0</v>
      </c>
    </row>
    <row r="24" spans="1:12" ht="15.75" customHeight="1" x14ac:dyDescent="0.2">
      <c r="A24" s="110" t="s">
        <v>204</v>
      </c>
      <c r="C24" s="273">
        <v>0</v>
      </c>
      <c r="D24" s="117"/>
      <c r="E24" s="119">
        <f>'Table 4A'!C31-'Table 4A'!E31</f>
        <v>0</v>
      </c>
      <c r="F24" s="117"/>
      <c r="G24" s="119">
        <f>'Table 4A'!E31-'Table 4A'!G31</f>
        <v>0</v>
      </c>
      <c r="H24" s="117"/>
      <c r="I24" s="119">
        <f>'Table 4A'!G31-'Table 4A'!I31</f>
        <v>0</v>
      </c>
      <c r="J24" s="117"/>
      <c r="K24" s="119">
        <f>'Table 4A'!I31-'Table 4A'!K31</f>
        <v>0</v>
      </c>
    </row>
    <row r="25" spans="1:12" ht="15.75" customHeight="1" x14ac:dyDescent="0.2">
      <c r="A25" s="110" t="s">
        <v>205</v>
      </c>
      <c r="C25" s="124">
        <f>SUM(C21:C24)</f>
        <v>0</v>
      </c>
      <c r="D25" s="125"/>
      <c r="E25" s="124">
        <f>SUM(E21:E24)</f>
        <v>0</v>
      </c>
      <c r="F25" s="125"/>
      <c r="G25" s="124">
        <f>SUM(G21:G24)</f>
        <v>0</v>
      </c>
      <c r="H25" s="125"/>
      <c r="I25" s="124">
        <f>SUM(I21:I24)</f>
        <v>-545000</v>
      </c>
      <c r="J25" s="125"/>
      <c r="K25" s="124">
        <f>SUM(K21:K24)</f>
        <v>0</v>
      </c>
    </row>
    <row r="26" spans="1:12" ht="15.75" customHeight="1" x14ac:dyDescent="0.2">
      <c r="A26" s="109"/>
      <c r="B26" s="40"/>
      <c r="C26" s="45"/>
      <c r="D26" s="115"/>
      <c r="E26" s="45"/>
      <c r="F26" s="115"/>
      <c r="G26" s="45"/>
      <c r="H26" s="115"/>
      <c r="I26" s="45"/>
      <c r="J26" s="115"/>
      <c r="K26" s="45"/>
    </row>
    <row r="27" spans="1:12" ht="15.75" customHeight="1" x14ac:dyDescent="0.2">
      <c r="A27" s="108" t="s">
        <v>206</v>
      </c>
      <c r="B27" s="40"/>
      <c r="C27" s="114"/>
      <c r="D27" s="115"/>
      <c r="E27" s="114"/>
      <c r="F27" s="115"/>
      <c r="G27" s="114"/>
      <c r="H27" s="115"/>
      <c r="I27" s="114"/>
      <c r="J27" s="115"/>
      <c r="K27" s="114"/>
    </row>
    <row r="28" spans="1:12" ht="15.75" customHeight="1" x14ac:dyDescent="0.2">
      <c r="A28" s="110" t="s">
        <v>159</v>
      </c>
      <c r="C28" s="263"/>
      <c r="D28" s="115"/>
      <c r="E28" s="114">
        <f>'Table 4A'!C20-'Table 4A'!E20</f>
        <v>0</v>
      </c>
      <c r="F28" s="115"/>
      <c r="G28" s="114">
        <f>'Table 4A'!E20-'Table 4A'!G20</f>
        <v>0</v>
      </c>
      <c r="H28" s="115"/>
      <c r="I28" s="114">
        <f>'Table 4A'!G20-'Table 4A'!I20</f>
        <v>0</v>
      </c>
      <c r="J28" s="115"/>
      <c r="K28" s="114">
        <f>'Table 4A'!I20-'Table 4A'!K20</f>
        <v>0</v>
      </c>
    </row>
    <row r="29" spans="1:12" ht="15.75" customHeight="1" x14ac:dyDescent="0.2">
      <c r="A29" s="110" t="s">
        <v>207</v>
      </c>
      <c r="C29" s="263"/>
      <c r="D29" s="12"/>
      <c r="E29" s="12">
        <f>('Table 4A'!C21-'Table 4A'!E21)+('Table 4A'!C22-'Table 4A'!E22)+('Table 4A'!C41-'Table 4A'!E41)-('Table 4A'!C64-'Table 4A'!E64)</f>
        <v>0</v>
      </c>
      <c r="F29" s="12"/>
      <c r="G29" s="12">
        <f>('Table 4A'!E21-'Table 4A'!G21)+('Table 4A'!E22-'Table 4A'!G22)+('Table 4A'!E41-'Table 4A'!G41)-('Table 4A'!E64-'Table 4A'!G64)</f>
        <v>0</v>
      </c>
      <c r="H29" s="12"/>
      <c r="I29" s="12">
        <f>('Table 4A'!G21-'Table 4A'!I21)+('Table 4A'!G22-'Table 4A'!I22)+('Table 4A'!G41-'Table 4A'!I41)-('Table 4A'!G64-'Table 4A'!I64)</f>
        <v>0</v>
      </c>
      <c r="J29" s="12"/>
      <c r="K29" s="12">
        <f>('Table 4A'!I21-'Table 4A'!K21)+('Table 4A'!I22-'Table 4A'!K22)+('Table 4A'!I41-'Table 4A'!K41)-('Table 4A'!I64-'Table 4A'!K64)</f>
        <v>0</v>
      </c>
      <c r="L29" s="40"/>
    </row>
    <row r="30" spans="1:12" ht="15.75" customHeight="1" x14ac:dyDescent="0.2">
      <c r="A30" s="110" t="s">
        <v>208</v>
      </c>
      <c r="C30" s="124">
        <f>SUM(C28:C29)</f>
        <v>0</v>
      </c>
      <c r="D30" s="126"/>
      <c r="E30" s="124">
        <f>SUM(E28:E29)</f>
        <v>0</v>
      </c>
      <c r="F30" s="126"/>
      <c r="G30" s="124">
        <f>SUM(G28:G29)</f>
        <v>0</v>
      </c>
      <c r="H30" s="126"/>
      <c r="I30" s="124">
        <f>SUM(I28:I29)</f>
        <v>0</v>
      </c>
      <c r="J30" s="126"/>
      <c r="K30" s="124">
        <f>SUM(K28:K29)</f>
        <v>0</v>
      </c>
    </row>
    <row r="31" spans="1:12" ht="15.75" customHeight="1" x14ac:dyDescent="0.2">
      <c r="A31" s="1"/>
      <c r="B31" s="40"/>
      <c r="C31" s="114"/>
      <c r="D31" s="115"/>
      <c r="E31" s="114"/>
      <c r="F31" s="115"/>
      <c r="G31" s="114"/>
      <c r="H31" s="115"/>
      <c r="I31" s="114"/>
      <c r="J31" s="115"/>
      <c r="K31" s="114"/>
    </row>
    <row r="32" spans="1:12" ht="15.75" customHeight="1" thickBot="1" x14ac:dyDescent="0.25">
      <c r="A32" s="109" t="s">
        <v>209</v>
      </c>
      <c r="B32" s="40"/>
      <c r="C32" s="127">
        <f>C25+C30</f>
        <v>0</v>
      </c>
      <c r="D32" s="128"/>
      <c r="E32" s="127">
        <f>E25+E30</f>
        <v>0</v>
      </c>
      <c r="F32" s="128"/>
      <c r="G32" s="127">
        <f>G25+G30</f>
        <v>0</v>
      </c>
      <c r="H32" s="128"/>
      <c r="I32" s="127">
        <f>I25+I30</f>
        <v>-545000</v>
      </c>
      <c r="J32" s="128"/>
      <c r="K32" s="127">
        <f>K25+K30</f>
        <v>0</v>
      </c>
    </row>
    <row r="33" spans="1:11" ht="15.75" customHeight="1" x14ac:dyDescent="0.2">
      <c r="A33" s="109"/>
      <c r="B33" s="40"/>
      <c r="C33" s="45"/>
      <c r="D33" s="115"/>
      <c r="E33" s="45"/>
      <c r="F33" s="115"/>
      <c r="G33" s="45"/>
      <c r="H33" s="115"/>
      <c r="I33" s="45"/>
      <c r="J33" s="115"/>
      <c r="K33" s="45"/>
    </row>
    <row r="34" spans="1:11" ht="15.75" customHeight="1" x14ac:dyDescent="0.2">
      <c r="A34" s="109" t="s">
        <v>210</v>
      </c>
      <c r="B34" s="40"/>
      <c r="C34" s="45"/>
      <c r="D34" s="115"/>
      <c r="E34" s="45"/>
      <c r="F34" s="115"/>
      <c r="G34" s="45"/>
      <c r="H34" s="115"/>
      <c r="I34" s="45"/>
      <c r="J34" s="115"/>
      <c r="K34" s="45"/>
    </row>
    <row r="35" spans="1:11" ht="15.75" customHeight="1" x14ac:dyDescent="0.2">
      <c r="A35" s="108" t="s">
        <v>211</v>
      </c>
      <c r="B35" s="40"/>
      <c r="C35" s="45"/>
      <c r="D35" s="115"/>
      <c r="E35" s="45"/>
      <c r="F35" s="115"/>
      <c r="G35" s="45"/>
      <c r="H35" s="115"/>
      <c r="I35" s="45"/>
      <c r="J35" s="115"/>
      <c r="K35" s="45"/>
    </row>
    <row r="36" spans="1:11" ht="15.75" customHeight="1" x14ac:dyDescent="0.2">
      <c r="A36" s="110" t="s">
        <v>212</v>
      </c>
      <c r="C36" s="268"/>
      <c r="D36" s="115"/>
      <c r="E36" s="45">
        <f>-('Table 4A'!C59-'Table 4A'!E59)</f>
        <v>0</v>
      </c>
      <c r="F36" s="115"/>
      <c r="G36" s="45">
        <f>-('Table 4A'!E59-'Table 4A'!G59)</f>
        <v>0</v>
      </c>
      <c r="H36" s="115"/>
      <c r="I36" s="45">
        <f>-('Table 4A'!G59-'Table 4A'!I59)</f>
        <v>0</v>
      </c>
      <c r="J36" s="115"/>
      <c r="K36" s="45">
        <f>-('Table 4A'!I59-'Table 4A'!K59)</f>
        <v>0</v>
      </c>
    </row>
    <row r="37" spans="1:11" ht="15.75" customHeight="1" x14ac:dyDescent="0.2">
      <c r="A37" s="110" t="s">
        <v>213</v>
      </c>
      <c r="C37" s="268"/>
      <c r="D37" s="115"/>
      <c r="E37" s="45"/>
      <c r="F37" s="115"/>
      <c r="G37" s="45"/>
      <c r="H37" s="115"/>
      <c r="I37" s="45"/>
      <c r="J37" s="115"/>
      <c r="K37" s="45"/>
    </row>
    <row r="38" spans="1:11" ht="15.75" customHeight="1" thickBot="1" x14ac:dyDescent="0.25">
      <c r="A38" s="110" t="s">
        <v>214</v>
      </c>
      <c r="C38" s="274">
        <v>0</v>
      </c>
      <c r="D38" s="112"/>
      <c r="E38" s="112">
        <f>-('Table 4A'!C60-'Table 4A'!E60)-('Table 4A'!C61-'Table 4A'!E61)</f>
        <v>0</v>
      </c>
      <c r="F38" s="112"/>
      <c r="G38" s="112">
        <f>-('Table 4A'!E60-'Table 4A'!G60)-('Table 4A'!E61-'Table 4A'!G61)</f>
        <v>0</v>
      </c>
      <c r="H38" s="112"/>
      <c r="I38" s="112">
        <f>-('Table 4A'!G60-'Table 4A'!I60)-('Table 4A'!G61-'Table 4A'!I61)</f>
        <v>0</v>
      </c>
      <c r="J38" s="112"/>
      <c r="K38" s="112">
        <f>-('Table 4A'!I60-'Table 4A'!K60)-('Table 4A'!I61-'Table 4A'!K61)</f>
        <v>0</v>
      </c>
    </row>
    <row r="39" spans="1:11" ht="15.75" customHeight="1" x14ac:dyDescent="0.2">
      <c r="A39" s="109" t="s">
        <v>215</v>
      </c>
      <c r="B39" s="40"/>
      <c r="C39" s="129">
        <f>SUM(C36:C38)</f>
        <v>0</v>
      </c>
      <c r="D39" s="130"/>
      <c r="E39" s="129">
        <f>SUM(E36:E38)</f>
        <v>0</v>
      </c>
      <c r="F39" s="130"/>
      <c r="G39" s="129">
        <f>SUM(G36:G38)</f>
        <v>0</v>
      </c>
      <c r="H39" s="130"/>
      <c r="I39" s="129">
        <f>SUM(I36:I38)</f>
        <v>0</v>
      </c>
      <c r="J39" s="130"/>
      <c r="K39" s="129">
        <f>SUM(K36:K38)</f>
        <v>0</v>
      </c>
    </row>
    <row r="40" spans="1:11" ht="15.75" customHeight="1" x14ac:dyDescent="0.2">
      <c r="A40" s="109"/>
      <c r="B40" s="40"/>
      <c r="C40" s="45"/>
      <c r="D40" s="115"/>
      <c r="E40" s="45"/>
      <c r="F40" s="115"/>
      <c r="G40" s="45"/>
      <c r="H40" s="115"/>
      <c r="I40" s="45"/>
      <c r="J40" s="115"/>
      <c r="K40" s="45"/>
    </row>
    <row r="41" spans="1:11" ht="15.75" customHeight="1" x14ac:dyDescent="0.2">
      <c r="A41" s="109" t="s">
        <v>216</v>
      </c>
      <c r="B41" s="40"/>
      <c r="C41" s="114"/>
      <c r="D41" s="115"/>
      <c r="E41" s="114"/>
      <c r="F41" s="115"/>
      <c r="G41" s="114"/>
      <c r="H41" s="115"/>
      <c r="I41" s="114"/>
      <c r="J41" s="115"/>
      <c r="K41" s="114"/>
    </row>
    <row r="42" spans="1:11" ht="15.75" customHeight="1" x14ac:dyDescent="0.2">
      <c r="A42" s="108" t="s">
        <v>217</v>
      </c>
      <c r="C42" s="268"/>
      <c r="D42" s="115"/>
      <c r="E42" s="45"/>
      <c r="F42" s="115"/>
      <c r="G42" s="45"/>
      <c r="H42" s="115"/>
      <c r="I42" s="45"/>
      <c r="J42" s="115"/>
      <c r="K42" s="45"/>
    </row>
    <row r="43" spans="1:11" ht="15.75" customHeight="1" x14ac:dyDescent="0.2">
      <c r="A43" s="108" t="s">
        <v>71</v>
      </c>
      <c r="C43" s="268"/>
      <c r="D43" s="115"/>
      <c r="E43" s="45"/>
      <c r="F43" s="115"/>
      <c r="G43" s="45"/>
      <c r="H43" s="115"/>
      <c r="I43" s="45"/>
      <c r="J43" s="115"/>
      <c r="K43" s="45"/>
    </row>
    <row r="44" spans="1:11" ht="15.75" customHeight="1" x14ac:dyDescent="0.2">
      <c r="A44" s="108" t="s">
        <v>218</v>
      </c>
      <c r="C44" s="268"/>
      <c r="D44" s="115"/>
      <c r="E44" s="45">
        <f>-('Table 4A'!C68-'Table 4A'!E68)-'Table 5A'!E13</f>
        <v>305783</v>
      </c>
      <c r="F44" s="115"/>
      <c r="G44" s="45">
        <f>-('Table 4A'!E68-'Table 4A'!G68)-'Table 5A'!G13</f>
        <v>305783</v>
      </c>
      <c r="H44" s="115"/>
      <c r="I44" s="45">
        <f>-('Table 4A'!G68-'Table 4A'!I68)-'Table 5A'!I13</f>
        <v>850783</v>
      </c>
      <c r="J44" s="115"/>
      <c r="K44" s="45">
        <f>-('Table 4A'!I68-'Table 4A'!K68)-'Table 5A'!K13</f>
        <v>305783</v>
      </c>
    </row>
    <row r="45" spans="1:11" ht="15.75" customHeight="1" x14ac:dyDescent="0.2">
      <c r="A45" s="108" t="s">
        <v>71</v>
      </c>
      <c r="C45" s="273">
        <f>-1312097+50</f>
        <v>-1312047</v>
      </c>
      <c r="D45" s="117"/>
      <c r="E45" s="119"/>
      <c r="F45" s="117"/>
      <c r="G45" s="119"/>
      <c r="H45" s="117"/>
      <c r="I45" s="119"/>
      <c r="J45" s="117"/>
      <c r="K45" s="119"/>
    </row>
    <row r="46" spans="1:11" ht="15.75" customHeight="1" thickBot="1" x14ac:dyDescent="0.25">
      <c r="A46" s="109" t="s">
        <v>219</v>
      </c>
      <c r="B46" s="40"/>
      <c r="C46" s="122">
        <f>SUM(C42:C45)</f>
        <v>-1312047</v>
      </c>
      <c r="D46" s="122"/>
      <c r="E46" s="122">
        <f>SUM(E42:E45)</f>
        <v>305783</v>
      </c>
      <c r="F46" s="122"/>
      <c r="G46" s="122">
        <f>SUM(G42:G45)</f>
        <v>305783</v>
      </c>
      <c r="H46" s="122"/>
      <c r="I46" s="122">
        <f>SUM(I42:I45)</f>
        <v>850783</v>
      </c>
      <c r="J46" s="122"/>
      <c r="K46" s="122">
        <f>SUM(K42:K45)</f>
        <v>305783</v>
      </c>
    </row>
    <row r="47" spans="1:11" ht="15.75" customHeight="1" x14ac:dyDescent="0.2">
      <c r="A47" s="1"/>
      <c r="B47" s="40"/>
      <c r="C47" s="131"/>
      <c r="D47" s="131"/>
      <c r="E47" s="131"/>
      <c r="F47" s="132"/>
      <c r="G47" s="131"/>
      <c r="H47" s="132"/>
      <c r="I47" s="131"/>
      <c r="J47" s="132"/>
      <c r="K47" s="131"/>
    </row>
    <row r="48" spans="1:11" ht="15.75" customHeight="1" thickBot="1" x14ac:dyDescent="0.25">
      <c r="A48" s="1" t="s">
        <v>220</v>
      </c>
      <c r="B48" s="40"/>
      <c r="C48" s="127">
        <f>C17+C32+C39+C46</f>
        <v>0</v>
      </c>
      <c r="D48" s="127"/>
      <c r="E48" s="127">
        <f>E17+E32+E39+E46</f>
        <v>0</v>
      </c>
      <c r="F48" s="127"/>
      <c r="G48" s="127">
        <f>G17+G32+G39+G46</f>
        <v>0</v>
      </c>
      <c r="H48" s="127"/>
      <c r="I48" s="127">
        <f>I17+I32+I39+I46</f>
        <v>0</v>
      </c>
      <c r="J48" s="127"/>
      <c r="K48" s="127">
        <f>K17+K32+K39+K46</f>
        <v>0</v>
      </c>
    </row>
    <row r="49" spans="1:11" x14ac:dyDescent="0.2">
      <c r="A49" s="1"/>
      <c r="B49" s="40"/>
      <c r="C49" s="131"/>
      <c r="D49" s="131"/>
      <c r="E49" s="131"/>
      <c r="F49" s="132"/>
      <c r="G49" s="131"/>
      <c r="H49" s="132"/>
      <c r="I49" s="131"/>
      <c r="J49" s="132"/>
      <c r="K49" s="131"/>
    </row>
    <row r="50" spans="1:11" ht="13.5" thickBot="1" x14ac:dyDescent="0.25">
      <c r="A50" s="1" t="s">
        <v>221</v>
      </c>
      <c r="C50" s="133">
        <f>C11+C48</f>
        <v>50</v>
      </c>
      <c r="D50" s="133"/>
      <c r="E50" s="133">
        <f>E11+E48</f>
        <v>50</v>
      </c>
      <c r="F50" s="133"/>
      <c r="G50" s="133">
        <f>G11+G48</f>
        <v>50</v>
      </c>
      <c r="H50" s="133"/>
      <c r="I50" s="133">
        <f>I11+I48</f>
        <v>50</v>
      </c>
      <c r="J50" s="133"/>
      <c r="K50" s="133">
        <f>K11+K48</f>
        <v>50</v>
      </c>
    </row>
    <row r="51" spans="1:11" ht="13.5" thickTop="1" x14ac:dyDescent="0.2">
      <c r="C51" s="113"/>
      <c r="D51" s="113"/>
      <c r="E51" s="113"/>
      <c r="F51" s="113"/>
      <c r="G51" s="113"/>
      <c r="H51" s="11"/>
      <c r="I51" s="113"/>
      <c r="J51" s="113"/>
      <c r="K51" s="113"/>
    </row>
    <row r="52" spans="1:11" x14ac:dyDescent="0.2">
      <c r="A52" s="1" t="s">
        <v>222</v>
      </c>
      <c r="C52" s="134">
        <f>C50-'Table 4A'!C11</f>
        <v>0</v>
      </c>
      <c r="D52" s="134"/>
      <c r="E52" s="134">
        <f>E50-'Table 4A'!E11</f>
        <v>0</v>
      </c>
      <c r="F52" s="134"/>
      <c r="G52" s="134">
        <f>G50-'Table 4A'!G11</f>
        <v>0</v>
      </c>
      <c r="H52" s="134"/>
      <c r="I52" s="134">
        <f>I50-'Table 4A'!I11</f>
        <v>0</v>
      </c>
      <c r="J52" s="134"/>
      <c r="K52" s="134">
        <f>K50-'Table 4A'!K11</f>
        <v>0</v>
      </c>
    </row>
  </sheetData>
  <mergeCells count="5">
    <mergeCell ref="A5:K5"/>
    <mergeCell ref="A1:K1"/>
    <mergeCell ref="A2:K2"/>
    <mergeCell ref="A3:K3"/>
    <mergeCell ref="A4:K4"/>
  </mergeCells>
  <phoneticPr fontId="0" type="noConversion"/>
  <printOptions horizontalCentered="1"/>
  <pageMargins left="0.25" right="0.25" top="0.75" bottom="0.75" header="0.5" footer="0.5"/>
  <pageSetup scale="84" orientation="portrait" r:id="rId1"/>
  <headerFooter alignWithMargins="0">
    <oddHeader>&amp;L&amp;"Arial,Italic"&amp;12NOTE: When completing this table make entries in the shaded fields only.</oddHeader>
    <oddFooter>&amp;L&amp;D
Health Care Administration&amp;R&amp;F,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22" zoomScale="85" zoomScaleNormal="85" workbookViewId="0">
      <selection activeCell="C15" sqref="C15"/>
    </sheetView>
  </sheetViews>
  <sheetFormatPr defaultRowHeight="12.75" x14ac:dyDescent="0.2"/>
  <cols>
    <col min="1" max="1" width="37.7109375" customWidth="1"/>
    <col min="2" max="2" width="3.85546875" customWidth="1"/>
    <col min="3" max="3" width="14.85546875" customWidth="1"/>
    <col min="4" max="4" width="1.85546875" customWidth="1"/>
    <col min="5" max="5" width="14.85546875" customWidth="1"/>
    <col min="6" max="6" width="1.85546875" customWidth="1"/>
    <col min="7" max="7" width="14.85546875" customWidth="1"/>
    <col min="8" max="8" width="1.85546875" customWidth="1"/>
    <col min="9" max="9" width="14.85546875" customWidth="1"/>
    <col min="10" max="10" width="1.85546875" customWidth="1"/>
    <col min="11" max="11" width="14.85546875" customWidth="1"/>
  </cols>
  <sheetData>
    <row r="1" spans="1:11" ht="15.75" x14ac:dyDescent="0.25">
      <c r="A1" s="300" t="str">
        <f>'Table 1'!A1</f>
        <v>Vermont Veterans' Home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5.75" x14ac:dyDescent="0.25">
      <c r="A2" s="300" t="str">
        <f>'Table 1'!A2</f>
        <v>Kitchen Project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ht="14.25" x14ac:dyDescent="0.2">
      <c r="A3" s="303" t="s">
        <v>223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14.25" x14ac:dyDescent="0.2">
      <c r="A4" s="303" t="s">
        <v>191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ht="14.25" x14ac:dyDescent="0.2">
      <c r="A5" s="303" t="s">
        <v>144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11" ht="15.75" customHeight="1" x14ac:dyDescent="0.2"/>
    <row r="7" spans="1:11" ht="15.75" customHeight="1" x14ac:dyDescent="0.2">
      <c r="C7" s="1"/>
      <c r="D7" s="1"/>
      <c r="E7" s="13"/>
      <c r="F7" s="1"/>
      <c r="G7" s="13" t="s">
        <v>111</v>
      </c>
      <c r="H7" s="40"/>
      <c r="I7" s="13" t="s">
        <v>111</v>
      </c>
      <c r="J7" s="40"/>
      <c r="K7" s="13" t="s">
        <v>111</v>
      </c>
    </row>
    <row r="8" spans="1:11" ht="15.75" customHeight="1" x14ac:dyDescent="0.2">
      <c r="C8" s="13" t="s">
        <v>112</v>
      </c>
      <c r="D8" s="43"/>
      <c r="E8" s="13" t="s">
        <v>113</v>
      </c>
      <c r="F8" s="43"/>
      <c r="G8" s="13" t="s">
        <v>114</v>
      </c>
      <c r="H8" s="43"/>
      <c r="I8" s="13" t="s">
        <v>115</v>
      </c>
      <c r="J8" s="43"/>
      <c r="K8" s="13" t="s">
        <v>116</v>
      </c>
    </row>
    <row r="9" spans="1:11" ht="15.75" customHeight="1" x14ac:dyDescent="0.2">
      <c r="C9" s="138">
        <f>'Table 5A'!C9</f>
        <v>2015</v>
      </c>
      <c r="D9" s="44"/>
      <c r="E9" s="138">
        <f>C9+1</f>
        <v>2016</v>
      </c>
      <c r="F9" s="44"/>
      <c r="G9" s="138">
        <f>E9+1</f>
        <v>2017</v>
      </c>
      <c r="H9" s="44"/>
      <c r="I9" s="138">
        <f>G9+1</f>
        <v>2018</v>
      </c>
      <c r="J9" s="44"/>
      <c r="K9" s="138">
        <f>I9+1</f>
        <v>2019</v>
      </c>
    </row>
    <row r="10" spans="1:11" ht="15.75" customHeight="1" x14ac:dyDescent="0.2">
      <c r="C10" s="33"/>
      <c r="D10" s="34"/>
      <c r="E10" s="21"/>
      <c r="F10" s="34"/>
      <c r="G10" s="21"/>
      <c r="H10" s="34"/>
      <c r="I10" s="21"/>
      <c r="J10" s="34"/>
      <c r="K10" s="21"/>
    </row>
    <row r="11" spans="1:11" ht="15.75" customHeight="1" thickBot="1" x14ac:dyDescent="0.25">
      <c r="A11" s="1" t="s">
        <v>192</v>
      </c>
      <c r="B11" s="40"/>
      <c r="C11" s="271">
        <v>0</v>
      </c>
      <c r="D11" s="120"/>
      <c r="E11" s="121">
        <f>+C50</f>
        <v>0</v>
      </c>
      <c r="F11" s="120"/>
      <c r="G11" s="121">
        <f>+E50</f>
        <v>0</v>
      </c>
      <c r="H11" s="120"/>
      <c r="I11" s="121">
        <f>+G50</f>
        <v>0</v>
      </c>
      <c r="J11" s="120"/>
      <c r="K11" s="121">
        <f>+I50</f>
        <v>0</v>
      </c>
    </row>
    <row r="12" spans="1:11" ht="15.75" customHeight="1" x14ac:dyDescent="0.2">
      <c r="A12" s="109" t="s">
        <v>193</v>
      </c>
      <c r="B12" s="40"/>
      <c r="C12" s="114"/>
      <c r="D12" s="115"/>
      <c r="E12" s="114"/>
      <c r="F12" s="115"/>
      <c r="G12" s="114"/>
      <c r="H12" s="115"/>
      <c r="I12" s="114"/>
      <c r="J12" s="115"/>
      <c r="K12" s="114"/>
    </row>
    <row r="13" spans="1:11" ht="15.75" customHeight="1" x14ac:dyDescent="0.2">
      <c r="A13" s="108" t="s">
        <v>194</v>
      </c>
      <c r="C13" s="45">
        <v>0</v>
      </c>
      <c r="D13" s="115"/>
      <c r="E13" s="45">
        <f>'Table 3B'!E44</f>
        <v>0</v>
      </c>
      <c r="F13" s="115"/>
      <c r="G13" s="45">
        <f>'Table 3B'!G44</f>
        <v>0</v>
      </c>
      <c r="H13" s="115"/>
      <c r="I13" s="45">
        <f>'Table 3B'!I44</f>
        <v>-44480</v>
      </c>
      <c r="J13" s="115"/>
      <c r="K13" s="45">
        <f>'Table 3B'!K44</f>
        <v>-88960</v>
      </c>
    </row>
    <row r="14" spans="1:11" ht="15.75" customHeight="1" x14ac:dyDescent="0.2">
      <c r="A14" s="108" t="s">
        <v>195</v>
      </c>
      <c r="C14" s="45">
        <v>0</v>
      </c>
      <c r="D14" s="115"/>
      <c r="E14" s="45">
        <f>'Table 3B'!E34</f>
        <v>0</v>
      </c>
      <c r="F14" s="115"/>
      <c r="G14" s="45">
        <f>'Table 3B'!G34</f>
        <v>0</v>
      </c>
      <c r="H14" s="115"/>
      <c r="I14" s="45">
        <f>'Table 3B'!I34</f>
        <v>44480</v>
      </c>
      <c r="J14" s="115"/>
      <c r="K14" s="45">
        <f>'Table 3B'!K34</f>
        <v>88960</v>
      </c>
    </row>
    <row r="15" spans="1:11" ht="15.75" customHeight="1" x14ac:dyDescent="0.2">
      <c r="A15" s="108" t="s">
        <v>196</v>
      </c>
      <c r="C15" s="268">
        <v>0</v>
      </c>
      <c r="D15" s="115"/>
      <c r="E15" s="107">
        <f>('Table 4B'!C12-'Table 4B'!E12)+('Table 4B'!C13-'Table 4B'!E13)</f>
        <v>0</v>
      </c>
      <c r="F15" s="116"/>
      <c r="G15" s="107">
        <f>('Table 4B'!E12-'Table 4B'!G12)+('Table 4B'!E13-'Table 4B'!G13)</f>
        <v>0</v>
      </c>
      <c r="H15" s="116"/>
      <c r="I15" s="107">
        <f>('Table 4B'!G12-'Table 4B'!I12)+('Table 4B'!G13-'Table 4B'!I13)</f>
        <v>0</v>
      </c>
      <c r="J15" s="116"/>
      <c r="K15" s="107">
        <f>('Table 4B'!I12-'Table 4B'!K12)+('Table 4B'!I13-'Table 4B'!K13)</f>
        <v>0</v>
      </c>
    </row>
    <row r="16" spans="1:11" ht="15.75" customHeight="1" x14ac:dyDescent="0.2">
      <c r="A16" s="108" t="s">
        <v>197</v>
      </c>
      <c r="C16" s="264">
        <v>0</v>
      </c>
      <c r="D16" s="117"/>
      <c r="E16" s="111">
        <f>('Table 4B'!C14-'Table 4B'!E14)+('Table 4B'!C15-'Table 4B'!E15)-('Table 4B'!C56-'Table 4B'!E56)</f>
        <v>0</v>
      </c>
      <c r="F16" s="118"/>
      <c r="G16" s="111">
        <f>('Table 4B'!E14-'Table 4B'!G14)+('Table 4B'!E15-'Table 4B'!G15)-('Table 4B'!E56-'Table 4B'!G56)</f>
        <v>0</v>
      </c>
      <c r="H16" s="118"/>
      <c r="I16" s="111">
        <f>('Table 4B'!G14-'Table 4B'!I14)+('Table 4B'!G15-'Table 4B'!I15)-('Table 4B'!G56-'Table 4B'!I56)</f>
        <v>0</v>
      </c>
      <c r="J16" s="118"/>
      <c r="K16" s="111">
        <f>('Table 4B'!I14-'Table 4B'!K14)+('Table 4B'!I15-'Table 4B'!K15)-('Table 4B'!I56-'Table 4B'!K56)</f>
        <v>0</v>
      </c>
    </row>
    <row r="17" spans="1:12" ht="15.75" customHeight="1" thickBot="1" x14ac:dyDescent="0.25">
      <c r="A17" s="109" t="s">
        <v>198</v>
      </c>
      <c r="B17" s="40"/>
      <c r="C17" s="122">
        <f>SUM(C13:C16)</f>
        <v>0</v>
      </c>
      <c r="D17" s="123"/>
      <c r="E17" s="122">
        <f>SUM(E13:E16)</f>
        <v>0</v>
      </c>
      <c r="F17" s="123"/>
      <c r="G17" s="122">
        <f>SUM(G13:G16)</f>
        <v>0</v>
      </c>
      <c r="H17" s="123"/>
      <c r="I17" s="122">
        <f>SUM(I13:I16)</f>
        <v>0</v>
      </c>
      <c r="J17" s="123"/>
      <c r="K17" s="122">
        <f>SUM(K13:K16)</f>
        <v>0</v>
      </c>
    </row>
    <row r="18" spans="1:12" ht="15.75" customHeight="1" x14ac:dyDescent="0.2">
      <c r="A18" s="1"/>
      <c r="B18" s="40"/>
      <c r="C18" s="114"/>
      <c r="D18" s="115"/>
      <c r="E18" s="114"/>
      <c r="F18" s="115"/>
      <c r="G18" s="114"/>
      <c r="H18" s="115"/>
      <c r="I18" s="114"/>
      <c r="J18" s="115"/>
      <c r="K18" s="114"/>
    </row>
    <row r="19" spans="1:12" ht="15.75" customHeight="1" x14ac:dyDescent="0.2">
      <c r="A19" s="109" t="s">
        <v>199</v>
      </c>
      <c r="B19" s="40"/>
      <c r="C19" s="45"/>
      <c r="D19" s="45"/>
      <c r="E19" s="45"/>
      <c r="F19" s="45"/>
      <c r="G19" s="45"/>
      <c r="H19" s="45"/>
      <c r="I19" s="45"/>
      <c r="J19" s="45"/>
      <c r="K19" s="45"/>
    </row>
    <row r="20" spans="1:12" ht="15.75" customHeight="1" x14ac:dyDescent="0.2">
      <c r="A20" s="108" t="s">
        <v>200</v>
      </c>
      <c r="B20" s="40"/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2" ht="15.75" customHeight="1" x14ac:dyDescent="0.2">
      <c r="A21" s="110" t="s">
        <v>201</v>
      </c>
      <c r="C21" s="45"/>
      <c r="D21" s="115"/>
      <c r="E21" s="45"/>
      <c r="F21" s="115"/>
      <c r="G21" s="45"/>
      <c r="H21" s="115"/>
      <c r="I21" s="45"/>
      <c r="J21" s="115"/>
      <c r="K21" s="45"/>
    </row>
    <row r="22" spans="1:12" ht="15.75" customHeight="1" x14ac:dyDescent="0.2">
      <c r="A22" s="110" t="s">
        <v>202</v>
      </c>
      <c r="C22" s="45"/>
      <c r="D22" s="115"/>
      <c r="E22" s="45"/>
      <c r="F22" s="115"/>
      <c r="G22" s="45"/>
      <c r="H22" s="115"/>
      <c r="I22" s="45"/>
      <c r="J22" s="115"/>
      <c r="K22" s="45"/>
    </row>
    <row r="23" spans="1:12" ht="15.75" customHeight="1" x14ac:dyDescent="0.2">
      <c r="A23" s="110" t="s">
        <v>203</v>
      </c>
      <c r="C23" s="272">
        <v>0</v>
      </c>
      <c r="D23" s="115"/>
      <c r="E23" s="114">
        <f>('Table 4B'!C37-'Table 4B'!E37)-'Table 5B'!E14</f>
        <v>0</v>
      </c>
      <c r="F23" s="115"/>
      <c r="G23" s="114">
        <f>('Table 4B'!E37-'Table 4B'!G37)-'Table 5B'!G14</f>
        <v>0</v>
      </c>
      <c r="H23" s="115"/>
      <c r="I23" s="114">
        <f>('Table 4B'!G37-'Table 4B'!I37)-'Table 5B'!I14</f>
        <v>0</v>
      </c>
      <c r="J23" s="115"/>
      <c r="K23" s="114">
        <f>('Table 4B'!I37-'Table 4B'!K37)-'Table 5B'!K14</f>
        <v>-44480</v>
      </c>
    </row>
    <row r="24" spans="1:12" ht="15.75" customHeight="1" x14ac:dyDescent="0.2">
      <c r="A24" s="110" t="s">
        <v>204</v>
      </c>
      <c r="C24" s="273">
        <v>0</v>
      </c>
      <c r="D24" s="117"/>
      <c r="E24" s="119">
        <f>'Table 4B'!C31-'Table 4B'!E31</f>
        <v>0</v>
      </c>
      <c r="F24" s="117"/>
      <c r="G24" s="119">
        <f>'Table 4B'!E31-'Table 4B'!G31</f>
        <v>0</v>
      </c>
      <c r="H24" s="117"/>
      <c r="I24" s="119">
        <f>'Table 4B'!G31-'Table 4B'!I31</f>
        <v>-1779200</v>
      </c>
      <c r="J24" s="117"/>
      <c r="K24" s="119">
        <f>'Table 4B'!I31-'Table 4B'!K31</f>
        <v>0</v>
      </c>
    </row>
    <row r="25" spans="1:12" ht="15.75" customHeight="1" x14ac:dyDescent="0.2">
      <c r="A25" s="110" t="s">
        <v>205</v>
      </c>
      <c r="C25" s="124">
        <f>SUM(C21:C24)</f>
        <v>0</v>
      </c>
      <c r="D25" s="125"/>
      <c r="E25" s="124">
        <f>SUM(E21:E24)</f>
        <v>0</v>
      </c>
      <c r="F25" s="125"/>
      <c r="G25" s="124">
        <f>SUM(G21:G24)</f>
        <v>0</v>
      </c>
      <c r="H25" s="125"/>
      <c r="I25" s="124">
        <f>SUM(I21:I24)</f>
        <v>-1779200</v>
      </c>
      <c r="J25" s="125"/>
      <c r="K25" s="124">
        <f>SUM(K21:K24)</f>
        <v>-44480</v>
      </c>
    </row>
    <row r="26" spans="1:12" ht="15.75" customHeight="1" x14ac:dyDescent="0.2">
      <c r="A26" s="109"/>
      <c r="B26" s="40"/>
      <c r="C26" s="45"/>
      <c r="D26" s="115"/>
      <c r="E26" s="45"/>
      <c r="F26" s="115"/>
      <c r="G26" s="45"/>
      <c r="H26" s="115"/>
      <c r="I26" s="45"/>
      <c r="J26" s="115"/>
      <c r="K26" s="45"/>
    </row>
    <row r="27" spans="1:12" ht="15.75" customHeight="1" x14ac:dyDescent="0.2">
      <c r="A27" s="108" t="s">
        <v>206</v>
      </c>
      <c r="B27" s="40"/>
      <c r="C27" s="114"/>
      <c r="D27" s="115"/>
      <c r="E27" s="114"/>
      <c r="F27" s="115"/>
      <c r="G27" s="114"/>
      <c r="H27" s="115"/>
      <c r="I27" s="114"/>
      <c r="J27" s="115"/>
      <c r="K27" s="114"/>
    </row>
    <row r="28" spans="1:12" ht="15.75" customHeight="1" x14ac:dyDescent="0.2">
      <c r="A28" s="110" t="s">
        <v>159</v>
      </c>
      <c r="C28" s="263"/>
      <c r="D28" s="115"/>
      <c r="E28" s="114">
        <f>'Table 4B'!C20-'Table 4B'!E20</f>
        <v>0</v>
      </c>
      <c r="F28" s="115"/>
      <c r="G28" s="114">
        <f>'Table 4B'!E20-'Table 4B'!G20</f>
        <v>0</v>
      </c>
      <c r="H28" s="115"/>
      <c r="I28" s="114">
        <f>'Table 4B'!G20-'Table 4B'!I20</f>
        <v>0</v>
      </c>
      <c r="J28" s="115"/>
      <c r="K28" s="114">
        <f>'Table 4B'!I20-'Table 4B'!K20</f>
        <v>0</v>
      </c>
    </row>
    <row r="29" spans="1:12" ht="15.75" customHeight="1" x14ac:dyDescent="0.2">
      <c r="A29" s="110" t="s">
        <v>207</v>
      </c>
      <c r="C29" s="263"/>
      <c r="D29" s="12"/>
      <c r="E29" s="12">
        <f>('Table 4B'!C21-'Table 4B'!E21)+('Table 4B'!C22-'Table 4B'!E22)+('Table 4B'!C41-'Table 4B'!E41)-('Table 4B'!C64-'Table 4B'!E64)</f>
        <v>0</v>
      </c>
      <c r="F29" s="12"/>
      <c r="G29" s="12">
        <f>('Table 4B'!E21-'Table 4B'!G21)+('Table 4B'!E22-'Table 4B'!G22)+('Table 4B'!E41-'Table 4B'!G41)-('Table 4B'!E64-'Table 4B'!G64)</f>
        <v>0</v>
      </c>
      <c r="H29" s="12"/>
      <c r="I29" s="12">
        <f>('Table 4B'!G21-'Table 4B'!I21)+('Table 4B'!G22-'Table 4B'!I22)+('Table 4B'!G41-'Table 4B'!I41)-('Table 4B'!G64-'Table 4B'!I64)</f>
        <v>0</v>
      </c>
      <c r="J29" s="12"/>
      <c r="K29" s="12">
        <f>('Table 4B'!I21-'Table 4B'!K21)+('Table 4B'!I22-'Table 4B'!K22)+('Table 4B'!I41-'Table 4B'!K41)-('Table 4B'!I64-'Table 4B'!K64)</f>
        <v>0</v>
      </c>
      <c r="L29" s="40"/>
    </row>
    <row r="30" spans="1:12" ht="15.75" customHeight="1" x14ac:dyDescent="0.2">
      <c r="A30" s="110" t="s">
        <v>208</v>
      </c>
      <c r="C30" s="124">
        <f>SUM(C28:C29)</f>
        <v>0</v>
      </c>
      <c r="D30" s="126"/>
      <c r="E30" s="124">
        <f>SUM(E28:E29)</f>
        <v>0</v>
      </c>
      <c r="F30" s="126"/>
      <c r="G30" s="124">
        <f>SUM(G28:G29)</f>
        <v>0</v>
      </c>
      <c r="H30" s="126"/>
      <c r="I30" s="124">
        <f>SUM(I28:I29)</f>
        <v>0</v>
      </c>
      <c r="J30" s="126"/>
      <c r="K30" s="124">
        <f>SUM(K28:K29)</f>
        <v>0</v>
      </c>
    </row>
    <row r="31" spans="1:12" ht="15.75" customHeight="1" x14ac:dyDescent="0.2">
      <c r="A31" s="1"/>
      <c r="B31" s="40"/>
      <c r="C31" s="114"/>
      <c r="D31" s="115"/>
      <c r="E31" s="114"/>
      <c r="F31" s="115"/>
      <c r="G31" s="114"/>
      <c r="H31" s="115"/>
      <c r="I31" s="114"/>
      <c r="J31" s="115"/>
      <c r="K31" s="114"/>
    </row>
    <row r="32" spans="1:12" ht="15.75" customHeight="1" thickBot="1" x14ac:dyDescent="0.25">
      <c r="A32" s="109" t="s">
        <v>209</v>
      </c>
      <c r="B32" s="40"/>
      <c r="C32" s="127">
        <f>C25+C30</f>
        <v>0</v>
      </c>
      <c r="D32" s="128"/>
      <c r="E32" s="127">
        <f>E25+E30</f>
        <v>0</v>
      </c>
      <c r="F32" s="128"/>
      <c r="G32" s="127">
        <f>G25+G30</f>
        <v>0</v>
      </c>
      <c r="H32" s="128"/>
      <c r="I32" s="127">
        <f>I25+I30</f>
        <v>-1779200</v>
      </c>
      <c r="J32" s="128"/>
      <c r="K32" s="127">
        <f>K25+K30</f>
        <v>-44480</v>
      </c>
    </row>
    <row r="33" spans="1:11" ht="15.75" customHeight="1" x14ac:dyDescent="0.2">
      <c r="A33" s="109"/>
      <c r="B33" s="40"/>
      <c r="C33" s="45"/>
      <c r="D33" s="115"/>
      <c r="E33" s="45"/>
      <c r="F33" s="115"/>
      <c r="G33" s="45"/>
      <c r="H33" s="115"/>
      <c r="I33" s="45"/>
      <c r="J33" s="115"/>
      <c r="K33" s="45"/>
    </row>
    <row r="34" spans="1:11" ht="15.75" customHeight="1" x14ac:dyDescent="0.2">
      <c r="A34" s="109" t="s">
        <v>210</v>
      </c>
      <c r="B34" s="40"/>
      <c r="C34" s="45"/>
      <c r="D34" s="115"/>
      <c r="E34" s="45"/>
      <c r="F34" s="115"/>
      <c r="G34" s="45"/>
      <c r="H34" s="115"/>
      <c r="I34" s="45"/>
      <c r="J34" s="115"/>
      <c r="K34" s="45"/>
    </row>
    <row r="35" spans="1:11" ht="15.75" customHeight="1" x14ac:dyDescent="0.2">
      <c r="A35" s="108" t="s">
        <v>211</v>
      </c>
      <c r="B35" s="40"/>
      <c r="C35" s="45"/>
      <c r="D35" s="115"/>
      <c r="E35" s="45"/>
      <c r="F35" s="115"/>
      <c r="G35" s="45"/>
      <c r="H35" s="115"/>
      <c r="I35" s="45"/>
      <c r="J35" s="115"/>
      <c r="K35" s="45"/>
    </row>
    <row r="36" spans="1:11" ht="15.75" customHeight="1" x14ac:dyDescent="0.2">
      <c r="A36" s="110" t="s">
        <v>212</v>
      </c>
      <c r="C36" s="268"/>
      <c r="D36" s="115"/>
      <c r="E36" s="45">
        <f>-('Table 4B'!C59-'Table 4B'!E59)</f>
        <v>0</v>
      </c>
      <c r="F36" s="115"/>
      <c r="G36" s="45">
        <f>-('Table 4B'!E59-'Table 4B'!G59)</f>
        <v>0</v>
      </c>
      <c r="H36" s="115"/>
      <c r="I36" s="45">
        <f>-('Table 4B'!G59-'Table 4B'!I59)</f>
        <v>0</v>
      </c>
      <c r="J36" s="115"/>
      <c r="K36" s="45">
        <f>-('Table 4B'!I59-'Table 4B'!K59)</f>
        <v>0</v>
      </c>
    </row>
    <row r="37" spans="1:11" ht="15.75" customHeight="1" x14ac:dyDescent="0.2">
      <c r="A37" s="110" t="s">
        <v>213</v>
      </c>
      <c r="C37" s="268"/>
      <c r="D37" s="115"/>
      <c r="E37" s="45"/>
      <c r="F37" s="115"/>
      <c r="G37" s="45"/>
      <c r="H37" s="115"/>
      <c r="I37" s="45"/>
      <c r="J37" s="115"/>
      <c r="K37" s="45"/>
    </row>
    <row r="38" spans="1:11" ht="15.75" customHeight="1" thickBot="1" x14ac:dyDescent="0.25">
      <c r="A38" s="110" t="s">
        <v>214</v>
      </c>
      <c r="C38" s="274">
        <v>0</v>
      </c>
      <c r="D38" s="112"/>
      <c r="E38" s="112">
        <f>-('Table 4B'!C60-'Table 4B'!E60)-('Table 4B'!C61-'Table 4B'!E61)</f>
        <v>0</v>
      </c>
      <c r="F38" s="112"/>
      <c r="G38" s="112">
        <f>-('Table 4B'!E60-'Table 4B'!G60)-('Table 4B'!E61-'Table 4B'!G61)</f>
        <v>0</v>
      </c>
      <c r="H38" s="112"/>
      <c r="I38" s="112">
        <f>-('Table 4B'!G60-'Table 4B'!I60)-('Table 4B'!G61-'Table 4B'!I61)</f>
        <v>0</v>
      </c>
      <c r="J38" s="112"/>
      <c r="K38" s="112">
        <f>-('Table 4B'!I60-'Table 4B'!K60)-('Table 4B'!I61-'Table 4B'!K61)</f>
        <v>0</v>
      </c>
    </row>
    <row r="39" spans="1:11" ht="15.75" customHeight="1" x14ac:dyDescent="0.2">
      <c r="A39" s="109" t="s">
        <v>215</v>
      </c>
      <c r="B39" s="40"/>
      <c r="C39" s="129">
        <f>SUM(C36:C38)</f>
        <v>0</v>
      </c>
      <c r="D39" s="130"/>
      <c r="E39" s="129">
        <f>SUM(E36:E38)</f>
        <v>0</v>
      </c>
      <c r="F39" s="130"/>
      <c r="G39" s="129">
        <f>SUM(G36:G38)</f>
        <v>0</v>
      </c>
      <c r="H39" s="130"/>
      <c r="I39" s="129">
        <f>SUM(I36:I38)</f>
        <v>0</v>
      </c>
      <c r="J39" s="130"/>
      <c r="K39" s="129">
        <f>SUM(K36:K38)</f>
        <v>0</v>
      </c>
    </row>
    <row r="40" spans="1:11" ht="15.75" customHeight="1" x14ac:dyDescent="0.2">
      <c r="A40" s="109"/>
      <c r="B40" s="40"/>
      <c r="C40" s="45"/>
      <c r="D40" s="115"/>
      <c r="E40" s="45"/>
      <c r="F40" s="115"/>
      <c r="G40" s="45"/>
      <c r="H40" s="115"/>
      <c r="I40" s="45"/>
      <c r="J40" s="115"/>
      <c r="K40" s="45"/>
    </row>
    <row r="41" spans="1:11" ht="15.75" customHeight="1" x14ac:dyDescent="0.2">
      <c r="A41" s="109" t="s">
        <v>216</v>
      </c>
      <c r="B41" s="40"/>
      <c r="C41" s="114"/>
      <c r="D41" s="115"/>
      <c r="E41" s="114"/>
      <c r="F41" s="115"/>
      <c r="G41" s="114"/>
      <c r="H41" s="115"/>
      <c r="I41" s="114"/>
      <c r="J41" s="115"/>
      <c r="K41" s="114"/>
    </row>
    <row r="42" spans="1:11" ht="15.75" customHeight="1" x14ac:dyDescent="0.2">
      <c r="A42" s="108" t="s">
        <v>217</v>
      </c>
      <c r="C42" s="268"/>
      <c r="D42" s="115"/>
      <c r="E42" s="45"/>
      <c r="F42" s="115"/>
      <c r="G42" s="45"/>
      <c r="H42" s="115"/>
      <c r="I42" s="45"/>
      <c r="J42" s="115"/>
      <c r="K42" s="45"/>
    </row>
    <row r="43" spans="1:11" ht="15.75" customHeight="1" x14ac:dyDescent="0.2">
      <c r="A43" s="108" t="s">
        <v>71</v>
      </c>
      <c r="C43" s="268"/>
      <c r="D43" s="115"/>
      <c r="E43" s="45"/>
      <c r="F43" s="115"/>
      <c r="G43" s="45"/>
      <c r="H43" s="115"/>
      <c r="I43" s="45"/>
      <c r="J43" s="115"/>
      <c r="K43" s="45"/>
    </row>
    <row r="44" spans="1:11" ht="15.75" customHeight="1" x14ac:dyDescent="0.2">
      <c r="A44" s="108" t="s">
        <v>218</v>
      </c>
      <c r="C44" s="268"/>
      <c r="D44" s="115"/>
      <c r="E44" s="45">
        <f>-('Table 4B'!C68-'Table 4B'!E68)-'Table 5B'!E13</f>
        <v>0</v>
      </c>
      <c r="F44" s="115"/>
      <c r="G44" s="45">
        <f>-('Table 4B'!E68-'Table 4B'!G68)-'Table 5B'!G13</f>
        <v>0</v>
      </c>
      <c r="H44" s="115"/>
      <c r="I44" s="45">
        <f>-('Table 4B'!G68-'Table 4B'!I68)-'Table 5B'!I13</f>
        <v>1779200</v>
      </c>
      <c r="J44" s="115"/>
      <c r="K44" s="45">
        <f>-('Table 4B'!I68-'Table 4B'!K68)-'Table 5B'!K13</f>
        <v>44480</v>
      </c>
    </row>
    <row r="45" spans="1:11" ht="15.75" customHeight="1" x14ac:dyDescent="0.2">
      <c r="A45" s="108" t="s">
        <v>71</v>
      </c>
      <c r="C45" s="273">
        <v>0</v>
      </c>
      <c r="D45" s="117"/>
      <c r="E45" s="119"/>
      <c r="F45" s="117"/>
      <c r="G45" s="119"/>
      <c r="H45" s="117"/>
      <c r="I45" s="119"/>
      <c r="J45" s="117"/>
      <c r="K45" s="119"/>
    </row>
    <row r="46" spans="1:11" ht="15.75" customHeight="1" thickBot="1" x14ac:dyDescent="0.25">
      <c r="A46" s="109" t="s">
        <v>219</v>
      </c>
      <c r="B46" s="40"/>
      <c r="C46" s="122">
        <f>SUM(C42:C45)</f>
        <v>0</v>
      </c>
      <c r="D46" s="122"/>
      <c r="E46" s="122">
        <f>SUM(E42:E45)</f>
        <v>0</v>
      </c>
      <c r="F46" s="122"/>
      <c r="G46" s="122">
        <f>SUM(G42:G45)</f>
        <v>0</v>
      </c>
      <c r="H46" s="122"/>
      <c r="I46" s="122">
        <f>SUM(I42:I45)</f>
        <v>1779200</v>
      </c>
      <c r="J46" s="122"/>
      <c r="K46" s="122">
        <f>SUM(K42:K45)</f>
        <v>44480</v>
      </c>
    </row>
    <row r="47" spans="1:11" ht="15.75" customHeight="1" x14ac:dyDescent="0.2">
      <c r="A47" s="1"/>
      <c r="B47" s="40"/>
      <c r="C47" s="131"/>
      <c r="D47" s="131"/>
      <c r="E47" s="131"/>
      <c r="F47" s="132"/>
      <c r="G47" s="131"/>
      <c r="H47" s="132"/>
      <c r="I47" s="131"/>
      <c r="J47" s="132"/>
      <c r="K47" s="131"/>
    </row>
    <row r="48" spans="1:11" ht="15.75" customHeight="1" thickBot="1" x14ac:dyDescent="0.25">
      <c r="A48" s="1" t="s">
        <v>220</v>
      </c>
      <c r="B48" s="40"/>
      <c r="C48" s="127">
        <f>C17+C32+C39+C46</f>
        <v>0</v>
      </c>
      <c r="D48" s="127"/>
      <c r="E48" s="127">
        <f>E17+E32+E39+E46</f>
        <v>0</v>
      </c>
      <c r="F48" s="127"/>
      <c r="G48" s="127">
        <f>G17+G32+G39+G46</f>
        <v>0</v>
      </c>
      <c r="H48" s="127"/>
      <c r="I48" s="127">
        <f>I17+I32+I39+I46</f>
        <v>0</v>
      </c>
      <c r="J48" s="127"/>
      <c r="K48" s="127">
        <f>K17+K32+K39+K46</f>
        <v>0</v>
      </c>
    </row>
    <row r="49" spans="1:11" x14ac:dyDescent="0.2">
      <c r="A49" s="1"/>
      <c r="B49" s="40"/>
      <c r="C49" s="131"/>
      <c r="D49" s="131"/>
      <c r="E49" s="131"/>
      <c r="F49" s="132"/>
      <c r="G49" s="131"/>
      <c r="H49" s="132"/>
      <c r="I49" s="131"/>
      <c r="J49" s="132"/>
      <c r="K49" s="131"/>
    </row>
    <row r="50" spans="1:11" ht="13.5" thickBot="1" x14ac:dyDescent="0.25">
      <c r="A50" s="1" t="s">
        <v>221</v>
      </c>
      <c r="C50" s="133">
        <f>C11+C48</f>
        <v>0</v>
      </c>
      <c r="D50" s="133"/>
      <c r="E50" s="133">
        <f>E11+E48</f>
        <v>0</v>
      </c>
      <c r="F50" s="133"/>
      <c r="G50" s="133">
        <f>G11+G48</f>
        <v>0</v>
      </c>
      <c r="H50" s="133"/>
      <c r="I50" s="133">
        <f>I11+I48</f>
        <v>0</v>
      </c>
      <c r="J50" s="133"/>
      <c r="K50" s="133">
        <f>K11+K48</f>
        <v>0</v>
      </c>
    </row>
    <row r="51" spans="1:11" ht="13.5" thickTop="1" x14ac:dyDescent="0.2">
      <c r="C51" s="140"/>
      <c r="D51" s="113"/>
      <c r="E51" s="113"/>
      <c r="F51" s="113"/>
      <c r="G51" s="113"/>
      <c r="H51" s="11"/>
      <c r="I51" s="113"/>
      <c r="J51" s="113"/>
      <c r="K51" s="113"/>
    </row>
    <row r="52" spans="1:11" x14ac:dyDescent="0.2">
      <c r="A52" s="1" t="s">
        <v>222</v>
      </c>
      <c r="C52" s="131">
        <f>C50-'Table 4B'!C11</f>
        <v>0</v>
      </c>
      <c r="D52" s="134"/>
      <c r="E52" s="131">
        <f>E50-'Table 4B'!E11</f>
        <v>0</v>
      </c>
      <c r="F52" s="134"/>
      <c r="G52" s="131">
        <f>G50-'Table 4B'!G11</f>
        <v>0</v>
      </c>
      <c r="H52" s="134"/>
      <c r="I52" s="131">
        <f>I50-'Table 4B'!I11</f>
        <v>0</v>
      </c>
      <c r="J52" s="134"/>
      <c r="K52" s="131">
        <f>K50-'Table 4B'!K11</f>
        <v>0</v>
      </c>
    </row>
    <row r="53" spans="1:11" x14ac:dyDescent="0.2">
      <c r="C53" s="144"/>
    </row>
  </sheetData>
  <mergeCells count="5">
    <mergeCell ref="A5:K5"/>
    <mergeCell ref="A1:K1"/>
    <mergeCell ref="A2:K2"/>
    <mergeCell ref="A3:K3"/>
    <mergeCell ref="A4:K4"/>
  </mergeCells>
  <phoneticPr fontId="0" type="noConversion"/>
  <printOptions horizontalCentered="1"/>
  <pageMargins left="0.25" right="0.25" top="0.96" bottom="0.75" header="0.5" footer="0.5"/>
  <pageSetup scale="84" orientation="portrait" r:id="rId1"/>
  <headerFooter alignWithMargins="0">
    <oddHeader>&amp;L&amp;"Arial,Italic"&amp;11NOTE: This table requires no 'fill-in' as it automatically populates from Tables 4B, 5A and 5B.</oddHeader>
    <oddFooter>&amp;L&amp;D
Health Care Administration&amp;R&amp;F, &amp;A</oddFooter>
  </headerFooter>
  <ignoredErrors>
    <ignoredError sqref="C46:K51 D52:K52 D45:K4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19" zoomScale="85" zoomScaleNormal="85" workbookViewId="0">
      <selection activeCell="H18" sqref="H18"/>
    </sheetView>
  </sheetViews>
  <sheetFormatPr defaultRowHeight="12.75" x14ac:dyDescent="0.2"/>
  <cols>
    <col min="1" max="1" width="37.7109375" customWidth="1"/>
    <col min="2" max="2" width="3.85546875" customWidth="1"/>
    <col min="3" max="3" width="14.85546875" customWidth="1"/>
    <col min="4" max="4" width="1.85546875" customWidth="1"/>
    <col min="5" max="5" width="14.85546875" customWidth="1"/>
    <col min="6" max="6" width="1.85546875" customWidth="1"/>
    <col min="7" max="7" width="14.85546875" customWidth="1"/>
    <col min="8" max="8" width="1.85546875" customWidth="1"/>
    <col min="9" max="9" width="14.85546875" customWidth="1"/>
    <col min="10" max="10" width="1.85546875" customWidth="1"/>
    <col min="11" max="11" width="14.85546875" customWidth="1"/>
  </cols>
  <sheetData>
    <row r="1" spans="1:11" ht="15.75" x14ac:dyDescent="0.25">
      <c r="A1" s="300" t="str">
        <f>'Table 1'!A1</f>
        <v>Vermont Veterans' Home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5.75" x14ac:dyDescent="0.25">
      <c r="A2" s="300" t="str">
        <f>'Table 1'!A2</f>
        <v>Kitchen Project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ht="14.25" x14ac:dyDescent="0.2">
      <c r="A3" s="303" t="s">
        <v>224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14.25" x14ac:dyDescent="0.2">
      <c r="A4" s="303" t="s">
        <v>191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ht="14.25" x14ac:dyDescent="0.2">
      <c r="A5" s="303" t="s">
        <v>147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11" ht="15.75" customHeight="1" x14ac:dyDescent="0.2"/>
    <row r="7" spans="1:11" ht="15.75" customHeight="1" x14ac:dyDescent="0.2">
      <c r="C7" s="1"/>
      <c r="D7" s="1"/>
      <c r="E7" s="13"/>
      <c r="F7" s="1"/>
      <c r="G7" s="13" t="s">
        <v>111</v>
      </c>
      <c r="H7" s="40"/>
      <c r="I7" s="13" t="s">
        <v>111</v>
      </c>
      <c r="J7" s="40"/>
      <c r="K7" s="13" t="s">
        <v>111</v>
      </c>
    </row>
    <row r="8" spans="1:11" ht="15.75" customHeight="1" x14ac:dyDescent="0.2">
      <c r="C8" s="13" t="s">
        <v>112</v>
      </c>
      <c r="D8" s="43"/>
      <c r="E8" s="13" t="s">
        <v>113</v>
      </c>
      <c r="F8" s="43"/>
      <c r="G8" s="13" t="s">
        <v>114</v>
      </c>
      <c r="H8" s="43"/>
      <c r="I8" s="13" t="s">
        <v>115</v>
      </c>
      <c r="J8" s="43"/>
      <c r="K8" s="13" t="s">
        <v>116</v>
      </c>
    </row>
    <row r="9" spans="1:11" ht="15.75" customHeight="1" x14ac:dyDescent="0.2">
      <c r="C9" s="138">
        <f>'Table 5A'!C9</f>
        <v>2015</v>
      </c>
      <c r="D9" s="223"/>
      <c r="E9" s="138">
        <f>C9+1</f>
        <v>2016</v>
      </c>
      <c r="F9" s="223"/>
      <c r="G9" s="138">
        <f>E9+1</f>
        <v>2017</v>
      </c>
      <c r="H9" s="223"/>
      <c r="I9" s="138">
        <f>G9+1</f>
        <v>2018</v>
      </c>
      <c r="J9" s="223"/>
      <c r="K9" s="138">
        <f>I9+1</f>
        <v>2019</v>
      </c>
    </row>
    <row r="10" spans="1:11" ht="15.75" customHeight="1" x14ac:dyDescent="0.2">
      <c r="C10" s="33"/>
      <c r="D10" s="34"/>
      <c r="E10" s="21"/>
      <c r="F10" s="34"/>
      <c r="G10" s="21"/>
      <c r="H10" s="34"/>
      <c r="I10" s="21"/>
      <c r="J10" s="34"/>
      <c r="K10" s="21"/>
    </row>
    <row r="11" spans="1:11" ht="15.75" customHeight="1" thickBot="1" x14ac:dyDescent="0.25">
      <c r="A11" s="1" t="s">
        <v>192</v>
      </c>
      <c r="B11" s="40"/>
      <c r="C11" s="121">
        <f>'Table 5A'!C11+'Table 5B'!C11</f>
        <v>50</v>
      </c>
      <c r="D11" s="120"/>
      <c r="E11" s="121">
        <f>'Table 5A'!E11+'Table 5B'!E11</f>
        <v>50</v>
      </c>
      <c r="F11" s="120"/>
      <c r="G11" s="121">
        <f>'Table 5A'!G11+'Table 5B'!G11</f>
        <v>50</v>
      </c>
      <c r="H11" s="120"/>
      <c r="I11" s="121">
        <f>'Table 5A'!I11+'Table 5B'!I11</f>
        <v>50</v>
      </c>
      <c r="J11" s="120"/>
      <c r="K11" s="121">
        <f>'Table 5A'!K11+'Table 5B'!K11</f>
        <v>50</v>
      </c>
    </row>
    <row r="12" spans="1:11" ht="15.75" customHeight="1" x14ac:dyDescent="0.2">
      <c r="A12" s="109" t="s">
        <v>193</v>
      </c>
      <c r="B12" s="40"/>
      <c r="C12" s="139"/>
      <c r="D12" s="115"/>
      <c r="E12" s="114"/>
      <c r="F12" s="115"/>
      <c r="G12" s="114"/>
      <c r="H12" s="115"/>
      <c r="I12" s="114"/>
      <c r="J12" s="115"/>
      <c r="K12" s="114"/>
    </row>
    <row r="13" spans="1:11" ht="15.75" customHeight="1" x14ac:dyDescent="0.2">
      <c r="A13" s="108" t="s">
        <v>194</v>
      </c>
      <c r="C13" s="107">
        <f>'Table 5A'!C13+'Table 5B'!C13</f>
        <v>1509558</v>
      </c>
      <c r="D13" s="115"/>
      <c r="E13" s="45">
        <f>'Table 5A'!E13+'Table 5B'!E13</f>
        <v>-1473783</v>
      </c>
      <c r="F13" s="115"/>
      <c r="G13" s="45">
        <f>'Table 5A'!G13+'Table 5B'!G13</f>
        <v>-1473783</v>
      </c>
      <c r="H13" s="115"/>
      <c r="I13" s="45">
        <f>'Table 5A'!I13+'Table 5B'!I13</f>
        <v>-1518263</v>
      </c>
      <c r="J13" s="115"/>
      <c r="K13" s="45">
        <f>'Table 5A'!K13+'Table 5B'!K13</f>
        <v>-1562743</v>
      </c>
    </row>
    <row r="14" spans="1:11" ht="15.75" customHeight="1" x14ac:dyDescent="0.2">
      <c r="A14" s="108" t="s">
        <v>195</v>
      </c>
      <c r="C14" s="107">
        <f>'Table 5A'!C14+'Table 5B'!C14</f>
        <v>1185993</v>
      </c>
      <c r="D14" s="115"/>
      <c r="E14" s="45">
        <f>'Table 5A'!E14+'Table 5B'!E14</f>
        <v>1168000</v>
      </c>
      <c r="F14" s="115"/>
      <c r="G14" s="45">
        <f>'Table 5A'!G14+'Table 5B'!G14</f>
        <v>1168000</v>
      </c>
      <c r="H14" s="115"/>
      <c r="I14" s="45">
        <f>'Table 5A'!I14+'Table 5B'!I14</f>
        <v>1212480</v>
      </c>
      <c r="J14" s="115"/>
      <c r="K14" s="45">
        <f>'Table 5A'!K14+'Table 5B'!K14</f>
        <v>1256960</v>
      </c>
    </row>
    <row r="15" spans="1:11" ht="15.75" customHeight="1" x14ac:dyDescent="0.2">
      <c r="A15" s="108" t="s">
        <v>196</v>
      </c>
      <c r="C15" s="107">
        <f>'Table 5A'!C15+'Table 5B'!C15</f>
        <v>439367</v>
      </c>
      <c r="D15" s="115"/>
      <c r="E15" s="107">
        <f>'Table 5A'!E15+'Table 5B'!E15</f>
        <v>0</v>
      </c>
      <c r="F15" s="116"/>
      <c r="G15" s="107">
        <f>'Table 5A'!G15+'Table 5B'!G15</f>
        <v>0</v>
      </c>
      <c r="H15" s="116"/>
      <c r="I15" s="107">
        <f>'Table 5A'!I15+'Table 5B'!I15</f>
        <v>0</v>
      </c>
      <c r="J15" s="116"/>
      <c r="K15" s="107">
        <f>'Table 5A'!K15+'Table 5B'!K15</f>
        <v>0</v>
      </c>
    </row>
    <row r="16" spans="1:11" ht="15.75" customHeight="1" x14ac:dyDescent="0.2">
      <c r="A16" s="108" t="s">
        <v>197</v>
      </c>
      <c r="C16" s="111">
        <f>'Table 5A'!C16+'Table 5B'!C16</f>
        <v>-1822871</v>
      </c>
      <c r="D16" s="117"/>
      <c r="E16" s="111">
        <f>'Table 5A'!E16+'Table 5B'!E16</f>
        <v>0</v>
      </c>
      <c r="F16" s="118"/>
      <c r="G16" s="111">
        <f>'Table 5A'!G16+'Table 5B'!G16</f>
        <v>0</v>
      </c>
      <c r="H16" s="118"/>
      <c r="I16" s="111">
        <f>'Table 5A'!I16+'Table 5B'!I16</f>
        <v>0</v>
      </c>
      <c r="J16" s="118"/>
      <c r="K16" s="111">
        <f>'Table 5A'!K16+'Table 5B'!K16</f>
        <v>0</v>
      </c>
    </row>
    <row r="17" spans="1:12" ht="15.75" customHeight="1" thickBot="1" x14ac:dyDescent="0.25">
      <c r="A17" s="109" t="s">
        <v>198</v>
      </c>
      <c r="B17" s="40"/>
      <c r="C17" s="122">
        <f>SUM(C13:C16)</f>
        <v>1312047</v>
      </c>
      <c r="D17" s="123"/>
      <c r="E17" s="122">
        <f>SUM(E13:E16)</f>
        <v>-305783</v>
      </c>
      <c r="F17" s="123"/>
      <c r="G17" s="122">
        <f>SUM(G13:G16)</f>
        <v>-305783</v>
      </c>
      <c r="H17" s="123"/>
      <c r="I17" s="122">
        <f>SUM(I13:I16)</f>
        <v>-305783</v>
      </c>
      <c r="J17" s="123"/>
      <c r="K17" s="122">
        <f>SUM(K13:K16)</f>
        <v>-305783</v>
      </c>
    </row>
    <row r="18" spans="1:12" ht="15.75" customHeight="1" x14ac:dyDescent="0.2">
      <c r="A18" s="1"/>
      <c r="B18" s="40"/>
      <c r="C18" s="139"/>
      <c r="D18" s="115"/>
      <c r="E18" s="114"/>
      <c r="F18" s="115"/>
      <c r="G18" s="114"/>
      <c r="H18" s="115"/>
      <c r="I18" s="114"/>
      <c r="J18" s="115"/>
      <c r="K18" s="114"/>
    </row>
    <row r="19" spans="1:12" ht="15.75" customHeight="1" x14ac:dyDescent="0.2">
      <c r="A19" s="109" t="s">
        <v>199</v>
      </c>
      <c r="B19" s="40"/>
      <c r="C19" s="107"/>
      <c r="D19" s="45"/>
      <c r="E19" s="45"/>
      <c r="F19" s="45"/>
      <c r="G19" s="45"/>
      <c r="H19" s="45"/>
      <c r="I19" s="45"/>
      <c r="J19" s="45"/>
      <c r="K19" s="45"/>
    </row>
    <row r="20" spans="1:12" ht="15.75" customHeight="1" x14ac:dyDescent="0.2">
      <c r="A20" s="108" t="s">
        <v>200</v>
      </c>
      <c r="B20" s="40"/>
      <c r="C20" s="140"/>
      <c r="D20" s="113"/>
      <c r="E20" s="113"/>
      <c r="F20" s="113"/>
      <c r="G20" s="113"/>
      <c r="H20" s="113"/>
      <c r="I20" s="113"/>
      <c r="J20" s="113"/>
      <c r="K20" s="113"/>
    </row>
    <row r="21" spans="1:12" ht="15.75" customHeight="1" x14ac:dyDescent="0.2">
      <c r="A21" s="110" t="s">
        <v>201</v>
      </c>
      <c r="C21" s="107">
        <f>'Table 5A'!C21+'Table 5B'!C21</f>
        <v>0</v>
      </c>
      <c r="D21" s="115"/>
      <c r="E21" s="45">
        <f>'Table 5A'!E21+'Table 5B'!E21</f>
        <v>0</v>
      </c>
      <c r="F21" s="115"/>
      <c r="G21" s="45">
        <f>'Table 5A'!G21+'Table 5B'!G21</f>
        <v>0</v>
      </c>
      <c r="H21" s="115"/>
      <c r="I21" s="45">
        <f>'Table 5A'!I21+'Table 5B'!I21</f>
        <v>0</v>
      </c>
      <c r="J21" s="115"/>
      <c r="K21" s="45">
        <f>'Table 5A'!K21+'Table 5B'!K21</f>
        <v>0</v>
      </c>
    </row>
    <row r="22" spans="1:12" ht="15.75" customHeight="1" x14ac:dyDescent="0.2">
      <c r="A22" s="110" t="s">
        <v>202</v>
      </c>
      <c r="C22" s="107">
        <f>'Table 5A'!C22+'Table 5B'!C22</f>
        <v>0</v>
      </c>
      <c r="D22" s="115"/>
      <c r="E22" s="45">
        <f>'Table 5A'!E22+'Table 5B'!E22</f>
        <v>0</v>
      </c>
      <c r="F22" s="115"/>
      <c r="G22" s="45">
        <f>'Table 5A'!G22+'Table 5B'!G22</f>
        <v>0</v>
      </c>
      <c r="H22" s="115"/>
      <c r="I22" s="45">
        <f>'Table 5A'!I22+'Table 5B'!I22</f>
        <v>0</v>
      </c>
      <c r="J22" s="115"/>
      <c r="K22" s="45">
        <f>'Table 5A'!K22+'Table 5B'!K22</f>
        <v>0</v>
      </c>
    </row>
    <row r="23" spans="1:12" ht="15.75" customHeight="1" x14ac:dyDescent="0.2">
      <c r="A23" s="110" t="s">
        <v>203</v>
      </c>
      <c r="C23" s="139">
        <f>'Table 5A'!C23+'Table 5B'!C23</f>
        <v>0</v>
      </c>
      <c r="D23" s="115"/>
      <c r="E23" s="114">
        <f>'Table 5A'!E23+'Table 5B'!E23</f>
        <v>0</v>
      </c>
      <c r="F23" s="115"/>
      <c r="G23" s="114">
        <f>'Table 5A'!G23+'Table 5B'!G23</f>
        <v>0</v>
      </c>
      <c r="H23" s="115"/>
      <c r="I23" s="114">
        <f>'Table 5A'!I23+'Table 5B'!I23</f>
        <v>-545000</v>
      </c>
      <c r="J23" s="115"/>
      <c r="K23" s="114">
        <f>'Table 5A'!K23+'Table 5B'!K23</f>
        <v>-44480</v>
      </c>
    </row>
    <row r="24" spans="1:12" ht="15.75" customHeight="1" x14ac:dyDescent="0.2">
      <c r="A24" s="110" t="s">
        <v>204</v>
      </c>
      <c r="C24" s="141">
        <f>'Table 5A'!C24+'Table 5B'!C24</f>
        <v>0</v>
      </c>
      <c r="D24" s="117"/>
      <c r="E24" s="119">
        <f>'Table 5A'!E24+'Table 5B'!E24</f>
        <v>0</v>
      </c>
      <c r="F24" s="117"/>
      <c r="G24" s="119">
        <f>'Table 5A'!G24+'Table 5B'!G24</f>
        <v>0</v>
      </c>
      <c r="H24" s="117"/>
      <c r="I24" s="119">
        <f>'Table 5A'!I24+'Table 5B'!I24</f>
        <v>-1779200</v>
      </c>
      <c r="J24" s="117"/>
      <c r="K24" s="119">
        <f>'Table 5A'!K24+'Table 5B'!K24</f>
        <v>0</v>
      </c>
    </row>
    <row r="25" spans="1:12" ht="15.75" customHeight="1" x14ac:dyDescent="0.2">
      <c r="A25" s="110" t="s">
        <v>205</v>
      </c>
      <c r="C25" s="124">
        <f>SUM(C21:C24)</f>
        <v>0</v>
      </c>
      <c r="D25" s="125"/>
      <c r="E25" s="124">
        <f>SUM(E21:E24)</f>
        <v>0</v>
      </c>
      <c r="F25" s="125"/>
      <c r="G25" s="124">
        <f>SUM(G21:G24)</f>
        <v>0</v>
      </c>
      <c r="H25" s="125"/>
      <c r="I25" s="124">
        <f>SUM(I21:I24)</f>
        <v>-2324200</v>
      </c>
      <c r="J25" s="125"/>
      <c r="K25" s="124">
        <f>SUM(K21:K24)</f>
        <v>-44480</v>
      </c>
    </row>
    <row r="26" spans="1:12" ht="15.75" customHeight="1" x14ac:dyDescent="0.2">
      <c r="A26" s="109"/>
      <c r="B26" s="40"/>
      <c r="C26" s="107"/>
      <c r="D26" s="115"/>
      <c r="E26" s="45"/>
      <c r="F26" s="115"/>
      <c r="G26" s="45"/>
      <c r="H26" s="115"/>
      <c r="I26" s="45"/>
      <c r="J26" s="115"/>
      <c r="K26" s="45"/>
    </row>
    <row r="27" spans="1:12" ht="15.75" customHeight="1" x14ac:dyDescent="0.2">
      <c r="A27" s="108" t="s">
        <v>206</v>
      </c>
      <c r="B27" s="40"/>
      <c r="C27" s="139"/>
      <c r="D27" s="115"/>
      <c r="E27" s="114"/>
      <c r="F27" s="115"/>
      <c r="G27" s="114"/>
      <c r="H27" s="115"/>
      <c r="I27" s="114"/>
      <c r="J27" s="115"/>
      <c r="K27" s="114"/>
    </row>
    <row r="28" spans="1:12" ht="15.75" customHeight="1" x14ac:dyDescent="0.2">
      <c r="A28" s="110" t="s">
        <v>159</v>
      </c>
      <c r="C28" s="140">
        <f>'Table 5A'!C28+'Table 5B'!C28</f>
        <v>0</v>
      </c>
      <c r="D28" s="115"/>
      <c r="E28" s="114">
        <f>'Table 5A'!E28+'Table 5B'!E28</f>
        <v>0</v>
      </c>
      <c r="F28" s="115"/>
      <c r="G28" s="114">
        <f>'Table 5A'!G28+'Table 5B'!G28</f>
        <v>0</v>
      </c>
      <c r="H28" s="115"/>
      <c r="I28" s="114">
        <f>'Table 5A'!I28+'Table 5B'!I28</f>
        <v>0</v>
      </c>
      <c r="J28" s="115"/>
      <c r="K28" s="114">
        <f>'Table 5A'!K28+'Table 5B'!K28</f>
        <v>0</v>
      </c>
    </row>
    <row r="29" spans="1:12" ht="15.75" customHeight="1" x14ac:dyDescent="0.2">
      <c r="A29" s="110" t="s">
        <v>207</v>
      </c>
      <c r="C29" s="140">
        <f>'Table 5A'!C29+'Table 5B'!C29</f>
        <v>0</v>
      </c>
      <c r="D29" s="12"/>
      <c r="E29" s="12">
        <f>'Table 5A'!E29+'Table 5B'!E29</f>
        <v>0</v>
      </c>
      <c r="F29" s="12"/>
      <c r="G29" s="12">
        <f>'Table 5A'!G29+'Table 5B'!G29</f>
        <v>0</v>
      </c>
      <c r="H29" s="12"/>
      <c r="I29" s="12">
        <f>'Table 5A'!I29+'Table 5B'!I29</f>
        <v>0</v>
      </c>
      <c r="J29" s="12"/>
      <c r="K29" s="12">
        <f>'Table 5A'!K29+'Table 5B'!K29</f>
        <v>0</v>
      </c>
      <c r="L29" s="40"/>
    </row>
    <row r="30" spans="1:12" ht="15.75" customHeight="1" x14ac:dyDescent="0.2">
      <c r="A30" s="110" t="s">
        <v>208</v>
      </c>
      <c r="C30" s="124">
        <f>SUM(C28:C29)</f>
        <v>0</v>
      </c>
      <c r="D30" s="126"/>
      <c r="E30" s="124">
        <f>SUM(E28:E29)</f>
        <v>0</v>
      </c>
      <c r="F30" s="126"/>
      <c r="G30" s="124">
        <f>SUM(G28:G29)</f>
        <v>0</v>
      </c>
      <c r="H30" s="126"/>
      <c r="I30" s="124">
        <f>SUM(I28:I29)</f>
        <v>0</v>
      </c>
      <c r="J30" s="126"/>
      <c r="K30" s="124">
        <f>SUM(K28:K29)</f>
        <v>0</v>
      </c>
    </row>
    <row r="31" spans="1:12" ht="15.75" customHeight="1" x14ac:dyDescent="0.2">
      <c r="A31" s="1"/>
      <c r="B31" s="40"/>
      <c r="C31" s="139"/>
      <c r="D31" s="115"/>
      <c r="E31" s="114"/>
      <c r="F31" s="115"/>
      <c r="G31" s="114"/>
      <c r="H31" s="115"/>
      <c r="I31" s="114"/>
      <c r="J31" s="115"/>
      <c r="K31" s="114"/>
    </row>
    <row r="32" spans="1:12" ht="15.75" customHeight="1" thickBot="1" x14ac:dyDescent="0.25">
      <c r="A32" s="109" t="s">
        <v>209</v>
      </c>
      <c r="B32" s="40"/>
      <c r="C32" s="127">
        <f>C25+C30</f>
        <v>0</v>
      </c>
      <c r="D32" s="128"/>
      <c r="E32" s="127">
        <f>E25+E30</f>
        <v>0</v>
      </c>
      <c r="F32" s="128"/>
      <c r="G32" s="127">
        <f>G25+G30</f>
        <v>0</v>
      </c>
      <c r="H32" s="128"/>
      <c r="I32" s="127">
        <f>I25+I30</f>
        <v>-2324200</v>
      </c>
      <c r="J32" s="128"/>
      <c r="K32" s="127">
        <f>K25+K30</f>
        <v>-44480</v>
      </c>
    </row>
    <row r="33" spans="1:11" ht="15.75" customHeight="1" x14ac:dyDescent="0.2">
      <c r="A33" s="109"/>
      <c r="B33" s="40"/>
      <c r="C33" s="107"/>
      <c r="D33" s="115"/>
      <c r="E33" s="45"/>
      <c r="F33" s="115"/>
      <c r="G33" s="45"/>
      <c r="H33" s="115"/>
      <c r="I33" s="45"/>
      <c r="J33" s="115"/>
      <c r="K33" s="45"/>
    </row>
    <row r="34" spans="1:11" ht="15.75" customHeight="1" x14ac:dyDescent="0.2">
      <c r="A34" s="109" t="s">
        <v>210</v>
      </c>
      <c r="B34" s="40"/>
      <c r="C34" s="107"/>
      <c r="D34" s="115"/>
      <c r="E34" s="45"/>
      <c r="F34" s="115"/>
      <c r="G34" s="45"/>
      <c r="H34" s="115"/>
      <c r="I34" s="45"/>
      <c r="J34" s="115"/>
      <c r="K34" s="45"/>
    </row>
    <row r="35" spans="1:11" ht="15.75" customHeight="1" x14ac:dyDescent="0.2">
      <c r="A35" s="108" t="s">
        <v>211</v>
      </c>
      <c r="B35" s="40"/>
      <c r="C35" s="107"/>
      <c r="D35" s="115"/>
      <c r="E35" s="45"/>
      <c r="F35" s="115"/>
      <c r="G35" s="45"/>
      <c r="H35" s="115"/>
      <c r="I35" s="45"/>
      <c r="J35" s="115"/>
      <c r="K35" s="45"/>
    </row>
    <row r="36" spans="1:11" ht="15.75" customHeight="1" x14ac:dyDescent="0.2">
      <c r="A36" s="110" t="s">
        <v>212</v>
      </c>
      <c r="C36" s="107">
        <f>'Table 5A'!C36+'Table 5B'!C36</f>
        <v>0</v>
      </c>
      <c r="D36" s="115"/>
      <c r="E36" s="45">
        <f>'Table 5A'!E36+'Table 5B'!E36</f>
        <v>0</v>
      </c>
      <c r="F36" s="115"/>
      <c r="G36" s="45">
        <f>'Table 5A'!G36+'Table 5B'!G36</f>
        <v>0</v>
      </c>
      <c r="H36" s="115"/>
      <c r="I36" s="45">
        <f>'Table 5A'!I36+'Table 5B'!I36</f>
        <v>0</v>
      </c>
      <c r="J36" s="115"/>
      <c r="K36" s="45">
        <f>'Table 5A'!K36+'Table 5B'!K36</f>
        <v>0</v>
      </c>
    </row>
    <row r="37" spans="1:11" ht="15.75" customHeight="1" x14ac:dyDescent="0.2">
      <c r="A37" s="110" t="s">
        <v>213</v>
      </c>
      <c r="C37" s="107">
        <f>'Table 5A'!C37+'Table 5B'!C37</f>
        <v>0</v>
      </c>
      <c r="D37" s="115"/>
      <c r="E37" s="45">
        <f>'Table 5A'!E37+'Table 5B'!E37</f>
        <v>0</v>
      </c>
      <c r="F37" s="115"/>
      <c r="G37" s="45">
        <f>'Table 5A'!G37+'Table 5B'!G37</f>
        <v>0</v>
      </c>
      <c r="H37" s="115"/>
      <c r="I37" s="45">
        <f>'Table 5A'!I37+'Table 5B'!I37</f>
        <v>0</v>
      </c>
      <c r="J37" s="115"/>
      <c r="K37" s="45">
        <f>'Table 5A'!K37+'Table 5B'!K37</f>
        <v>0</v>
      </c>
    </row>
    <row r="38" spans="1:11" ht="15.75" customHeight="1" thickBot="1" x14ac:dyDescent="0.25">
      <c r="A38" s="110" t="s">
        <v>214</v>
      </c>
      <c r="C38" s="142">
        <f>'Table 5A'!C38+'Table 5B'!C38</f>
        <v>0</v>
      </c>
      <c r="D38" s="112"/>
      <c r="E38" s="112">
        <f>'Table 5A'!E38+'Table 5B'!E38</f>
        <v>0</v>
      </c>
      <c r="F38" s="112"/>
      <c r="G38" s="112">
        <f>'Table 5A'!G38+'Table 5B'!G38</f>
        <v>0</v>
      </c>
      <c r="H38" s="112"/>
      <c r="I38" s="112">
        <f>'Table 5A'!I38+'Table 5B'!I38</f>
        <v>0</v>
      </c>
      <c r="J38" s="112"/>
      <c r="K38" s="112">
        <f>'Table 5A'!K38+'Table 5B'!K38</f>
        <v>0</v>
      </c>
    </row>
    <row r="39" spans="1:11" ht="15.75" customHeight="1" x14ac:dyDescent="0.2">
      <c r="A39" s="109" t="s">
        <v>215</v>
      </c>
      <c r="B39" s="40"/>
      <c r="C39" s="129">
        <f>SUM(C36:C38)</f>
        <v>0</v>
      </c>
      <c r="D39" s="130"/>
      <c r="E39" s="129">
        <f>SUM(E36:E38)</f>
        <v>0</v>
      </c>
      <c r="F39" s="130"/>
      <c r="G39" s="129">
        <f>SUM(G36:G38)</f>
        <v>0</v>
      </c>
      <c r="H39" s="130"/>
      <c r="I39" s="129">
        <f>SUM(I36:I38)</f>
        <v>0</v>
      </c>
      <c r="J39" s="130"/>
      <c r="K39" s="129">
        <f>SUM(K36:K38)</f>
        <v>0</v>
      </c>
    </row>
    <row r="40" spans="1:11" ht="15.75" customHeight="1" x14ac:dyDescent="0.2">
      <c r="A40" s="109"/>
      <c r="B40" s="40"/>
      <c r="C40" s="107"/>
      <c r="D40" s="115"/>
      <c r="E40" s="45"/>
      <c r="F40" s="115"/>
      <c r="G40" s="45"/>
      <c r="H40" s="115"/>
      <c r="I40" s="45"/>
      <c r="J40" s="115"/>
      <c r="K40" s="45"/>
    </row>
    <row r="41" spans="1:11" ht="15.75" customHeight="1" x14ac:dyDescent="0.2">
      <c r="A41" s="109" t="s">
        <v>216</v>
      </c>
      <c r="B41" s="40"/>
      <c r="C41" s="139"/>
      <c r="D41" s="115"/>
      <c r="E41" s="114"/>
      <c r="F41" s="115"/>
      <c r="G41" s="114"/>
      <c r="H41" s="115"/>
      <c r="I41" s="114"/>
      <c r="J41" s="115"/>
      <c r="K41" s="114"/>
    </row>
    <row r="42" spans="1:11" ht="15.75" customHeight="1" x14ac:dyDescent="0.2">
      <c r="A42" s="108" t="s">
        <v>217</v>
      </c>
      <c r="C42" s="107">
        <f>'Table 5A'!C42+'Table 5B'!C42</f>
        <v>0</v>
      </c>
      <c r="D42" s="115"/>
      <c r="E42" s="45">
        <f>'Table 5A'!E42+'Table 5B'!E42</f>
        <v>0</v>
      </c>
      <c r="F42" s="115"/>
      <c r="G42" s="45">
        <f>'Table 5A'!G42+'Table 5B'!G42</f>
        <v>0</v>
      </c>
      <c r="H42" s="115"/>
      <c r="I42" s="45">
        <f>'Table 5A'!I42+'Table 5B'!I42</f>
        <v>0</v>
      </c>
      <c r="J42" s="115"/>
      <c r="K42" s="45">
        <f>'Table 5A'!K42+'Table 5B'!K42</f>
        <v>0</v>
      </c>
    </row>
    <row r="43" spans="1:11" ht="15.75" customHeight="1" x14ac:dyDescent="0.2">
      <c r="A43" s="108" t="s">
        <v>71</v>
      </c>
      <c r="C43" s="107">
        <f>'Table 5A'!C43+'Table 5B'!C43</f>
        <v>0</v>
      </c>
      <c r="D43" s="115"/>
      <c r="E43" s="45">
        <f>'Table 5A'!E43+'Table 5B'!E43</f>
        <v>0</v>
      </c>
      <c r="F43" s="115"/>
      <c r="G43" s="45">
        <f>'Table 5A'!G43+'Table 5B'!G43</f>
        <v>0</v>
      </c>
      <c r="H43" s="115"/>
      <c r="I43" s="45">
        <f>'Table 5A'!I43+'Table 5B'!I43</f>
        <v>0</v>
      </c>
      <c r="J43" s="115"/>
      <c r="K43" s="45">
        <f>'Table 5A'!K43+'Table 5B'!K43</f>
        <v>0</v>
      </c>
    </row>
    <row r="44" spans="1:11" ht="15.75" customHeight="1" x14ac:dyDescent="0.2">
      <c r="A44" s="108" t="s">
        <v>218</v>
      </c>
      <c r="C44" s="107">
        <f>'Table 5A'!C44+'Table 5B'!C44</f>
        <v>0</v>
      </c>
      <c r="D44" s="115"/>
      <c r="E44" s="45">
        <f>'Table 5A'!E44+'Table 5B'!E44</f>
        <v>305783</v>
      </c>
      <c r="F44" s="115"/>
      <c r="G44" s="45">
        <f>'Table 5A'!G44+'Table 5B'!G44</f>
        <v>305783</v>
      </c>
      <c r="H44" s="115"/>
      <c r="I44" s="45">
        <f>'Table 5A'!I44+'Table 5B'!I44</f>
        <v>2629983</v>
      </c>
      <c r="J44" s="115"/>
      <c r="K44" s="45">
        <f>'Table 5A'!K44+'Table 5B'!K44</f>
        <v>350263</v>
      </c>
    </row>
    <row r="45" spans="1:11" ht="15.75" customHeight="1" x14ac:dyDescent="0.2">
      <c r="A45" s="108" t="s">
        <v>71</v>
      </c>
      <c r="C45" s="141">
        <f>'Table 5A'!C45+'Table 5B'!C45</f>
        <v>-1312047</v>
      </c>
      <c r="D45" s="117"/>
      <c r="E45" s="119">
        <f>'Table 5A'!E45+'Table 5B'!E45</f>
        <v>0</v>
      </c>
      <c r="F45" s="117"/>
      <c r="G45" s="119">
        <f>'Table 5A'!G45+'Table 5B'!G45</f>
        <v>0</v>
      </c>
      <c r="H45" s="117"/>
      <c r="I45" s="119">
        <f>'Table 5A'!I45+'Table 5B'!I45</f>
        <v>0</v>
      </c>
      <c r="J45" s="117"/>
      <c r="K45" s="119">
        <f>'Table 5A'!K45+'Table 5B'!K45</f>
        <v>0</v>
      </c>
    </row>
    <row r="46" spans="1:11" ht="15.75" customHeight="1" thickBot="1" x14ac:dyDescent="0.25">
      <c r="A46" s="109" t="s">
        <v>219</v>
      </c>
      <c r="B46" s="40"/>
      <c r="C46" s="122">
        <f>SUM(C42:C45)</f>
        <v>-1312047</v>
      </c>
      <c r="D46" s="122"/>
      <c r="E46" s="122">
        <f>SUM(E42:E45)</f>
        <v>305783</v>
      </c>
      <c r="F46" s="122"/>
      <c r="G46" s="122">
        <f>SUM(G42:G45)</f>
        <v>305783</v>
      </c>
      <c r="H46" s="122"/>
      <c r="I46" s="122">
        <f>SUM(I42:I45)</f>
        <v>2629983</v>
      </c>
      <c r="J46" s="122"/>
      <c r="K46" s="122">
        <f>SUM(K42:K45)</f>
        <v>350263</v>
      </c>
    </row>
    <row r="47" spans="1:11" ht="15.75" customHeight="1" x14ac:dyDescent="0.2">
      <c r="A47" s="1"/>
      <c r="B47" s="40"/>
      <c r="C47" s="143"/>
      <c r="D47" s="131"/>
      <c r="E47" s="131"/>
      <c r="F47" s="132"/>
      <c r="G47" s="131"/>
      <c r="H47" s="132"/>
      <c r="I47" s="131"/>
      <c r="J47" s="132"/>
      <c r="K47" s="131"/>
    </row>
    <row r="48" spans="1:11" ht="15.75" customHeight="1" thickBot="1" x14ac:dyDescent="0.25">
      <c r="A48" s="1" t="s">
        <v>220</v>
      </c>
      <c r="B48" s="40"/>
      <c r="C48" s="127">
        <f>C17+C32+C39+C46</f>
        <v>0</v>
      </c>
      <c r="D48" s="127"/>
      <c r="E48" s="127">
        <f>E17+E32+E39+E46</f>
        <v>0</v>
      </c>
      <c r="F48" s="127"/>
      <c r="G48" s="127">
        <f>G17+G32+G39+G46</f>
        <v>0</v>
      </c>
      <c r="H48" s="127"/>
      <c r="I48" s="127">
        <f>I17+I32+I39+I46</f>
        <v>0</v>
      </c>
      <c r="J48" s="127"/>
      <c r="K48" s="127">
        <f>K17+K32+K39+K46</f>
        <v>0</v>
      </c>
    </row>
    <row r="49" spans="1:11" x14ac:dyDescent="0.2">
      <c r="A49" s="1"/>
      <c r="B49" s="40"/>
      <c r="C49" s="143"/>
      <c r="D49" s="131"/>
      <c r="E49" s="131"/>
      <c r="F49" s="132"/>
      <c r="G49" s="131"/>
      <c r="H49" s="132"/>
      <c r="I49" s="131"/>
      <c r="J49" s="132"/>
      <c r="K49" s="131"/>
    </row>
    <row r="50" spans="1:11" ht="13.5" thickBot="1" x14ac:dyDescent="0.25">
      <c r="A50" s="1" t="s">
        <v>221</v>
      </c>
      <c r="C50" s="133">
        <f>C11+C48</f>
        <v>50</v>
      </c>
      <c r="D50" s="133"/>
      <c r="E50" s="133">
        <f>E11+E48</f>
        <v>50</v>
      </c>
      <c r="F50" s="133"/>
      <c r="G50" s="133">
        <f>G11+G48</f>
        <v>50</v>
      </c>
      <c r="H50" s="133"/>
      <c r="I50" s="133">
        <f>I11+I48</f>
        <v>50</v>
      </c>
      <c r="J50" s="133"/>
      <c r="K50" s="133">
        <f>K11+K48</f>
        <v>50</v>
      </c>
    </row>
    <row r="51" spans="1:11" ht="13.5" thickTop="1" x14ac:dyDescent="0.2">
      <c r="C51" s="140"/>
      <c r="D51" s="113"/>
      <c r="E51" s="113"/>
      <c r="F51" s="113"/>
      <c r="G51" s="113"/>
      <c r="H51" s="11"/>
      <c r="I51" s="113"/>
      <c r="J51" s="113"/>
      <c r="K51" s="113"/>
    </row>
    <row r="52" spans="1:11" x14ac:dyDescent="0.2">
      <c r="A52" s="1" t="s">
        <v>222</v>
      </c>
      <c r="C52" s="131">
        <f>C50-'Table 4C'!C11</f>
        <v>0</v>
      </c>
      <c r="D52" s="134"/>
      <c r="E52" s="131">
        <f>E50-'Table 4C'!E11</f>
        <v>0</v>
      </c>
      <c r="F52" s="134"/>
      <c r="G52" s="131">
        <f>G50-'Table 4C'!G11</f>
        <v>0</v>
      </c>
      <c r="H52" s="134"/>
      <c r="I52" s="131">
        <f>I50-'Table 4C'!I11</f>
        <v>0</v>
      </c>
      <c r="J52" s="134"/>
      <c r="K52" s="131">
        <f>K50-'Table 4C'!K11</f>
        <v>0</v>
      </c>
    </row>
    <row r="53" spans="1:11" x14ac:dyDescent="0.2">
      <c r="C53" s="144"/>
    </row>
  </sheetData>
  <mergeCells count="5">
    <mergeCell ref="A5:K5"/>
    <mergeCell ref="A1:K1"/>
    <mergeCell ref="A2:K2"/>
    <mergeCell ref="A3:K3"/>
    <mergeCell ref="A4:K4"/>
  </mergeCells>
  <phoneticPr fontId="0" type="noConversion"/>
  <printOptions horizontalCentered="1"/>
  <pageMargins left="0.25" right="0.25" top="0.77" bottom="0.75" header="0.5" footer="0.5"/>
  <pageSetup scale="84" orientation="portrait" r:id="rId1"/>
  <headerFooter alignWithMargins="0">
    <oddHeader>&amp;L&amp;11NOTE: This table requires no 'fill-in' as it is populated automatically from Tables 5A &amp;&amp; 5B.</oddHeader>
    <oddFooter>&amp;L&amp;D
Health Care Administration&amp;R&amp;F,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opLeftCell="A28" zoomScaleNormal="100" workbookViewId="0">
      <selection activeCell="N56" sqref="N56"/>
    </sheetView>
  </sheetViews>
  <sheetFormatPr defaultRowHeight="12.75" x14ac:dyDescent="0.2"/>
  <cols>
    <col min="1" max="1" width="3.5703125" customWidth="1"/>
    <col min="2" max="2" width="18.85546875" customWidth="1"/>
    <col min="3" max="3" width="13.85546875" customWidth="1"/>
    <col min="4" max="4" width="7.7109375" customWidth="1"/>
    <col min="5" max="5" width="13.85546875" customWidth="1"/>
    <col min="6" max="6" width="7.7109375" customWidth="1"/>
    <col min="7" max="7" width="13.85546875" customWidth="1"/>
    <col min="8" max="8" width="7.7109375" customWidth="1"/>
    <col min="9" max="9" width="13.85546875" customWidth="1"/>
    <col min="10" max="10" width="7.7109375" customWidth="1"/>
    <col min="11" max="11" width="13.85546875" customWidth="1"/>
    <col min="12" max="12" width="7.7109375" customWidth="1"/>
  </cols>
  <sheetData>
    <row r="1" spans="1:14" ht="15.75" x14ac:dyDescent="0.25">
      <c r="A1" s="300" t="str">
        <f>'Table 1'!A1</f>
        <v>Vermont Veterans' Home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4" ht="15.75" x14ac:dyDescent="0.25">
      <c r="A2" s="300" t="str">
        <f>'Table 1'!A2</f>
        <v>Kitchen Project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4" ht="14.25" x14ac:dyDescent="0.2">
      <c r="A3" s="303" t="s">
        <v>225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4" ht="14.25" x14ac:dyDescent="0.2">
      <c r="A4" s="303" t="s">
        <v>226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4" ht="14.25" x14ac:dyDescent="0.2">
      <c r="A5" s="303" t="s">
        <v>110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</row>
    <row r="6" spans="1:14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5.75" customHeight="1" x14ac:dyDescent="0.2">
      <c r="A7" s="4"/>
      <c r="B7" s="4"/>
      <c r="C7" s="80"/>
      <c r="D7" s="80"/>
      <c r="E7" s="21"/>
      <c r="F7" s="80"/>
      <c r="G7" s="21" t="s">
        <v>111</v>
      </c>
      <c r="H7" s="80"/>
      <c r="I7" s="21" t="s">
        <v>111</v>
      </c>
      <c r="J7" s="80"/>
      <c r="K7" s="21" t="s">
        <v>111</v>
      </c>
      <c r="L7" s="80"/>
    </row>
    <row r="8" spans="1:14" ht="15.75" customHeight="1" x14ac:dyDescent="0.2">
      <c r="A8" s="4"/>
      <c r="B8" s="4"/>
      <c r="C8" s="21" t="s">
        <v>112</v>
      </c>
      <c r="D8" s="21" t="s">
        <v>227</v>
      </c>
      <c r="E8" s="21" t="s">
        <v>113</v>
      </c>
      <c r="F8" s="21" t="s">
        <v>227</v>
      </c>
      <c r="G8" s="21" t="s">
        <v>114</v>
      </c>
      <c r="H8" s="21" t="s">
        <v>227</v>
      </c>
      <c r="I8" s="21" t="s">
        <v>115</v>
      </c>
      <c r="J8" s="21" t="s">
        <v>227</v>
      </c>
      <c r="K8" s="21" t="s">
        <v>116</v>
      </c>
      <c r="L8" s="21" t="s">
        <v>227</v>
      </c>
    </row>
    <row r="9" spans="1:14" ht="15.75" customHeight="1" thickBot="1" x14ac:dyDescent="0.25">
      <c r="A9" s="4"/>
      <c r="B9" s="4"/>
      <c r="C9" s="138">
        <f>'Table 5A'!C9</f>
        <v>2015</v>
      </c>
      <c r="D9" s="21" t="s">
        <v>228</v>
      </c>
      <c r="E9" s="150">
        <f>C9+1</f>
        <v>2016</v>
      </c>
      <c r="F9" s="21" t="s">
        <v>228</v>
      </c>
      <c r="G9" s="150">
        <f>E9+1</f>
        <v>2017</v>
      </c>
      <c r="H9" s="21" t="s">
        <v>228</v>
      </c>
      <c r="I9" s="150">
        <f>G9+1</f>
        <v>2018</v>
      </c>
      <c r="J9" s="21" t="s">
        <v>228</v>
      </c>
      <c r="K9" s="150">
        <f>I9+1</f>
        <v>2019</v>
      </c>
      <c r="L9" s="21" t="s">
        <v>228</v>
      </c>
    </row>
    <row r="10" spans="1:14" ht="15.75" customHeight="1" x14ac:dyDescent="0.2">
      <c r="A10" s="81" t="s">
        <v>229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3"/>
    </row>
    <row r="11" spans="1:14" ht="15.75" customHeight="1" x14ac:dyDescent="0.2">
      <c r="A11" s="84"/>
      <c r="B11" s="50" t="s">
        <v>230</v>
      </c>
      <c r="C11" s="266">
        <v>2168185</v>
      </c>
      <c r="D11" s="42">
        <f>C11/$C17</f>
        <v>0.11581280969471346</v>
      </c>
      <c r="E11" s="266">
        <v>899360</v>
      </c>
      <c r="F11" s="42">
        <f>E11/$E17</f>
        <v>4.9938321153778671E-2</v>
      </c>
      <c r="G11" s="266">
        <v>674520</v>
      </c>
      <c r="H11" s="42">
        <f>G11/$G17</f>
        <v>3.8052125183435988E-2</v>
      </c>
      <c r="I11" s="266">
        <v>674520</v>
      </c>
      <c r="J11" s="42">
        <f>I11/$I17</f>
        <v>3.8052125183435988E-2</v>
      </c>
      <c r="K11" s="266">
        <v>674520</v>
      </c>
      <c r="L11" s="85">
        <f>K11/$K17</f>
        <v>3.8052125183435988E-2</v>
      </c>
    </row>
    <row r="12" spans="1:14" ht="15.75" customHeight="1" x14ac:dyDescent="0.2">
      <c r="A12" s="84"/>
      <c r="B12" s="50" t="s">
        <v>231</v>
      </c>
      <c r="C12" s="268">
        <f>7452180+514598</f>
        <v>7966778</v>
      </c>
      <c r="D12" s="42">
        <f>C12/$C17</f>
        <v>0.42554253645054729</v>
      </c>
      <c r="E12" s="268">
        <f>6070680+2135980+540000</f>
        <v>8746660</v>
      </c>
      <c r="F12" s="42">
        <f>E12/$E17</f>
        <v>0.48567149539996191</v>
      </c>
      <c r="G12" s="268">
        <f>5958260+1798720+540000</f>
        <v>8296980</v>
      </c>
      <c r="H12" s="42">
        <f>G12/$G17</f>
        <v>0.46806280259216143</v>
      </c>
      <c r="I12" s="268">
        <f>5958260+1798720+540000</f>
        <v>8296980</v>
      </c>
      <c r="J12" s="42">
        <f>I12/$I17</f>
        <v>0.46806280259216143</v>
      </c>
      <c r="K12" s="268">
        <f>5958260+1798720+540000</f>
        <v>8296980</v>
      </c>
      <c r="L12" s="85">
        <f>K12/$K17</f>
        <v>0.46806280259216143</v>
      </c>
    </row>
    <row r="13" spans="1:14" ht="15.75" customHeight="1" x14ac:dyDescent="0.2">
      <c r="A13" s="84"/>
      <c r="B13" s="50" t="s">
        <v>232</v>
      </c>
      <c r="C13" s="268">
        <v>0</v>
      </c>
      <c r="D13" s="42">
        <f>C13/$C17</f>
        <v>0</v>
      </c>
      <c r="E13" s="268"/>
      <c r="F13" s="42">
        <f>E13/$E17</f>
        <v>0</v>
      </c>
      <c r="G13" s="268"/>
      <c r="H13" s="42">
        <f>G13/$G17</f>
        <v>0</v>
      </c>
      <c r="I13" s="268"/>
      <c r="J13" s="42">
        <f>I13/$I17</f>
        <v>0</v>
      </c>
      <c r="K13" s="268"/>
      <c r="L13" s="85">
        <f>K13/$K17</f>
        <v>0</v>
      </c>
    </row>
    <row r="14" spans="1:14" ht="15.75" customHeight="1" x14ac:dyDescent="0.2">
      <c r="A14" s="84"/>
      <c r="B14" s="50" t="s">
        <v>233</v>
      </c>
      <c r="C14" s="268">
        <v>2979408</v>
      </c>
      <c r="D14" s="42">
        <f>C14/$C17</f>
        <v>0.15914398988412282</v>
      </c>
      <c r="E14" s="268">
        <v>2473240</v>
      </c>
      <c r="F14" s="42">
        <f>E14/$E17</f>
        <v>0.13733038317289134</v>
      </c>
      <c r="G14" s="268">
        <v>2922920</v>
      </c>
      <c r="H14" s="42">
        <f>G14/$G17</f>
        <v>0.16489254246155594</v>
      </c>
      <c r="I14" s="268">
        <v>2922920</v>
      </c>
      <c r="J14" s="42">
        <f>I14/$I17</f>
        <v>0.16489254246155594</v>
      </c>
      <c r="K14" s="268">
        <v>2922920</v>
      </c>
      <c r="L14" s="85">
        <f>K14/$K17</f>
        <v>0.16489254246155594</v>
      </c>
      <c r="N14" s="275"/>
    </row>
    <row r="15" spans="1:14" ht="15.75" customHeight="1" x14ac:dyDescent="0.2">
      <c r="A15" s="84"/>
      <c r="B15" s="50" t="s">
        <v>234</v>
      </c>
      <c r="C15" s="268">
        <v>0</v>
      </c>
      <c r="D15" s="42">
        <f>C15/$C17</f>
        <v>0</v>
      </c>
      <c r="E15" s="268"/>
      <c r="F15" s="42">
        <f>E15/$E17</f>
        <v>0</v>
      </c>
      <c r="G15" s="268"/>
      <c r="H15" s="42">
        <f>G15/$G17</f>
        <v>0</v>
      </c>
      <c r="I15" s="268"/>
      <c r="J15" s="42">
        <f>I15/$I17</f>
        <v>0</v>
      </c>
      <c r="K15" s="268"/>
      <c r="L15" s="85">
        <f>K15/$K17</f>
        <v>0</v>
      </c>
    </row>
    <row r="16" spans="1:14" ht="15.75" customHeight="1" x14ac:dyDescent="0.2">
      <c r="A16" s="84"/>
      <c r="B16" s="50" t="s">
        <v>71</v>
      </c>
      <c r="C16" s="264">
        <f>198966+5408124</f>
        <v>5607090</v>
      </c>
      <c r="D16" s="17">
        <f>C16/$C17</f>
        <v>0.29950066397061642</v>
      </c>
      <c r="E16" s="264">
        <f>2473240+292000+3124916</f>
        <v>5890156</v>
      </c>
      <c r="F16" s="17">
        <f>E16/$E17</f>
        <v>0.32705980027336812</v>
      </c>
      <c r="G16" s="264">
        <f>2698080+292000+2841711</f>
        <v>5831791</v>
      </c>
      <c r="H16" s="17">
        <f>G16/$G17</f>
        <v>0.32899252976284665</v>
      </c>
      <c r="I16" s="264">
        <f>2698080+292000+2841711</f>
        <v>5831791</v>
      </c>
      <c r="J16" s="17">
        <f>I16/$I17</f>
        <v>0.32899252976284665</v>
      </c>
      <c r="K16" s="264">
        <f>2698080+292000+2841711</f>
        <v>5831791</v>
      </c>
      <c r="L16" s="86">
        <f>K16/$K17</f>
        <v>0.32899252976284665</v>
      </c>
    </row>
    <row r="17" spans="1:12" ht="15.75" customHeight="1" x14ac:dyDescent="0.2">
      <c r="A17" s="84"/>
      <c r="B17" s="4"/>
      <c r="C17" s="76">
        <f>SUM(C11:C16)</f>
        <v>18721461</v>
      </c>
      <c r="D17" s="42">
        <f>C17/$C17</f>
        <v>1</v>
      </c>
      <c r="E17" s="76">
        <f>SUM(E11:E16)</f>
        <v>18009416</v>
      </c>
      <c r="F17" s="42">
        <f>E17/$E17</f>
        <v>1</v>
      </c>
      <c r="G17" s="76">
        <f>SUM(G11:G16)</f>
        <v>17726211</v>
      </c>
      <c r="H17" s="42">
        <f>G17/$G17</f>
        <v>1</v>
      </c>
      <c r="I17" s="76">
        <f>SUM(I11:I16)</f>
        <v>17726211</v>
      </c>
      <c r="J17" s="42">
        <f>I17/$I17</f>
        <v>1</v>
      </c>
      <c r="K17" s="76">
        <f>SUM(K11:K16)</f>
        <v>17726211</v>
      </c>
      <c r="L17" s="85">
        <f>K17/$K17</f>
        <v>1</v>
      </c>
    </row>
    <row r="18" spans="1:12" ht="7.5" customHeight="1" x14ac:dyDescent="0.2">
      <c r="A18" s="87"/>
      <c r="B18" s="2"/>
      <c r="C18" s="2"/>
      <c r="D18" s="2"/>
      <c r="E18" s="2"/>
      <c r="F18" s="2"/>
      <c r="G18" s="2"/>
      <c r="H18" s="2"/>
      <c r="I18" s="2"/>
      <c r="J18" s="2"/>
      <c r="K18" s="2"/>
      <c r="L18" s="88"/>
    </row>
    <row r="19" spans="1:12" ht="15.75" customHeight="1" x14ac:dyDescent="0.2">
      <c r="A19" s="89" t="s">
        <v>235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90"/>
    </row>
    <row r="20" spans="1:12" ht="15.75" customHeight="1" x14ac:dyDescent="0.2">
      <c r="A20" s="84"/>
      <c r="B20" s="50" t="s">
        <v>230</v>
      </c>
      <c r="C20" s="266">
        <v>0</v>
      </c>
      <c r="D20" s="42" t="e">
        <f>C20/$C26</f>
        <v>#DIV/0!</v>
      </c>
      <c r="E20" s="266">
        <v>0</v>
      </c>
      <c r="F20" s="42" t="e">
        <f>E20/$E26</f>
        <v>#DIV/0!</v>
      </c>
      <c r="G20" s="266">
        <v>0</v>
      </c>
      <c r="H20" s="42" t="e">
        <f>G20/$G26</f>
        <v>#DIV/0!</v>
      </c>
      <c r="I20" s="266">
        <v>0</v>
      </c>
      <c r="J20" s="42" t="e">
        <f>I20/$I26</f>
        <v>#DIV/0!</v>
      </c>
      <c r="K20" s="266">
        <v>0</v>
      </c>
      <c r="L20" s="85" t="e">
        <f>K20/$K26</f>
        <v>#DIV/0!</v>
      </c>
    </row>
    <row r="21" spans="1:12" ht="15.75" customHeight="1" x14ac:dyDescent="0.2">
      <c r="A21" s="84"/>
      <c r="B21" s="50" t="s">
        <v>231</v>
      </c>
      <c r="C21" s="268">
        <v>0</v>
      </c>
      <c r="D21" s="42" t="e">
        <f>C21/$C26</f>
        <v>#DIV/0!</v>
      </c>
      <c r="E21" s="268">
        <v>0</v>
      </c>
      <c r="F21" s="42" t="e">
        <f>E21/$E26</f>
        <v>#DIV/0!</v>
      </c>
      <c r="G21" s="268"/>
      <c r="H21" s="42" t="e">
        <f>G21/$G26</f>
        <v>#DIV/0!</v>
      </c>
      <c r="I21" s="268"/>
      <c r="J21" s="42" t="e">
        <f>I21/$I26</f>
        <v>#DIV/0!</v>
      </c>
      <c r="K21" s="268"/>
      <c r="L21" s="85" t="e">
        <f>K21/$K26</f>
        <v>#DIV/0!</v>
      </c>
    </row>
    <row r="22" spans="1:12" ht="15.75" customHeight="1" x14ac:dyDescent="0.2">
      <c r="A22" s="84"/>
      <c r="B22" s="50" t="s">
        <v>232</v>
      </c>
      <c r="C22" s="268">
        <v>0</v>
      </c>
      <c r="D22" s="42" t="e">
        <f>C22/$C26</f>
        <v>#DIV/0!</v>
      </c>
      <c r="E22" s="268">
        <v>0</v>
      </c>
      <c r="F22" s="42" t="e">
        <f>E22/$E26</f>
        <v>#DIV/0!</v>
      </c>
      <c r="G22" s="268"/>
      <c r="H22" s="42" t="e">
        <f>G22/$G26</f>
        <v>#DIV/0!</v>
      </c>
      <c r="I22" s="268"/>
      <c r="J22" s="42" t="e">
        <f>I22/$I26</f>
        <v>#DIV/0!</v>
      </c>
      <c r="K22" s="268"/>
      <c r="L22" s="85" t="e">
        <f>K22/$K26</f>
        <v>#DIV/0!</v>
      </c>
    </row>
    <row r="23" spans="1:12" ht="15.75" customHeight="1" x14ac:dyDescent="0.2">
      <c r="A23" s="84"/>
      <c r="B23" s="50" t="s">
        <v>233</v>
      </c>
      <c r="C23" s="268">
        <v>0</v>
      </c>
      <c r="D23" s="42" t="e">
        <f>C23/$C26</f>
        <v>#DIV/0!</v>
      </c>
      <c r="E23" s="268">
        <v>0</v>
      </c>
      <c r="F23" s="42" t="e">
        <f>E23/$E26</f>
        <v>#DIV/0!</v>
      </c>
      <c r="G23" s="268"/>
      <c r="H23" s="42" t="e">
        <f>G23/$G26</f>
        <v>#DIV/0!</v>
      </c>
      <c r="I23" s="268"/>
      <c r="J23" s="42" t="e">
        <f>I23/$I26</f>
        <v>#DIV/0!</v>
      </c>
      <c r="K23" s="268"/>
      <c r="L23" s="85" t="e">
        <f>K23/$K26</f>
        <v>#DIV/0!</v>
      </c>
    </row>
    <row r="24" spans="1:12" ht="15.75" customHeight="1" x14ac:dyDescent="0.2">
      <c r="A24" s="84"/>
      <c r="B24" s="50" t="s">
        <v>234</v>
      </c>
      <c r="C24" s="268">
        <v>0</v>
      </c>
      <c r="D24" s="42" t="e">
        <f>C24/$C26</f>
        <v>#DIV/0!</v>
      </c>
      <c r="E24" s="268">
        <v>0</v>
      </c>
      <c r="F24" s="42" t="e">
        <f>E24/$E26</f>
        <v>#DIV/0!</v>
      </c>
      <c r="G24" s="268"/>
      <c r="H24" s="42" t="e">
        <f>G24/$G26</f>
        <v>#DIV/0!</v>
      </c>
      <c r="I24" s="268"/>
      <c r="J24" s="42" t="e">
        <f>I24/$I26</f>
        <v>#DIV/0!</v>
      </c>
      <c r="K24" s="268"/>
      <c r="L24" s="85" t="e">
        <f>K24/$K26</f>
        <v>#DIV/0!</v>
      </c>
    </row>
    <row r="25" spans="1:12" ht="15.75" customHeight="1" x14ac:dyDescent="0.2">
      <c r="A25" s="84"/>
      <c r="B25" s="50" t="s">
        <v>71</v>
      </c>
      <c r="C25" s="264">
        <v>0</v>
      </c>
      <c r="D25" s="17" t="e">
        <f>C25/$C26</f>
        <v>#DIV/0!</v>
      </c>
      <c r="E25" s="264">
        <v>0</v>
      </c>
      <c r="F25" s="17" t="e">
        <f>E25/$E26</f>
        <v>#DIV/0!</v>
      </c>
      <c r="G25" s="264"/>
      <c r="H25" s="17" t="e">
        <f>G25/$G26</f>
        <v>#DIV/0!</v>
      </c>
      <c r="I25" s="264"/>
      <c r="J25" s="17" t="e">
        <f>I25/$I26</f>
        <v>#DIV/0!</v>
      </c>
      <c r="K25" s="264"/>
      <c r="L25" s="86" t="e">
        <f>K25/$K26</f>
        <v>#DIV/0!</v>
      </c>
    </row>
    <row r="26" spans="1:12" ht="15.75" customHeight="1" x14ac:dyDescent="0.2">
      <c r="A26" s="84"/>
      <c r="B26" s="4"/>
      <c r="C26" s="76">
        <f>SUM(C20:C25)</f>
        <v>0</v>
      </c>
      <c r="D26" s="42" t="e">
        <f>C26/$C26</f>
        <v>#DIV/0!</v>
      </c>
      <c r="E26" s="76">
        <f>SUM(E20:E25)</f>
        <v>0</v>
      </c>
      <c r="F26" s="42" t="e">
        <f>E26/$E26</f>
        <v>#DIV/0!</v>
      </c>
      <c r="G26" s="76">
        <f>SUM(G20:G25)</f>
        <v>0</v>
      </c>
      <c r="H26" s="42" t="e">
        <f>G26/$G26</f>
        <v>#DIV/0!</v>
      </c>
      <c r="I26" s="76">
        <f>SUM(I20:I25)</f>
        <v>0</v>
      </c>
      <c r="J26" s="42" t="e">
        <f>I26/$I26</f>
        <v>#DIV/0!</v>
      </c>
      <c r="K26" s="76">
        <f>SUM(K20:K25)</f>
        <v>0</v>
      </c>
      <c r="L26" s="85" t="e">
        <f>K26/$K26</f>
        <v>#DIV/0!</v>
      </c>
    </row>
    <row r="27" spans="1:12" ht="7.5" customHeight="1" x14ac:dyDescent="0.2">
      <c r="A27" s="87"/>
      <c r="B27" s="2"/>
      <c r="C27" s="78"/>
      <c r="D27" s="17"/>
      <c r="E27" s="78"/>
      <c r="F27" s="17"/>
      <c r="G27" s="78"/>
      <c r="H27" s="17"/>
      <c r="I27" s="78"/>
      <c r="J27" s="17"/>
      <c r="K27" s="78"/>
      <c r="L27" s="86"/>
    </row>
    <row r="28" spans="1:12" ht="15.75" customHeight="1" x14ac:dyDescent="0.2">
      <c r="A28" s="89" t="s">
        <v>236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90"/>
    </row>
    <row r="29" spans="1:12" ht="15.75" customHeight="1" x14ac:dyDescent="0.2">
      <c r="A29" s="84"/>
      <c r="B29" s="50" t="s">
        <v>230</v>
      </c>
      <c r="C29" s="266">
        <v>0</v>
      </c>
      <c r="D29" s="42">
        <f>C29/$C35</f>
        <v>0</v>
      </c>
      <c r="E29" s="266">
        <v>0</v>
      </c>
      <c r="F29" s="42">
        <f>E29/$E35</f>
        <v>0</v>
      </c>
      <c r="G29" s="266">
        <v>0</v>
      </c>
      <c r="H29" s="42">
        <f>G29/$G35</f>
        <v>0</v>
      </c>
      <c r="I29" s="266">
        <v>0</v>
      </c>
      <c r="J29" s="42">
        <f>I29/$I35</f>
        <v>0</v>
      </c>
      <c r="K29" s="266">
        <v>0</v>
      </c>
      <c r="L29" s="85">
        <f>K29/$K35</f>
        <v>0</v>
      </c>
    </row>
    <row r="30" spans="1:12" ht="15.75" customHeight="1" x14ac:dyDescent="0.2">
      <c r="A30" s="84"/>
      <c r="B30" s="50" t="s">
        <v>231</v>
      </c>
      <c r="C30" s="268">
        <v>0</v>
      </c>
      <c r="D30" s="42">
        <f>C30/$C35</f>
        <v>0</v>
      </c>
      <c r="E30" s="268"/>
      <c r="F30" s="42">
        <f>E30/$E35</f>
        <v>0</v>
      </c>
      <c r="G30" s="268"/>
      <c r="H30" s="42">
        <f>G30/$G35</f>
        <v>0</v>
      </c>
      <c r="I30" s="268"/>
      <c r="J30" s="42">
        <f>I30/$I35</f>
        <v>0</v>
      </c>
      <c r="K30" s="268"/>
      <c r="L30" s="85">
        <f>K30/$K35</f>
        <v>0</v>
      </c>
    </row>
    <row r="31" spans="1:12" ht="15.75" customHeight="1" x14ac:dyDescent="0.2">
      <c r="A31" s="84"/>
      <c r="B31" s="50" t="s">
        <v>232</v>
      </c>
      <c r="C31" s="268">
        <v>0</v>
      </c>
      <c r="D31" s="42">
        <f>C31/$C35</f>
        <v>0</v>
      </c>
      <c r="E31" s="268"/>
      <c r="F31" s="42">
        <f>E31/$E35</f>
        <v>0</v>
      </c>
      <c r="G31" s="268"/>
      <c r="H31" s="42">
        <f>G31/$G35</f>
        <v>0</v>
      </c>
      <c r="I31" s="268"/>
      <c r="J31" s="42">
        <f>I31/$I35</f>
        <v>0</v>
      </c>
      <c r="K31" s="268"/>
      <c r="L31" s="85">
        <f>K31/$K35</f>
        <v>0</v>
      </c>
    </row>
    <row r="32" spans="1:12" ht="15.75" customHeight="1" x14ac:dyDescent="0.2">
      <c r="A32" s="84"/>
      <c r="B32" s="50" t="s">
        <v>233</v>
      </c>
      <c r="C32" s="268">
        <v>0</v>
      </c>
      <c r="D32" s="42">
        <f>C32/$C35</f>
        <v>0</v>
      </c>
      <c r="E32" s="268"/>
      <c r="F32" s="42">
        <f>E32/$E35</f>
        <v>0</v>
      </c>
      <c r="G32" s="268"/>
      <c r="H32" s="42">
        <f>G32/$G35</f>
        <v>0</v>
      </c>
      <c r="I32" s="268"/>
      <c r="J32" s="42">
        <f>I32/$I35</f>
        <v>0</v>
      </c>
      <c r="K32" s="268"/>
      <c r="L32" s="85">
        <f>K32/$K35</f>
        <v>0</v>
      </c>
    </row>
    <row r="33" spans="1:12" ht="15.75" customHeight="1" x14ac:dyDescent="0.2">
      <c r="A33" s="84"/>
      <c r="B33" s="50" t="s">
        <v>234</v>
      </c>
      <c r="C33" s="268">
        <v>0</v>
      </c>
      <c r="D33" s="42">
        <f>C33/$C35</f>
        <v>0</v>
      </c>
      <c r="E33" s="268"/>
      <c r="F33" s="42">
        <f>E33/$E35</f>
        <v>0</v>
      </c>
      <c r="G33" s="268"/>
      <c r="H33" s="42">
        <f>G33/$G35</f>
        <v>0</v>
      </c>
      <c r="I33" s="268"/>
      <c r="J33" s="42">
        <f>I33/$I35</f>
        <v>0</v>
      </c>
      <c r="K33" s="268"/>
      <c r="L33" s="85">
        <f>K33/$K35</f>
        <v>0</v>
      </c>
    </row>
    <row r="34" spans="1:12" ht="15.75" customHeight="1" x14ac:dyDescent="0.2">
      <c r="A34" s="84"/>
      <c r="B34" s="50" t="s">
        <v>71</v>
      </c>
      <c r="C34" s="264">
        <f>4854800+410986+1243994</f>
        <v>6509780</v>
      </c>
      <c r="D34" s="17">
        <f>C34/$C35</f>
        <v>1</v>
      </c>
      <c r="E34" s="264">
        <f>410986+4482923+1000000</f>
        <v>5893909</v>
      </c>
      <c r="F34" s="17">
        <f>E34/$E35</f>
        <v>1</v>
      </c>
      <c r="G34" s="264">
        <f>410986+6041146</f>
        <v>6452132</v>
      </c>
      <c r="H34" s="17">
        <f>G34/$G35</f>
        <v>1</v>
      </c>
      <c r="I34" s="264">
        <f>410986+6041146</f>
        <v>6452132</v>
      </c>
      <c r="J34" s="17">
        <f>I34/$I35</f>
        <v>1</v>
      </c>
      <c r="K34" s="264">
        <f>410986+6041146</f>
        <v>6452132</v>
      </c>
      <c r="L34" s="86">
        <f>K34/$K35</f>
        <v>1</v>
      </c>
    </row>
    <row r="35" spans="1:12" ht="15.75" customHeight="1" x14ac:dyDescent="0.2">
      <c r="A35" s="84"/>
      <c r="B35" s="4"/>
      <c r="C35" s="76">
        <f>SUM(C29:C34)</f>
        <v>6509780</v>
      </c>
      <c r="D35" s="42">
        <f>C35/$C35</f>
        <v>1</v>
      </c>
      <c r="E35" s="76">
        <f>SUM(E29:E34)</f>
        <v>5893909</v>
      </c>
      <c r="F35" s="42">
        <f>E35/$E35</f>
        <v>1</v>
      </c>
      <c r="G35" s="76">
        <f>SUM(G29:G34)</f>
        <v>6452132</v>
      </c>
      <c r="H35" s="42">
        <f>G35/$G35</f>
        <v>1</v>
      </c>
      <c r="I35" s="76">
        <f>SUM(I29:I34)</f>
        <v>6452132</v>
      </c>
      <c r="J35" s="42">
        <f>I35/$I35</f>
        <v>1</v>
      </c>
      <c r="K35" s="76">
        <f>SUM(K29:K34)</f>
        <v>6452132</v>
      </c>
      <c r="L35" s="85">
        <f>K35/$K35</f>
        <v>1</v>
      </c>
    </row>
    <row r="36" spans="1:12" ht="7.5" customHeight="1" x14ac:dyDescent="0.2">
      <c r="A36" s="87"/>
      <c r="B36" s="2"/>
      <c r="C36" s="2"/>
      <c r="D36" s="2"/>
      <c r="E36" s="2"/>
      <c r="F36" s="2"/>
      <c r="G36" s="2"/>
      <c r="H36" s="2"/>
      <c r="I36" s="2"/>
      <c r="J36" s="2"/>
      <c r="K36" s="2"/>
      <c r="L36" s="88"/>
    </row>
    <row r="37" spans="1:12" ht="15.75" customHeight="1" x14ac:dyDescent="0.2">
      <c r="A37" s="89" t="s">
        <v>237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90"/>
    </row>
    <row r="38" spans="1:12" ht="15.75" customHeight="1" x14ac:dyDescent="0.2">
      <c r="A38" s="84"/>
      <c r="B38" s="4" t="s">
        <v>230</v>
      </c>
      <c r="C38" s="54">
        <f>C11+C20+C29</f>
        <v>2168185</v>
      </c>
      <c r="D38" s="42">
        <f>C38/$C44</f>
        <v>8.5932554803784728E-2</v>
      </c>
      <c r="E38" s="54">
        <f>E11+E20+E29</f>
        <v>899360</v>
      </c>
      <c r="F38" s="42">
        <f>E38/$E44</f>
        <v>3.7624891097786606E-2</v>
      </c>
      <c r="G38" s="54">
        <f t="shared" ref="G38:G43" si="0">G11+G20+G29</f>
        <v>674520</v>
      </c>
      <c r="H38" s="42">
        <f>G38/$G44</f>
        <v>2.789769340272822E-2</v>
      </c>
      <c r="I38" s="54">
        <f t="shared" ref="I38:I43" si="1">I11+I20+I29</f>
        <v>674520</v>
      </c>
      <c r="J38" s="42">
        <f>I38/$I44</f>
        <v>2.789769340272822E-2</v>
      </c>
      <c r="K38" s="54">
        <f t="shared" ref="K38:K43" si="2">K11+K20+K29</f>
        <v>674520</v>
      </c>
      <c r="L38" s="85">
        <f>K38/$K44</f>
        <v>2.789769340272822E-2</v>
      </c>
    </row>
    <row r="39" spans="1:12" ht="15.75" customHeight="1" x14ac:dyDescent="0.2">
      <c r="A39" s="84"/>
      <c r="B39" s="4" t="s">
        <v>231</v>
      </c>
      <c r="C39" s="45">
        <f t="shared" ref="C39:E43" si="3">C12+C21+C30</f>
        <v>7966778</v>
      </c>
      <c r="D39" s="42">
        <f>C39/$C44</f>
        <v>0.31575054116442391</v>
      </c>
      <c r="E39" s="45">
        <f t="shared" si="3"/>
        <v>8746660</v>
      </c>
      <c r="F39" s="42">
        <f>E39/$E44</f>
        <v>0.36591813063663736</v>
      </c>
      <c r="G39" s="45">
        <f t="shared" si="0"/>
        <v>8296980</v>
      </c>
      <c r="H39" s="42">
        <f>G39/$G44</f>
        <v>0.34315751083521318</v>
      </c>
      <c r="I39" s="45">
        <f t="shared" si="1"/>
        <v>8296980</v>
      </c>
      <c r="J39" s="42">
        <f>I39/$I44</f>
        <v>0.34315751083521318</v>
      </c>
      <c r="K39" s="45">
        <f t="shared" si="2"/>
        <v>8296980</v>
      </c>
      <c r="L39" s="85">
        <f>K39/$K44</f>
        <v>0.34315751083521318</v>
      </c>
    </row>
    <row r="40" spans="1:12" ht="15.75" customHeight="1" x14ac:dyDescent="0.2">
      <c r="A40" s="84"/>
      <c r="B40" s="4" t="s">
        <v>232</v>
      </c>
      <c r="C40" s="45">
        <f t="shared" si="3"/>
        <v>0</v>
      </c>
      <c r="D40" s="42">
        <f>C40/$C44</f>
        <v>0</v>
      </c>
      <c r="E40" s="45">
        <f t="shared" si="3"/>
        <v>0</v>
      </c>
      <c r="F40" s="42">
        <f>E40/$E44</f>
        <v>0</v>
      </c>
      <c r="G40" s="45">
        <f t="shared" si="0"/>
        <v>0</v>
      </c>
      <c r="H40" s="42">
        <f>G40/$G44</f>
        <v>0</v>
      </c>
      <c r="I40" s="45">
        <f t="shared" si="1"/>
        <v>0</v>
      </c>
      <c r="J40" s="42">
        <f>I40/$I44</f>
        <v>0</v>
      </c>
      <c r="K40" s="45">
        <f t="shared" si="2"/>
        <v>0</v>
      </c>
      <c r="L40" s="85">
        <f>K40/$K44</f>
        <v>0</v>
      </c>
    </row>
    <row r="41" spans="1:12" ht="15.75" customHeight="1" x14ac:dyDescent="0.2">
      <c r="A41" s="84"/>
      <c r="B41" s="4" t="s">
        <v>233</v>
      </c>
      <c r="C41" s="45">
        <f t="shared" si="3"/>
        <v>2979408</v>
      </c>
      <c r="D41" s="42">
        <f>C41/$C44</f>
        <v>0.11808408472654991</v>
      </c>
      <c r="E41" s="45">
        <f t="shared" si="3"/>
        <v>2473240</v>
      </c>
      <c r="F41" s="42">
        <f>E41/$E44</f>
        <v>0.10346845051891317</v>
      </c>
      <c r="G41" s="45">
        <f t="shared" si="0"/>
        <v>2922920</v>
      </c>
      <c r="H41" s="42">
        <f>G41/$G44</f>
        <v>0.12089000474515561</v>
      </c>
      <c r="I41" s="45">
        <f t="shared" si="1"/>
        <v>2922920</v>
      </c>
      <c r="J41" s="42">
        <f>I41/$I44</f>
        <v>0.12089000474515561</v>
      </c>
      <c r="K41" s="45">
        <f t="shared" si="2"/>
        <v>2922920</v>
      </c>
      <c r="L41" s="85">
        <f>K41/$K44</f>
        <v>0.12089000474515561</v>
      </c>
    </row>
    <row r="42" spans="1:12" ht="15.75" customHeight="1" x14ac:dyDescent="0.2">
      <c r="A42" s="84"/>
      <c r="B42" s="4" t="s">
        <v>234</v>
      </c>
      <c r="C42" s="45">
        <f t="shared" si="3"/>
        <v>0</v>
      </c>
      <c r="D42" s="42">
        <f>C42/$C44</f>
        <v>0</v>
      </c>
      <c r="E42" s="45">
        <f t="shared" si="3"/>
        <v>0</v>
      </c>
      <c r="F42" s="42">
        <f>E42/$E44</f>
        <v>0</v>
      </c>
      <c r="G42" s="45"/>
      <c r="H42" s="42">
        <f>G42/$G44</f>
        <v>0</v>
      </c>
      <c r="I42" s="45">
        <f t="shared" si="1"/>
        <v>0</v>
      </c>
      <c r="J42" s="42">
        <f>I42/$I44</f>
        <v>0</v>
      </c>
      <c r="K42" s="45">
        <f t="shared" si="2"/>
        <v>0</v>
      </c>
      <c r="L42" s="85">
        <f>K42/$K44</f>
        <v>0</v>
      </c>
    </row>
    <row r="43" spans="1:12" ht="15.75" customHeight="1" x14ac:dyDescent="0.2">
      <c r="A43" s="84"/>
      <c r="B43" s="4" t="s">
        <v>71</v>
      </c>
      <c r="C43" s="12">
        <f t="shared" si="3"/>
        <v>12116870</v>
      </c>
      <c r="D43" s="17">
        <f>C43/$C44</f>
        <v>0.48023281930524148</v>
      </c>
      <c r="E43" s="12">
        <f t="shared" si="3"/>
        <v>11784065</v>
      </c>
      <c r="F43" s="17">
        <f>E43/$E44</f>
        <v>0.49298852774666285</v>
      </c>
      <c r="G43" s="12">
        <f t="shared" si="0"/>
        <v>12283923</v>
      </c>
      <c r="H43" s="17">
        <f>G43/$G44</f>
        <v>0.50805479101690298</v>
      </c>
      <c r="I43" s="12">
        <f t="shared" si="1"/>
        <v>12283923</v>
      </c>
      <c r="J43" s="17">
        <f>I43/$I44</f>
        <v>0.50805479101690298</v>
      </c>
      <c r="K43" s="12">
        <f t="shared" si="2"/>
        <v>12283923</v>
      </c>
      <c r="L43" s="86">
        <f>K43/$K44</f>
        <v>0.50805479101690298</v>
      </c>
    </row>
    <row r="44" spans="1:12" ht="15.75" customHeight="1" x14ac:dyDescent="0.2">
      <c r="A44" s="84"/>
      <c r="B44" s="4"/>
      <c r="C44" s="76">
        <f>SUM(C38:C43)</f>
        <v>25231241</v>
      </c>
      <c r="D44" s="42">
        <f>C44/$C44</f>
        <v>1</v>
      </c>
      <c r="E44" s="76">
        <f>SUM(E38:E43)</f>
        <v>23903325</v>
      </c>
      <c r="F44" s="42">
        <f>E44/$E44</f>
        <v>1</v>
      </c>
      <c r="G44" s="76">
        <f>SUM(G38:G43)</f>
        <v>24178343</v>
      </c>
      <c r="H44" s="42">
        <f>G44/$G44</f>
        <v>1</v>
      </c>
      <c r="I44" s="76">
        <f>SUM(I38:I43)</f>
        <v>24178343</v>
      </c>
      <c r="J44" s="42">
        <f>I44/$I44</f>
        <v>1</v>
      </c>
      <c r="K44" s="76">
        <f>SUM(K38:K43)</f>
        <v>24178343</v>
      </c>
      <c r="L44" s="85">
        <f>K44/$K44</f>
        <v>1</v>
      </c>
    </row>
    <row r="45" spans="1:12" ht="7.5" customHeight="1" thickBot="1" x14ac:dyDescent="0.25">
      <c r="A45" s="9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96"/>
    </row>
    <row r="46" spans="1:12" ht="15.75" customHeight="1" x14ac:dyDescent="0.2">
      <c r="A46" s="89" t="s">
        <v>126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90"/>
    </row>
    <row r="47" spans="1:12" ht="15.75" customHeight="1" x14ac:dyDescent="0.2">
      <c r="A47" s="84"/>
      <c r="B47" s="50" t="s">
        <v>230</v>
      </c>
      <c r="C47" s="266">
        <v>754551</v>
      </c>
      <c r="D47" s="42">
        <f>C47/$C53</f>
        <v>0.24074871138748988</v>
      </c>
      <c r="E47" s="266">
        <v>-216080</v>
      </c>
      <c r="F47" s="42">
        <f>E47/$E53</f>
        <v>-0.11511183822546216</v>
      </c>
      <c r="G47" s="266">
        <v>-343830</v>
      </c>
      <c r="H47" s="42">
        <f>G47/$G53</f>
        <v>-0.20285350688243489</v>
      </c>
      <c r="I47" s="266">
        <v>-343830</v>
      </c>
      <c r="J47" s="42">
        <f>I47/$I53</f>
        <v>-0.20285350688243489</v>
      </c>
      <c r="K47" s="266">
        <v>-343830</v>
      </c>
      <c r="L47" s="85">
        <f>K47/$K53</f>
        <v>-0.20285350688243489</v>
      </c>
    </row>
    <row r="48" spans="1:12" ht="15.75" customHeight="1" x14ac:dyDescent="0.2">
      <c r="A48" s="84"/>
      <c r="B48" s="50" t="s">
        <v>231</v>
      </c>
      <c r="C48" s="268">
        <v>1648898</v>
      </c>
      <c r="D48" s="42">
        <f>C48/$C53</f>
        <v>0.52610104381202771</v>
      </c>
      <c r="E48" s="268">
        <f>1241730+469361</f>
        <v>1711091</v>
      </c>
      <c r="F48" s="42">
        <f>E48/$E53</f>
        <v>0.9115458644069061</v>
      </c>
      <c r="G48" s="268">
        <f>1218735+395251</f>
        <v>1613986</v>
      </c>
      <c r="H48" s="42">
        <f>G48/$G53</f>
        <v>0.9522226686419264</v>
      </c>
      <c r="I48" s="268">
        <f>1218735+395251</f>
        <v>1613986</v>
      </c>
      <c r="J48" s="42">
        <f>I48/$I53</f>
        <v>0.9522226686419264</v>
      </c>
      <c r="K48" s="268">
        <f>1218735+395251</f>
        <v>1613986</v>
      </c>
      <c r="L48" s="85">
        <f>K48/$K53</f>
        <v>0.9522226686419264</v>
      </c>
    </row>
    <row r="49" spans="1:12" ht="15.75" customHeight="1" x14ac:dyDescent="0.2">
      <c r="A49" s="84"/>
      <c r="B49" s="50" t="s">
        <v>232</v>
      </c>
      <c r="C49" s="268"/>
      <c r="D49" s="42">
        <f>C49/$C53</f>
        <v>0</v>
      </c>
      <c r="E49" s="268"/>
      <c r="F49" s="42">
        <f>E49/$E53</f>
        <v>0</v>
      </c>
      <c r="G49" s="268">
        <v>0</v>
      </c>
      <c r="H49" s="42">
        <f>G49/$G53</f>
        <v>0</v>
      </c>
      <c r="I49" s="268">
        <v>0</v>
      </c>
      <c r="J49" s="42">
        <f>I49/$I53</f>
        <v>0</v>
      </c>
      <c r="K49" s="268">
        <v>0</v>
      </c>
      <c r="L49" s="85">
        <f>K49/$K53</f>
        <v>0</v>
      </c>
    </row>
    <row r="50" spans="1:12" ht="15.75" customHeight="1" x14ac:dyDescent="0.2">
      <c r="A50" s="84"/>
      <c r="B50" s="50" t="s">
        <v>233</v>
      </c>
      <c r="C50" s="268">
        <v>937824</v>
      </c>
      <c r="D50" s="42">
        <f>C50/$C53</f>
        <v>0.29922420023068197</v>
      </c>
      <c r="E50" s="268">
        <v>822111</v>
      </c>
      <c r="F50" s="42">
        <f>E50/$E53</f>
        <v>0.43796144222219974</v>
      </c>
      <c r="G50" s="268">
        <v>991041</v>
      </c>
      <c r="H50" s="42">
        <f>G50/$G53</f>
        <v>0.58469633922076358</v>
      </c>
      <c r="I50" s="268">
        <v>991041</v>
      </c>
      <c r="J50" s="42">
        <f>I50/$I53</f>
        <v>0.58469633922076358</v>
      </c>
      <c r="K50" s="268">
        <v>991041</v>
      </c>
      <c r="L50" s="85">
        <f>K50/$K53</f>
        <v>0.58469633922076358</v>
      </c>
    </row>
    <row r="51" spans="1:12" ht="15.75" customHeight="1" x14ac:dyDescent="0.2">
      <c r="A51" s="84"/>
      <c r="B51" s="50" t="s">
        <v>234</v>
      </c>
      <c r="C51" s="268">
        <v>337044</v>
      </c>
      <c r="D51" s="42">
        <f>C51/$C53</f>
        <v>0.107538004297768</v>
      </c>
      <c r="E51" s="268"/>
      <c r="F51" s="42">
        <f>E51/$E53</f>
        <v>0</v>
      </c>
      <c r="G51" s="268">
        <v>0</v>
      </c>
      <c r="H51" s="42">
        <f>G51/$G53</f>
        <v>0</v>
      </c>
      <c r="I51" s="268">
        <v>0</v>
      </c>
      <c r="J51" s="42">
        <f>I51/$I53</f>
        <v>0</v>
      </c>
      <c r="K51" s="268">
        <v>0</v>
      </c>
      <c r="L51" s="85">
        <f>K51/$K53</f>
        <v>0</v>
      </c>
    </row>
    <row r="52" spans="1:12" ht="15.75" customHeight="1" x14ac:dyDescent="0.2">
      <c r="A52" s="84"/>
      <c r="B52" s="50" t="s">
        <v>71</v>
      </c>
      <c r="C52" s="264">
        <v>-544132</v>
      </c>
      <c r="D52" s="17">
        <f>C52/$C53</f>
        <v>-0.17361195972796756</v>
      </c>
      <c r="E52" s="264">
        <f>-686485+246494</f>
        <v>-439991</v>
      </c>
      <c r="F52" s="17">
        <f>E52/$E53</f>
        <v>-0.23439546840364364</v>
      </c>
      <c r="G52" s="264">
        <f>-817834+251604</f>
        <v>-566230</v>
      </c>
      <c r="H52" s="17">
        <f>G52/$G53</f>
        <v>-0.33406550098025506</v>
      </c>
      <c r="I52" s="264">
        <f>-817834+251604</f>
        <v>-566230</v>
      </c>
      <c r="J52" s="17">
        <f>I52/$I53</f>
        <v>-0.33406550098025506</v>
      </c>
      <c r="K52" s="264">
        <f>-817834+251604</f>
        <v>-566230</v>
      </c>
      <c r="L52" s="86">
        <f>K52/$K53</f>
        <v>-0.33406550098025506</v>
      </c>
    </row>
    <row r="53" spans="1:12" ht="15.75" customHeight="1" x14ac:dyDescent="0.2">
      <c r="A53" s="84"/>
      <c r="B53" s="4"/>
      <c r="C53" s="76">
        <f>SUM(C47:C52)</f>
        <v>3134185</v>
      </c>
      <c r="D53" s="42">
        <f>C53/$C53</f>
        <v>1</v>
      </c>
      <c r="E53" s="76">
        <f>SUM(E47:E52)</f>
        <v>1877131</v>
      </c>
      <c r="F53" s="42">
        <f>E53/$E53</f>
        <v>1</v>
      </c>
      <c r="G53" s="76">
        <f>SUM(G47:G52)</f>
        <v>1694967</v>
      </c>
      <c r="H53" s="42">
        <f>G53/$G53</f>
        <v>1</v>
      </c>
      <c r="I53" s="76">
        <f>SUM(I47:I52)</f>
        <v>1694967</v>
      </c>
      <c r="J53" s="42">
        <f>I53/$I53</f>
        <v>1</v>
      </c>
      <c r="K53" s="76">
        <f>SUM(K47:K52)</f>
        <v>1694967</v>
      </c>
      <c r="L53" s="85">
        <f>K53/$K53</f>
        <v>1</v>
      </c>
    </row>
    <row r="54" spans="1:12" ht="7.5" customHeight="1" thickBot="1" x14ac:dyDescent="0.25">
      <c r="A54" s="9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96"/>
    </row>
    <row r="55" spans="1:12" ht="15.75" customHeight="1" x14ac:dyDescent="0.2">
      <c r="A55" s="89" t="s">
        <v>238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90"/>
    </row>
    <row r="56" spans="1:12" ht="15.75" customHeight="1" x14ac:dyDescent="0.2">
      <c r="A56" s="84"/>
      <c r="B56" s="4" t="s">
        <v>230</v>
      </c>
      <c r="C56" s="54">
        <f>C38-C47</f>
        <v>1413634</v>
      </c>
      <c r="D56" s="42">
        <f>C56/$C63</f>
        <v>6.3973861495395593E-2</v>
      </c>
      <c r="E56" s="54">
        <f>E38-E47</f>
        <v>1115440</v>
      </c>
      <c r="F56" s="42">
        <f>E56/$E63</f>
        <v>5.06415225435679E-2</v>
      </c>
      <c r="G56" s="54">
        <f t="shared" ref="G56:G61" si="4">G38-G47</f>
        <v>1018350</v>
      </c>
      <c r="H56" s="42">
        <f>G56/$G63</f>
        <v>4.5293464824855481E-2</v>
      </c>
      <c r="I56" s="54">
        <f t="shared" ref="I56:I61" si="5">I38-I47</f>
        <v>1018350</v>
      </c>
      <c r="J56" s="42">
        <f>I56/$I63</f>
        <v>4.5293464824855481E-2</v>
      </c>
      <c r="K56" s="54">
        <f t="shared" ref="K56:K61" si="6">K38-K47</f>
        <v>1018350</v>
      </c>
      <c r="L56" s="85">
        <f>K56/$K63</f>
        <v>4.5293464824855481E-2</v>
      </c>
    </row>
    <row r="57" spans="1:12" ht="15.75" customHeight="1" x14ac:dyDescent="0.2">
      <c r="A57" s="84"/>
      <c r="B57" s="4" t="s">
        <v>231</v>
      </c>
      <c r="C57" s="45">
        <f t="shared" ref="C57:G60" si="7">C39-C48</f>
        <v>6317880</v>
      </c>
      <c r="D57" s="42">
        <f>C57/$C63</f>
        <v>0.28591501057878477</v>
      </c>
      <c r="E57" s="45">
        <f t="shared" si="7"/>
        <v>7035569</v>
      </c>
      <c r="F57" s="42">
        <f>E57/$E63</f>
        <v>0.31941827988984389</v>
      </c>
      <c r="G57" s="45">
        <f t="shared" si="7"/>
        <v>6682994</v>
      </c>
      <c r="H57" s="42">
        <f>G57/$G63</f>
        <v>0.29724157083882774</v>
      </c>
      <c r="I57" s="45">
        <f t="shared" si="5"/>
        <v>6682994</v>
      </c>
      <c r="J57" s="42">
        <f>I57/$I63</f>
        <v>0.29724157083882774</v>
      </c>
      <c r="K57" s="45">
        <f t="shared" si="6"/>
        <v>6682994</v>
      </c>
      <c r="L57" s="85">
        <f>K57/$K63</f>
        <v>0.29724157083882774</v>
      </c>
    </row>
    <row r="58" spans="1:12" ht="15.75" customHeight="1" x14ac:dyDescent="0.2">
      <c r="A58" s="84"/>
      <c r="B58" s="4" t="s">
        <v>232</v>
      </c>
      <c r="C58" s="45">
        <f t="shared" si="7"/>
        <v>0</v>
      </c>
      <c r="D58" s="42">
        <f>C58/$C63</f>
        <v>0</v>
      </c>
      <c r="E58" s="45">
        <f t="shared" si="7"/>
        <v>0</v>
      </c>
      <c r="F58" s="42">
        <f>E58/$E63</f>
        <v>0</v>
      </c>
      <c r="G58" s="45">
        <f t="shared" si="4"/>
        <v>0</v>
      </c>
      <c r="H58" s="42">
        <f>G58/$G63</f>
        <v>0</v>
      </c>
      <c r="I58" s="45">
        <f t="shared" si="5"/>
        <v>0</v>
      </c>
      <c r="J58" s="42">
        <f>I58/$I63</f>
        <v>0</v>
      </c>
      <c r="K58" s="45">
        <f t="shared" si="6"/>
        <v>0</v>
      </c>
      <c r="L58" s="85">
        <f>K58/$K63</f>
        <v>0</v>
      </c>
    </row>
    <row r="59" spans="1:12" ht="15.75" customHeight="1" x14ac:dyDescent="0.2">
      <c r="A59" s="84"/>
      <c r="B59" s="4" t="s">
        <v>233</v>
      </c>
      <c r="C59" s="45">
        <f t="shared" si="7"/>
        <v>2041584</v>
      </c>
      <c r="D59" s="42">
        <f>C59/$C63</f>
        <v>9.2391674257421438E-2</v>
      </c>
      <c r="E59" s="45">
        <f t="shared" si="7"/>
        <v>1651129</v>
      </c>
      <c r="F59" s="42">
        <f>E59/$E63</f>
        <v>7.4962065620596999E-2</v>
      </c>
      <c r="G59" s="45">
        <f t="shared" si="4"/>
        <v>1931879</v>
      </c>
      <c r="H59" s="42">
        <f>G59/$G63</f>
        <v>8.5924773930747766E-2</v>
      </c>
      <c r="I59" s="45">
        <f t="shared" si="5"/>
        <v>1931879</v>
      </c>
      <c r="J59" s="42">
        <f>I59/$I63</f>
        <v>8.5924773930747766E-2</v>
      </c>
      <c r="K59" s="45">
        <f t="shared" si="6"/>
        <v>1931879</v>
      </c>
      <c r="L59" s="85">
        <f>K59/$K63</f>
        <v>8.5924773930747766E-2</v>
      </c>
    </row>
    <row r="60" spans="1:12" ht="15.75" customHeight="1" x14ac:dyDescent="0.2">
      <c r="A60" s="84"/>
      <c r="B60" s="4" t="s">
        <v>234</v>
      </c>
      <c r="C60" s="45">
        <f t="shared" si="7"/>
        <v>-337044</v>
      </c>
      <c r="D60" s="42">
        <f>C60/$C63</f>
        <v>-1.5252891606918135E-2</v>
      </c>
      <c r="E60" s="45">
        <f t="shared" si="7"/>
        <v>0</v>
      </c>
      <c r="F60" s="42">
        <f>E60/$E63</f>
        <v>0</v>
      </c>
      <c r="G60" s="45">
        <f t="shared" si="4"/>
        <v>0</v>
      </c>
      <c r="H60" s="42">
        <f>G60/$G63</f>
        <v>0</v>
      </c>
      <c r="I60" s="45">
        <f t="shared" si="5"/>
        <v>0</v>
      </c>
      <c r="J60" s="42">
        <f>I60/$I63</f>
        <v>0</v>
      </c>
      <c r="K60" s="45">
        <f t="shared" si="6"/>
        <v>0</v>
      </c>
      <c r="L60" s="85">
        <f>K60/$K63</f>
        <v>0</v>
      </c>
    </row>
    <row r="61" spans="1:12" ht="15.75" customHeight="1" x14ac:dyDescent="0.2">
      <c r="A61" s="84"/>
      <c r="B61" s="4" t="s">
        <v>71</v>
      </c>
      <c r="C61" s="45">
        <f>C43-C52</f>
        <v>12661002</v>
      </c>
      <c r="D61" s="42">
        <f>C61/$C63</f>
        <v>0.57297234527531626</v>
      </c>
      <c r="E61" s="45">
        <f>E43-E52</f>
        <v>12224056</v>
      </c>
      <c r="F61" s="42">
        <f>E61/$E63</f>
        <v>0.55497813194599122</v>
      </c>
      <c r="G61" s="45">
        <f t="shared" si="4"/>
        <v>12850153</v>
      </c>
      <c r="H61" s="42">
        <f>G61/$G63</f>
        <v>0.57154019040556903</v>
      </c>
      <c r="I61" s="45">
        <f t="shared" si="5"/>
        <v>12850153</v>
      </c>
      <c r="J61" s="42">
        <f>I61/$I63</f>
        <v>0.57154019040556903</v>
      </c>
      <c r="K61" s="45">
        <f t="shared" si="6"/>
        <v>12850153</v>
      </c>
      <c r="L61" s="85">
        <f>K61/$K63</f>
        <v>0.57154019040556903</v>
      </c>
    </row>
    <row r="62" spans="1:12" ht="15.75" customHeight="1" x14ac:dyDescent="0.2">
      <c r="A62" s="84"/>
      <c r="B62" s="4" t="s">
        <v>239</v>
      </c>
      <c r="C62" s="264">
        <v>0</v>
      </c>
      <c r="D62" s="17">
        <f>C62/$C63</f>
        <v>0</v>
      </c>
      <c r="E62" s="264">
        <v>0</v>
      </c>
      <c r="F62" s="17">
        <f>E62/$E63</f>
        <v>0</v>
      </c>
      <c r="G62" s="264">
        <v>0</v>
      </c>
      <c r="H62" s="17">
        <f>G62/$G63</f>
        <v>0</v>
      </c>
      <c r="I62" s="264">
        <v>0</v>
      </c>
      <c r="J62" s="17">
        <f>I62/$I63</f>
        <v>0</v>
      </c>
      <c r="K62" s="264">
        <v>0</v>
      </c>
      <c r="L62" s="86">
        <f>K62/$K63</f>
        <v>0</v>
      </c>
    </row>
    <row r="63" spans="1:12" ht="15.75" customHeight="1" thickBot="1" x14ac:dyDescent="0.25">
      <c r="A63" s="91"/>
      <c r="B63" s="62"/>
      <c r="C63" s="92">
        <f t="shared" ref="C63:L63" si="8">SUM(C56:C62)</f>
        <v>22097056</v>
      </c>
      <c r="D63" s="93">
        <f t="shared" si="8"/>
        <v>1</v>
      </c>
      <c r="E63" s="92">
        <f t="shared" si="8"/>
        <v>22026194</v>
      </c>
      <c r="F63" s="93">
        <f t="shared" si="8"/>
        <v>1</v>
      </c>
      <c r="G63" s="92">
        <f t="shared" si="8"/>
        <v>22483376</v>
      </c>
      <c r="H63" s="93">
        <f t="shared" si="8"/>
        <v>1</v>
      </c>
      <c r="I63" s="92">
        <f t="shared" si="8"/>
        <v>22483376</v>
      </c>
      <c r="J63" s="93">
        <f t="shared" si="8"/>
        <v>1</v>
      </c>
      <c r="K63" s="92">
        <f t="shared" si="8"/>
        <v>22483376</v>
      </c>
      <c r="L63" s="94">
        <f t="shared" si="8"/>
        <v>1</v>
      </c>
    </row>
    <row r="64" spans="1:12" ht="15.75" customHeight="1" x14ac:dyDescent="0.2">
      <c r="A64" t="s">
        <v>142</v>
      </c>
    </row>
    <row r="65" spans="1:5" x14ac:dyDescent="0.2">
      <c r="A65" t="s">
        <v>240</v>
      </c>
    </row>
    <row r="67" spans="1:5" x14ac:dyDescent="0.2">
      <c r="E67" s="296"/>
    </row>
  </sheetData>
  <mergeCells count="5">
    <mergeCell ref="A4:L4"/>
    <mergeCell ref="A5:L5"/>
    <mergeCell ref="A1:L1"/>
    <mergeCell ref="A2:L2"/>
    <mergeCell ref="A3:L3"/>
  </mergeCells>
  <phoneticPr fontId="0" type="noConversion"/>
  <printOptions horizontalCentered="1"/>
  <pageMargins left="0.25" right="0.25" top="0.75" bottom="0.75" header="0.5" footer="0.5"/>
  <pageSetup scale="72" orientation="portrait" r:id="rId1"/>
  <headerFooter alignWithMargins="0">
    <oddHeader>&amp;L&amp;"Arial,Italic"&amp;12NOTE: When completing this table make entries in the shaded fields only.</oddHeader>
    <oddFooter>&amp;L&amp;D
Health Care Administration&amp;R&amp;F,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zoomScaleNormal="100" workbookViewId="0">
      <selection activeCell="P33" sqref="P33"/>
    </sheetView>
  </sheetViews>
  <sheetFormatPr defaultRowHeight="12.75" x14ac:dyDescent="0.2"/>
  <cols>
    <col min="1" max="1" width="3.7109375" customWidth="1"/>
    <col min="2" max="2" width="19.140625" customWidth="1"/>
    <col min="3" max="3" width="13.85546875" customWidth="1"/>
    <col min="4" max="4" width="7.7109375" customWidth="1"/>
    <col min="5" max="5" width="13.85546875" customWidth="1"/>
    <col min="6" max="6" width="7.7109375" customWidth="1"/>
    <col min="7" max="7" width="13.85546875" customWidth="1"/>
    <col min="8" max="8" width="7.7109375" customWidth="1"/>
    <col min="9" max="9" width="13.85546875" customWidth="1"/>
    <col min="10" max="10" width="7.7109375" customWidth="1"/>
    <col min="11" max="11" width="13.85546875" customWidth="1"/>
    <col min="12" max="12" width="7.7109375" customWidth="1"/>
  </cols>
  <sheetData>
    <row r="1" spans="1:12" ht="15.75" x14ac:dyDescent="0.25">
      <c r="A1" s="300" t="str">
        <f>'Table 1'!A1</f>
        <v>Vermont Veterans' Home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ht="15.75" x14ac:dyDescent="0.25">
      <c r="A2" s="300" t="str">
        <f>'Table 1'!A2</f>
        <v>Kitchen Project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ht="14.25" x14ac:dyDescent="0.2">
      <c r="A3" s="303" t="s">
        <v>241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2" ht="14.25" x14ac:dyDescent="0.2">
      <c r="A4" s="303" t="s">
        <v>226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2" ht="14.25" x14ac:dyDescent="0.2">
      <c r="A5" s="303" t="s">
        <v>144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</row>
    <row r="6" spans="1:12" ht="15" customHeight="1" x14ac:dyDescent="0.2"/>
    <row r="7" spans="1:12" ht="15.75" customHeight="1" x14ac:dyDescent="0.2">
      <c r="A7" s="4"/>
      <c r="B7" s="4"/>
      <c r="C7" s="80"/>
      <c r="D7" s="80"/>
      <c r="E7" s="21"/>
      <c r="F7" s="80"/>
      <c r="G7" s="21" t="s">
        <v>111</v>
      </c>
      <c r="H7" s="80"/>
      <c r="I7" s="21" t="s">
        <v>111</v>
      </c>
      <c r="J7" s="80"/>
      <c r="K7" s="21" t="s">
        <v>111</v>
      </c>
      <c r="L7" s="80"/>
    </row>
    <row r="8" spans="1:12" ht="15.75" customHeight="1" x14ac:dyDescent="0.2">
      <c r="A8" s="4"/>
      <c r="B8" s="4"/>
      <c r="C8" s="21" t="s">
        <v>112</v>
      </c>
      <c r="D8" s="21" t="s">
        <v>227</v>
      </c>
      <c r="E8" s="21" t="s">
        <v>113</v>
      </c>
      <c r="F8" s="21" t="s">
        <v>227</v>
      </c>
      <c r="G8" s="21" t="s">
        <v>114</v>
      </c>
      <c r="H8" s="21" t="s">
        <v>227</v>
      </c>
      <c r="I8" s="21" t="s">
        <v>115</v>
      </c>
      <c r="J8" s="21" t="s">
        <v>227</v>
      </c>
      <c r="K8" s="21" t="s">
        <v>116</v>
      </c>
      <c r="L8" s="21" t="s">
        <v>227</v>
      </c>
    </row>
    <row r="9" spans="1:12" ht="15.75" customHeight="1" thickBot="1" x14ac:dyDescent="0.25">
      <c r="A9" s="4"/>
      <c r="B9" s="4"/>
      <c r="C9" s="21">
        <f>'Table 6A'!C9</f>
        <v>2015</v>
      </c>
      <c r="D9" s="21" t="s">
        <v>228</v>
      </c>
      <c r="E9" s="21">
        <f>C9+1</f>
        <v>2016</v>
      </c>
      <c r="F9" s="21" t="s">
        <v>228</v>
      </c>
      <c r="G9" s="21">
        <f>E9+1</f>
        <v>2017</v>
      </c>
      <c r="H9" s="21" t="s">
        <v>228</v>
      </c>
      <c r="I9" s="21">
        <f>G9+1</f>
        <v>2018</v>
      </c>
      <c r="J9" s="21" t="s">
        <v>228</v>
      </c>
      <c r="K9" s="21">
        <f>I9+1</f>
        <v>2019</v>
      </c>
      <c r="L9" s="21" t="s">
        <v>228</v>
      </c>
    </row>
    <row r="10" spans="1:12" ht="15.75" customHeight="1" x14ac:dyDescent="0.2">
      <c r="A10" s="81" t="s">
        <v>229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3"/>
    </row>
    <row r="11" spans="1:12" ht="15.75" customHeight="1" x14ac:dyDescent="0.2">
      <c r="A11" s="84"/>
      <c r="B11" s="50" t="s">
        <v>230</v>
      </c>
      <c r="C11" s="241" t="s">
        <v>145</v>
      </c>
      <c r="D11" s="105"/>
      <c r="E11" s="266">
        <v>0</v>
      </c>
      <c r="F11" s="42" t="e">
        <f>E11/$E17</f>
        <v>#DIV/0!</v>
      </c>
      <c r="G11" s="266">
        <v>0</v>
      </c>
      <c r="H11" s="42" t="e">
        <f>G11/$G17</f>
        <v>#DIV/0!</v>
      </c>
      <c r="I11" s="266">
        <v>0</v>
      </c>
      <c r="J11" s="42" t="e">
        <f>I11/$I17</f>
        <v>#DIV/0!</v>
      </c>
      <c r="K11" s="266">
        <v>0</v>
      </c>
      <c r="L11" s="85" t="e">
        <f>K11/$K17</f>
        <v>#DIV/0!</v>
      </c>
    </row>
    <row r="12" spans="1:12" ht="15.75" customHeight="1" x14ac:dyDescent="0.2">
      <c r="A12" s="84"/>
      <c r="B12" s="50" t="s">
        <v>231</v>
      </c>
      <c r="C12" s="241" t="s">
        <v>145</v>
      </c>
      <c r="D12" s="105"/>
      <c r="E12" s="268">
        <v>0</v>
      </c>
      <c r="F12" s="42" t="e">
        <f>E12/$E17</f>
        <v>#DIV/0!</v>
      </c>
      <c r="G12" s="268">
        <v>0</v>
      </c>
      <c r="H12" s="42" t="e">
        <f>G12/$G17</f>
        <v>#DIV/0!</v>
      </c>
      <c r="I12" s="268">
        <v>0</v>
      </c>
      <c r="J12" s="42" t="e">
        <f>I12/$I17</f>
        <v>#DIV/0!</v>
      </c>
      <c r="K12" s="268">
        <v>0</v>
      </c>
      <c r="L12" s="85" t="e">
        <f>K12/$K17</f>
        <v>#DIV/0!</v>
      </c>
    </row>
    <row r="13" spans="1:12" ht="15.75" customHeight="1" x14ac:dyDescent="0.2">
      <c r="A13" s="84"/>
      <c r="B13" s="50" t="s">
        <v>232</v>
      </c>
      <c r="C13" s="241" t="s">
        <v>145</v>
      </c>
      <c r="D13" s="105"/>
      <c r="E13" s="268">
        <v>0</v>
      </c>
      <c r="F13" s="42" t="e">
        <f>E13/$E17</f>
        <v>#DIV/0!</v>
      </c>
      <c r="G13" s="268">
        <v>0</v>
      </c>
      <c r="H13" s="42" t="e">
        <f>G13/$G17</f>
        <v>#DIV/0!</v>
      </c>
      <c r="I13" s="268">
        <v>0</v>
      </c>
      <c r="J13" s="42" t="e">
        <f>I13/$I17</f>
        <v>#DIV/0!</v>
      </c>
      <c r="K13" s="268">
        <v>0</v>
      </c>
      <c r="L13" s="85" t="e">
        <f>K13/$K17</f>
        <v>#DIV/0!</v>
      </c>
    </row>
    <row r="14" spans="1:12" ht="15.75" customHeight="1" x14ac:dyDescent="0.2">
      <c r="A14" s="84"/>
      <c r="B14" s="50" t="s">
        <v>233</v>
      </c>
      <c r="C14" s="241" t="s">
        <v>145</v>
      </c>
      <c r="D14" s="105"/>
      <c r="E14" s="268">
        <v>0</v>
      </c>
      <c r="F14" s="42" t="e">
        <f>E14/$E17</f>
        <v>#DIV/0!</v>
      </c>
      <c r="G14" s="268">
        <v>0</v>
      </c>
      <c r="H14" s="42" t="e">
        <f>G14/$G17</f>
        <v>#DIV/0!</v>
      </c>
      <c r="I14" s="268">
        <v>0</v>
      </c>
      <c r="J14" s="42" t="e">
        <f>I14/$I17</f>
        <v>#DIV/0!</v>
      </c>
      <c r="K14" s="268">
        <v>0</v>
      </c>
      <c r="L14" s="85" t="e">
        <f>K14/$K17</f>
        <v>#DIV/0!</v>
      </c>
    </row>
    <row r="15" spans="1:12" ht="15.75" customHeight="1" x14ac:dyDescent="0.2">
      <c r="A15" s="84"/>
      <c r="B15" s="50" t="s">
        <v>234</v>
      </c>
      <c r="C15" s="241" t="s">
        <v>145</v>
      </c>
      <c r="D15" s="105"/>
      <c r="E15" s="268">
        <v>0</v>
      </c>
      <c r="F15" s="42" t="e">
        <f>E15/$E17</f>
        <v>#DIV/0!</v>
      </c>
      <c r="G15" s="268">
        <v>0</v>
      </c>
      <c r="H15" s="42" t="e">
        <f>G15/$G17</f>
        <v>#DIV/0!</v>
      </c>
      <c r="I15" s="268">
        <v>0</v>
      </c>
      <c r="J15" s="42" t="e">
        <f>I15/$I17</f>
        <v>#DIV/0!</v>
      </c>
      <c r="K15" s="268">
        <v>0</v>
      </c>
      <c r="L15" s="85" t="e">
        <f>K15/$K17</f>
        <v>#DIV/0!</v>
      </c>
    </row>
    <row r="16" spans="1:12" ht="15.75" customHeight="1" x14ac:dyDescent="0.2">
      <c r="A16" s="84"/>
      <c r="B16" s="50" t="s">
        <v>71</v>
      </c>
      <c r="C16" s="242" t="s">
        <v>145</v>
      </c>
      <c r="D16" s="106"/>
      <c r="E16" s="264">
        <v>0</v>
      </c>
      <c r="F16" s="17" t="e">
        <f>E16/$E17</f>
        <v>#DIV/0!</v>
      </c>
      <c r="G16" s="264">
        <v>0</v>
      </c>
      <c r="H16" s="17" t="e">
        <f>G16/$G17</f>
        <v>#DIV/0!</v>
      </c>
      <c r="I16" s="264">
        <v>0</v>
      </c>
      <c r="J16" s="17" t="e">
        <f>I16/$I17</f>
        <v>#DIV/0!</v>
      </c>
      <c r="K16" s="264">
        <v>0</v>
      </c>
      <c r="L16" s="86" t="e">
        <f>K16/$K17</f>
        <v>#DIV/0!</v>
      </c>
    </row>
    <row r="17" spans="1:12" ht="15.75" customHeight="1" x14ac:dyDescent="0.2">
      <c r="A17" s="84"/>
      <c r="B17" s="4"/>
      <c r="C17" s="241" t="s">
        <v>145</v>
      </c>
      <c r="D17" s="105"/>
      <c r="E17" s="77">
        <f>SUM(E11:E16)</f>
        <v>0</v>
      </c>
      <c r="F17" s="42" t="e">
        <f>E17/$E17</f>
        <v>#DIV/0!</v>
      </c>
      <c r="G17" s="77">
        <f>SUM(G11:G16)</f>
        <v>0</v>
      </c>
      <c r="H17" s="42" t="e">
        <f>G17/$G17</f>
        <v>#DIV/0!</v>
      </c>
      <c r="I17" s="77">
        <f>SUM(I11:I16)</f>
        <v>0</v>
      </c>
      <c r="J17" s="42" t="e">
        <f>I17/$I17</f>
        <v>#DIV/0!</v>
      </c>
      <c r="K17" s="77">
        <f>SUM(K11:K16)</f>
        <v>0</v>
      </c>
      <c r="L17" s="85" t="e">
        <f>K17/$K17</f>
        <v>#DIV/0!</v>
      </c>
    </row>
    <row r="18" spans="1:12" ht="15.75" customHeight="1" x14ac:dyDescent="0.2">
      <c r="A18" s="87"/>
      <c r="B18" s="2"/>
      <c r="C18" s="135"/>
      <c r="D18" s="135"/>
      <c r="E18" s="2"/>
      <c r="F18" s="2"/>
      <c r="G18" s="2"/>
      <c r="H18" s="2"/>
      <c r="I18" s="2"/>
      <c r="J18" s="2"/>
      <c r="K18" s="2"/>
      <c r="L18" s="88"/>
    </row>
    <row r="19" spans="1:12" ht="15.75" customHeight="1" x14ac:dyDescent="0.2">
      <c r="A19" s="89" t="s">
        <v>235</v>
      </c>
      <c r="B19" s="4"/>
      <c r="C19" s="39"/>
      <c r="D19" s="39"/>
      <c r="E19" s="4"/>
      <c r="F19" s="4"/>
      <c r="G19" s="4"/>
      <c r="H19" s="4"/>
      <c r="I19" s="4"/>
      <c r="J19" s="4"/>
      <c r="K19" s="4"/>
      <c r="L19" s="90"/>
    </row>
    <row r="20" spans="1:12" ht="15.75" customHeight="1" x14ac:dyDescent="0.2">
      <c r="A20" s="84"/>
      <c r="B20" s="50" t="s">
        <v>230</v>
      </c>
      <c r="C20" s="241" t="s">
        <v>145</v>
      </c>
      <c r="D20" s="105"/>
      <c r="E20" s="266">
        <v>0</v>
      </c>
      <c r="F20" s="42" t="e">
        <f>E20/$E26</f>
        <v>#DIV/0!</v>
      </c>
      <c r="G20" s="266">
        <v>0</v>
      </c>
      <c r="H20" s="42" t="e">
        <f>G20/$G26</f>
        <v>#DIV/0!</v>
      </c>
      <c r="I20" s="266">
        <v>0</v>
      </c>
      <c r="J20" s="42" t="e">
        <f>I20/$I26</f>
        <v>#DIV/0!</v>
      </c>
      <c r="K20" s="266">
        <v>0</v>
      </c>
      <c r="L20" s="85" t="e">
        <f>K20/$K26</f>
        <v>#DIV/0!</v>
      </c>
    </row>
    <row r="21" spans="1:12" ht="15.75" customHeight="1" x14ac:dyDescent="0.2">
      <c r="A21" s="84"/>
      <c r="B21" s="50" t="s">
        <v>231</v>
      </c>
      <c r="C21" s="241" t="s">
        <v>145</v>
      </c>
      <c r="D21" s="105"/>
      <c r="E21" s="268">
        <v>0</v>
      </c>
      <c r="F21" s="42" t="e">
        <f>E21/$E26</f>
        <v>#DIV/0!</v>
      </c>
      <c r="G21" s="268">
        <v>0</v>
      </c>
      <c r="H21" s="42" t="e">
        <f>G21/$G26</f>
        <v>#DIV/0!</v>
      </c>
      <c r="I21" s="268">
        <v>0</v>
      </c>
      <c r="J21" s="42" t="e">
        <f>I21/$I26</f>
        <v>#DIV/0!</v>
      </c>
      <c r="K21" s="268">
        <v>0</v>
      </c>
      <c r="L21" s="85" t="e">
        <f>K21/$K26</f>
        <v>#DIV/0!</v>
      </c>
    </row>
    <row r="22" spans="1:12" ht="15.75" customHeight="1" x14ac:dyDescent="0.2">
      <c r="A22" s="84"/>
      <c r="B22" s="50" t="s">
        <v>232</v>
      </c>
      <c r="C22" s="241" t="s">
        <v>145</v>
      </c>
      <c r="D22" s="105"/>
      <c r="E22" s="268">
        <v>0</v>
      </c>
      <c r="F22" s="42" t="e">
        <f>E22/$E26</f>
        <v>#DIV/0!</v>
      </c>
      <c r="G22" s="268">
        <v>0</v>
      </c>
      <c r="H22" s="42" t="e">
        <f>G22/$G26</f>
        <v>#DIV/0!</v>
      </c>
      <c r="I22" s="268">
        <v>0</v>
      </c>
      <c r="J22" s="42" t="e">
        <f>I22/$I26</f>
        <v>#DIV/0!</v>
      </c>
      <c r="K22" s="268">
        <v>0</v>
      </c>
      <c r="L22" s="85" t="e">
        <f>K22/$K26</f>
        <v>#DIV/0!</v>
      </c>
    </row>
    <row r="23" spans="1:12" ht="15.75" customHeight="1" x14ac:dyDescent="0.2">
      <c r="A23" s="84"/>
      <c r="B23" s="50" t="s">
        <v>233</v>
      </c>
      <c r="C23" s="241" t="s">
        <v>145</v>
      </c>
      <c r="D23" s="105"/>
      <c r="E23" s="268">
        <v>0</v>
      </c>
      <c r="F23" s="42" t="e">
        <f>E23/$E26</f>
        <v>#DIV/0!</v>
      </c>
      <c r="G23" s="268">
        <v>0</v>
      </c>
      <c r="H23" s="42" t="e">
        <f>G23/$G26</f>
        <v>#DIV/0!</v>
      </c>
      <c r="I23" s="268">
        <v>0</v>
      </c>
      <c r="J23" s="42" t="e">
        <f>I23/$I26</f>
        <v>#DIV/0!</v>
      </c>
      <c r="K23" s="268">
        <v>0</v>
      </c>
      <c r="L23" s="85" t="e">
        <f>K23/$K26</f>
        <v>#DIV/0!</v>
      </c>
    </row>
    <row r="24" spans="1:12" ht="15.75" customHeight="1" x14ac:dyDescent="0.2">
      <c r="A24" s="84"/>
      <c r="B24" s="50" t="s">
        <v>234</v>
      </c>
      <c r="C24" s="241" t="s">
        <v>145</v>
      </c>
      <c r="D24" s="105"/>
      <c r="E24" s="268">
        <v>0</v>
      </c>
      <c r="F24" s="42" t="e">
        <f>E24/$E26</f>
        <v>#DIV/0!</v>
      </c>
      <c r="G24" s="268">
        <v>0</v>
      </c>
      <c r="H24" s="42" t="e">
        <f>G24/$G26</f>
        <v>#DIV/0!</v>
      </c>
      <c r="I24" s="268">
        <v>0</v>
      </c>
      <c r="J24" s="42" t="e">
        <f>I24/$I26</f>
        <v>#DIV/0!</v>
      </c>
      <c r="K24" s="268">
        <v>0</v>
      </c>
      <c r="L24" s="85" t="e">
        <f>K24/$K26</f>
        <v>#DIV/0!</v>
      </c>
    </row>
    <row r="25" spans="1:12" ht="15.75" customHeight="1" x14ac:dyDescent="0.2">
      <c r="A25" s="84"/>
      <c r="B25" s="50" t="s">
        <v>71</v>
      </c>
      <c r="C25" s="242" t="s">
        <v>145</v>
      </c>
      <c r="D25" s="106"/>
      <c r="E25" s="264">
        <v>0</v>
      </c>
      <c r="F25" s="17" t="e">
        <f>E25/$E26</f>
        <v>#DIV/0!</v>
      </c>
      <c r="G25" s="264">
        <v>0</v>
      </c>
      <c r="H25" s="17" t="e">
        <f>G25/$G26</f>
        <v>#DIV/0!</v>
      </c>
      <c r="I25" s="264">
        <v>0</v>
      </c>
      <c r="J25" s="17" t="e">
        <f>I25/$I26</f>
        <v>#DIV/0!</v>
      </c>
      <c r="K25" s="264">
        <v>0</v>
      </c>
      <c r="L25" s="86" t="e">
        <f>K25/$K26</f>
        <v>#DIV/0!</v>
      </c>
    </row>
    <row r="26" spans="1:12" ht="15.75" customHeight="1" x14ac:dyDescent="0.2">
      <c r="A26" s="84"/>
      <c r="B26" s="4"/>
      <c r="C26" s="241" t="s">
        <v>145</v>
      </c>
      <c r="D26" s="105"/>
      <c r="E26" s="77">
        <f>SUM(E20:E25)</f>
        <v>0</v>
      </c>
      <c r="F26" s="42" t="e">
        <f>E26/$E26</f>
        <v>#DIV/0!</v>
      </c>
      <c r="G26" s="77">
        <f>SUM(G20:G25)</f>
        <v>0</v>
      </c>
      <c r="H26" s="42" t="e">
        <f>G26/$G26</f>
        <v>#DIV/0!</v>
      </c>
      <c r="I26" s="77">
        <f>SUM(I20:I25)</f>
        <v>0</v>
      </c>
      <c r="J26" s="42" t="e">
        <f>I26/$I26</f>
        <v>#DIV/0!</v>
      </c>
      <c r="K26" s="77">
        <f>SUM(K20:K25)</f>
        <v>0</v>
      </c>
      <c r="L26" s="85" t="e">
        <f>K26/$K26</f>
        <v>#DIV/0!</v>
      </c>
    </row>
    <row r="27" spans="1:12" ht="15.75" customHeight="1" x14ac:dyDescent="0.2">
      <c r="A27" s="87"/>
      <c r="B27" s="2"/>
      <c r="C27" s="136"/>
      <c r="D27" s="106"/>
      <c r="E27" s="79"/>
      <c r="F27" s="17"/>
      <c r="G27" s="79"/>
      <c r="H27" s="17"/>
      <c r="I27" s="79"/>
      <c r="J27" s="17"/>
      <c r="K27" s="79"/>
      <c r="L27" s="86"/>
    </row>
    <row r="28" spans="1:12" ht="15.75" customHeight="1" x14ac:dyDescent="0.2">
      <c r="A28" s="89" t="s">
        <v>236</v>
      </c>
      <c r="B28" s="4"/>
      <c r="C28" s="39"/>
      <c r="D28" s="39"/>
      <c r="E28" s="4"/>
      <c r="F28" s="4"/>
      <c r="G28" s="4"/>
      <c r="H28" s="4"/>
      <c r="I28" s="4"/>
      <c r="J28" s="4"/>
      <c r="K28" s="4"/>
      <c r="L28" s="90"/>
    </row>
    <row r="29" spans="1:12" ht="15.75" customHeight="1" x14ac:dyDescent="0.2">
      <c r="A29" s="84"/>
      <c r="B29" s="50" t="s">
        <v>230</v>
      </c>
      <c r="C29" s="241" t="s">
        <v>145</v>
      </c>
      <c r="D29" s="105"/>
      <c r="E29" s="266">
        <v>0</v>
      </c>
      <c r="F29" s="42" t="e">
        <f>E29/$E35</f>
        <v>#DIV/0!</v>
      </c>
      <c r="G29" s="266">
        <v>0</v>
      </c>
      <c r="H29" s="42" t="e">
        <f>G29/$G35</f>
        <v>#DIV/0!</v>
      </c>
      <c r="I29" s="266">
        <v>0</v>
      </c>
      <c r="J29" s="42" t="e">
        <f>I29/$I35</f>
        <v>#DIV/0!</v>
      </c>
      <c r="K29" s="266">
        <v>0</v>
      </c>
      <c r="L29" s="85" t="e">
        <f>K29/$K35</f>
        <v>#DIV/0!</v>
      </c>
    </row>
    <row r="30" spans="1:12" ht="15.75" customHeight="1" x14ac:dyDescent="0.2">
      <c r="A30" s="84"/>
      <c r="B30" s="50" t="s">
        <v>231</v>
      </c>
      <c r="C30" s="241" t="s">
        <v>145</v>
      </c>
      <c r="D30" s="105"/>
      <c r="E30" s="268">
        <v>0</v>
      </c>
      <c r="F30" s="42" t="e">
        <f>E30/$E35</f>
        <v>#DIV/0!</v>
      </c>
      <c r="G30" s="268">
        <v>0</v>
      </c>
      <c r="H30" s="42" t="e">
        <f>G30/$G35</f>
        <v>#DIV/0!</v>
      </c>
      <c r="I30" s="268">
        <v>0</v>
      </c>
      <c r="J30" s="42" t="e">
        <f>I30/$I35</f>
        <v>#DIV/0!</v>
      </c>
      <c r="K30" s="268">
        <v>0</v>
      </c>
      <c r="L30" s="85" t="e">
        <f>K30/$K35</f>
        <v>#DIV/0!</v>
      </c>
    </row>
    <row r="31" spans="1:12" ht="15.75" customHeight="1" x14ac:dyDescent="0.2">
      <c r="A31" s="84"/>
      <c r="B31" s="50" t="s">
        <v>232</v>
      </c>
      <c r="C31" s="241" t="s">
        <v>145</v>
      </c>
      <c r="D31" s="105"/>
      <c r="E31" s="268">
        <v>0</v>
      </c>
      <c r="F31" s="42" t="e">
        <f>E31/$E35</f>
        <v>#DIV/0!</v>
      </c>
      <c r="G31" s="268">
        <v>0</v>
      </c>
      <c r="H31" s="42" t="e">
        <f>G31/$G35</f>
        <v>#DIV/0!</v>
      </c>
      <c r="I31" s="268">
        <v>0</v>
      </c>
      <c r="J31" s="42" t="e">
        <f>I31/$I35</f>
        <v>#DIV/0!</v>
      </c>
      <c r="K31" s="268">
        <v>0</v>
      </c>
      <c r="L31" s="85" t="e">
        <f>K31/$K35</f>
        <v>#DIV/0!</v>
      </c>
    </row>
    <row r="32" spans="1:12" ht="15.75" customHeight="1" x14ac:dyDescent="0.2">
      <c r="A32" s="84"/>
      <c r="B32" s="50" t="s">
        <v>233</v>
      </c>
      <c r="C32" s="241" t="s">
        <v>145</v>
      </c>
      <c r="D32" s="105"/>
      <c r="E32" s="268">
        <v>0</v>
      </c>
      <c r="F32" s="42" t="e">
        <f>E32/$E35</f>
        <v>#DIV/0!</v>
      </c>
      <c r="G32" s="268">
        <v>0</v>
      </c>
      <c r="H32" s="42" t="e">
        <f>G32/$G35</f>
        <v>#DIV/0!</v>
      </c>
      <c r="I32" s="268">
        <v>0</v>
      </c>
      <c r="J32" s="42" t="e">
        <f>I32/$I35</f>
        <v>#DIV/0!</v>
      </c>
      <c r="K32" s="268">
        <v>0</v>
      </c>
      <c r="L32" s="85" t="e">
        <f>K32/$K35</f>
        <v>#DIV/0!</v>
      </c>
    </row>
    <row r="33" spans="1:12" ht="15.75" customHeight="1" x14ac:dyDescent="0.2">
      <c r="A33" s="84"/>
      <c r="B33" s="50" t="s">
        <v>234</v>
      </c>
      <c r="C33" s="241" t="s">
        <v>145</v>
      </c>
      <c r="D33" s="105"/>
      <c r="E33" s="268">
        <v>0</v>
      </c>
      <c r="F33" s="42" t="e">
        <f>E33/$E35</f>
        <v>#DIV/0!</v>
      </c>
      <c r="G33" s="268">
        <v>0</v>
      </c>
      <c r="H33" s="42" t="e">
        <f>G33/$G35</f>
        <v>#DIV/0!</v>
      </c>
      <c r="I33" s="268">
        <v>0</v>
      </c>
      <c r="J33" s="42" t="e">
        <f>I33/$I35</f>
        <v>#DIV/0!</v>
      </c>
      <c r="K33" s="268">
        <v>0</v>
      </c>
      <c r="L33" s="85" t="e">
        <f>K33/$K35</f>
        <v>#DIV/0!</v>
      </c>
    </row>
    <row r="34" spans="1:12" ht="15.75" customHeight="1" x14ac:dyDescent="0.2">
      <c r="A34" s="84"/>
      <c r="B34" s="50" t="s">
        <v>71</v>
      </c>
      <c r="C34" s="242" t="s">
        <v>145</v>
      </c>
      <c r="D34" s="106"/>
      <c r="E34" s="264">
        <v>0</v>
      </c>
      <c r="F34" s="17" t="e">
        <f>E34/$E35</f>
        <v>#DIV/0!</v>
      </c>
      <c r="G34" s="264">
        <v>0</v>
      </c>
      <c r="H34" s="17" t="e">
        <f>G34/$G35</f>
        <v>#DIV/0!</v>
      </c>
      <c r="I34" s="264">
        <v>0</v>
      </c>
      <c r="J34" s="17" t="e">
        <f>I34/$I35</f>
        <v>#DIV/0!</v>
      </c>
      <c r="K34" s="264">
        <v>0</v>
      </c>
      <c r="L34" s="86" t="e">
        <f>K34/$K35</f>
        <v>#DIV/0!</v>
      </c>
    </row>
    <row r="35" spans="1:12" ht="15.75" customHeight="1" x14ac:dyDescent="0.2">
      <c r="A35" s="84"/>
      <c r="B35" s="4"/>
      <c r="C35" s="241" t="s">
        <v>145</v>
      </c>
      <c r="D35" s="105"/>
      <c r="E35" s="77">
        <f>SUM(E29:E34)</f>
        <v>0</v>
      </c>
      <c r="F35" s="42" t="e">
        <f>E35/$E35</f>
        <v>#DIV/0!</v>
      </c>
      <c r="G35" s="77">
        <f>SUM(G29:G34)</f>
        <v>0</v>
      </c>
      <c r="H35" s="42" t="e">
        <f>G35/$G35</f>
        <v>#DIV/0!</v>
      </c>
      <c r="I35" s="77">
        <f>SUM(I29:I34)</f>
        <v>0</v>
      </c>
      <c r="J35" s="42" t="e">
        <f>I35/$I35</f>
        <v>#DIV/0!</v>
      </c>
      <c r="K35" s="77">
        <f>SUM(K29:K34)</f>
        <v>0</v>
      </c>
      <c r="L35" s="85" t="e">
        <f>K35/$K35</f>
        <v>#DIV/0!</v>
      </c>
    </row>
    <row r="36" spans="1:12" ht="15.75" customHeight="1" x14ac:dyDescent="0.2">
      <c r="A36" s="87"/>
      <c r="B36" s="2"/>
      <c r="C36" s="135"/>
      <c r="D36" s="135"/>
      <c r="E36" s="2"/>
      <c r="F36" s="2"/>
      <c r="G36" s="2"/>
      <c r="H36" s="2"/>
      <c r="I36" s="2"/>
      <c r="J36" s="2"/>
      <c r="K36" s="2"/>
      <c r="L36" s="88"/>
    </row>
    <row r="37" spans="1:12" ht="15.75" customHeight="1" x14ac:dyDescent="0.2">
      <c r="A37" s="89" t="s">
        <v>237</v>
      </c>
      <c r="B37" s="4"/>
      <c r="C37" s="39"/>
      <c r="D37" s="39"/>
      <c r="E37" s="4"/>
      <c r="F37" s="4"/>
      <c r="G37" s="4"/>
      <c r="H37" s="4"/>
      <c r="I37" s="4"/>
      <c r="J37" s="4"/>
      <c r="K37" s="4"/>
      <c r="L37" s="90"/>
    </row>
    <row r="38" spans="1:12" ht="15.75" customHeight="1" x14ac:dyDescent="0.2">
      <c r="A38" s="84"/>
      <c r="B38" s="4" t="s">
        <v>230</v>
      </c>
      <c r="C38" s="241" t="s">
        <v>145</v>
      </c>
      <c r="D38" s="105"/>
      <c r="E38" s="54">
        <f t="shared" ref="E38:G43" si="0">E11+E20+E29</f>
        <v>0</v>
      </c>
      <c r="F38" s="42" t="e">
        <f>E38/$E44</f>
        <v>#DIV/0!</v>
      </c>
      <c r="G38" s="54">
        <f t="shared" si="0"/>
        <v>0</v>
      </c>
      <c r="H38" s="42" t="e">
        <f>G38/$G44</f>
        <v>#DIV/0!</v>
      </c>
      <c r="I38" s="54">
        <f t="shared" ref="I38:I43" si="1">I11+I20+I29</f>
        <v>0</v>
      </c>
      <c r="J38" s="42" t="e">
        <f>I38/$I44</f>
        <v>#DIV/0!</v>
      </c>
      <c r="K38" s="54">
        <f t="shared" ref="K38:K43" si="2">K11+K20+K29</f>
        <v>0</v>
      </c>
      <c r="L38" s="85" t="e">
        <f>K38/$K44</f>
        <v>#DIV/0!</v>
      </c>
    </row>
    <row r="39" spans="1:12" ht="15.75" customHeight="1" x14ac:dyDescent="0.2">
      <c r="A39" s="84"/>
      <c r="B39" s="4" t="s">
        <v>231</v>
      </c>
      <c r="C39" s="241" t="s">
        <v>145</v>
      </c>
      <c r="D39" s="105"/>
      <c r="E39" s="45">
        <f t="shared" si="0"/>
        <v>0</v>
      </c>
      <c r="F39" s="42" t="e">
        <f>E39/$E44</f>
        <v>#DIV/0!</v>
      </c>
      <c r="G39" s="45">
        <f t="shared" si="0"/>
        <v>0</v>
      </c>
      <c r="H39" s="42" t="e">
        <f>G39/$G44</f>
        <v>#DIV/0!</v>
      </c>
      <c r="I39" s="45">
        <f t="shared" si="1"/>
        <v>0</v>
      </c>
      <c r="J39" s="42" t="e">
        <f>I39/$I44</f>
        <v>#DIV/0!</v>
      </c>
      <c r="K39" s="45">
        <f t="shared" si="2"/>
        <v>0</v>
      </c>
      <c r="L39" s="85" t="e">
        <f>K39/$K44</f>
        <v>#DIV/0!</v>
      </c>
    </row>
    <row r="40" spans="1:12" ht="15.75" customHeight="1" x14ac:dyDescent="0.2">
      <c r="A40" s="84"/>
      <c r="B40" s="4" t="s">
        <v>232</v>
      </c>
      <c r="C40" s="241" t="s">
        <v>145</v>
      </c>
      <c r="D40" s="105"/>
      <c r="E40" s="45">
        <f t="shared" si="0"/>
        <v>0</v>
      </c>
      <c r="F40" s="42" t="e">
        <f>E40/$E44</f>
        <v>#DIV/0!</v>
      </c>
      <c r="G40" s="45">
        <f t="shared" si="0"/>
        <v>0</v>
      </c>
      <c r="H40" s="42" t="e">
        <f>G40/$G44</f>
        <v>#DIV/0!</v>
      </c>
      <c r="I40" s="45">
        <f t="shared" si="1"/>
        <v>0</v>
      </c>
      <c r="J40" s="42" t="e">
        <f>I40/$I44</f>
        <v>#DIV/0!</v>
      </c>
      <c r="K40" s="45">
        <f t="shared" si="2"/>
        <v>0</v>
      </c>
      <c r="L40" s="85" t="e">
        <f>K40/$K44</f>
        <v>#DIV/0!</v>
      </c>
    </row>
    <row r="41" spans="1:12" ht="15.75" customHeight="1" x14ac:dyDescent="0.2">
      <c r="A41" s="84"/>
      <c r="B41" s="4" t="s">
        <v>233</v>
      </c>
      <c r="C41" s="241" t="s">
        <v>145</v>
      </c>
      <c r="D41" s="105"/>
      <c r="E41" s="45">
        <f t="shared" si="0"/>
        <v>0</v>
      </c>
      <c r="F41" s="42" t="e">
        <f>E41/$E44</f>
        <v>#DIV/0!</v>
      </c>
      <c r="G41" s="45">
        <f t="shared" si="0"/>
        <v>0</v>
      </c>
      <c r="H41" s="42" t="e">
        <f>G41/$G44</f>
        <v>#DIV/0!</v>
      </c>
      <c r="I41" s="45">
        <f t="shared" si="1"/>
        <v>0</v>
      </c>
      <c r="J41" s="42" t="e">
        <f>I41/$I44</f>
        <v>#DIV/0!</v>
      </c>
      <c r="K41" s="45">
        <f t="shared" si="2"/>
        <v>0</v>
      </c>
      <c r="L41" s="85" t="e">
        <f>K41/$K44</f>
        <v>#DIV/0!</v>
      </c>
    </row>
    <row r="42" spans="1:12" ht="15.75" customHeight="1" x14ac:dyDescent="0.2">
      <c r="A42" s="84"/>
      <c r="B42" s="4" t="s">
        <v>234</v>
      </c>
      <c r="C42" s="241" t="s">
        <v>145</v>
      </c>
      <c r="D42" s="105"/>
      <c r="E42" s="45">
        <f t="shared" si="0"/>
        <v>0</v>
      </c>
      <c r="F42" s="42" t="e">
        <f>E42/$E44</f>
        <v>#DIV/0!</v>
      </c>
      <c r="G42" s="45">
        <f t="shared" si="0"/>
        <v>0</v>
      </c>
      <c r="H42" s="42" t="e">
        <f>G42/$G44</f>
        <v>#DIV/0!</v>
      </c>
      <c r="I42" s="45">
        <f t="shared" si="1"/>
        <v>0</v>
      </c>
      <c r="J42" s="42" t="e">
        <f>I42/$I44</f>
        <v>#DIV/0!</v>
      </c>
      <c r="K42" s="45">
        <f t="shared" si="2"/>
        <v>0</v>
      </c>
      <c r="L42" s="85" t="e">
        <f>K42/$K44</f>
        <v>#DIV/0!</v>
      </c>
    </row>
    <row r="43" spans="1:12" ht="15.75" customHeight="1" x14ac:dyDescent="0.2">
      <c r="A43" s="84"/>
      <c r="B43" s="4" t="s">
        <v>71</v>
      </c>
      <c r="C43" s="242" t="s">
        <v>145</v>
      </c>
      <c r="D43" s="106"/>
      <c r="E43" s="12">
        <f t="shared" si="0"/>
        <v>0</v>
      </c>
      <c r="F43" s="17" t="e">
        <f>E43/$E44</f>
        <v>#DIV/0!</v>
      </c>
      <c r="G43" s="12">
        <f t="shared" si="0"/>
        <v>0</v>
      </c>
      <c r="H43" s="17" t="e">
        <f>G43/$G44</f>
        <v>#DIV/0!</v>
      </c>
      <c r="I43" s="12">
        <f t="shared" si="1"/>
        <v>0</v>
      </c>
      <c r="J43" s="17" t="e">
        <f>I43/$I44</f>
        <v>#DIV/0!</v>
      </c>
      <c r="K43" s="12">
        <f t="shared" si="2"/>
        <v>0</v>
      </c>
      <c r="L43" s="86" t="e">
        <f>K43/$K44</f>
        <v>#DIV/0!</v>
      </c>
    </row>
    <row r="44" spans="1:12" ht="15.75" customHeight="1" x14ac:dyDescent="0.2">
      <c r="A44" s="84"/>
      <c r="B44" s="4"/>
      <c r="C44" s="241" t="s">
        <v>145</v>
      </c>
      <c r="D44" s="105"/>
      <c r="E44" s="77">
        <f>SUM(E38:E43)</f>
        <v>0</v>
      </c>
      <c r="F44" s="42" t="e">
        <f>E44/$E44</f>
        <v>#DIV/0!</v>
      </c>
      <c r="G44" s="77">
        <f>SUM(G38:G43)</f>
        <v>0</v>
      </c>
      <c r="H44" s="42" t="e">
        <f>G44/$G44</f>
        <v>#DIV/0!</v>
      </c>
      <c r="I44" s="77">
        <f>SUM(I38:I43)</f>
        <v>0</v>
      </c>
      <c r="J44" s="42" t="e">
        <f>I44/$I44</f>
        <v>#DIV/0!</v>
      </c>
      <c r="K44" s="77">
        <f>SUM(K38:K43)</f>
        <v>0</v>
      </c>
      <c r="L44" s="85" t="e">
        <f>K44/$K44</f>
        <v>#DIV/0!</v>
      </c>
    </row>
    <row r="45" spans="1:12" ht="15.75" customHeight="1" thickBot="1" x14ac:dyDescent="0.25">
      <c r="A45" s="91"/>
      <c r="B45" s="62"/>
      <c r="C45" s="137"/>
      <c r="D45" s="137"/>
      <c r="E45" s="62"/>
      <c r="F45" s="62"/>
      <c r="G45" s="62"/>
      <c r="H45" s="62"/>
      <c r="I45" s="62"/>
      <c r="J45" s="62"/>
      <c r="K45" s="62"/>
      <c r="L45" s="96"/>
    </row>
    <row r="46" spans="1:12" ht="15.75" customHeight="1" x14ac:dyDescent="0.2">
      <c r="A46" s="89" t="s">
        <v>126</v>
      </c>
      <c r="B46" s="4"/>
      <c r="C46" s="39"/>
      <c r="D46" s="39"/>
      <c r="E46" s="4"/>
      <c r="F46" s="4"/>
      <c r="G46" s="4"/>
      <c r="H46" s="4"/>
      <c r="I46" s="4"/>
      <c r="J46" s="4"/>
      <c r="K46" s="4"/>
      <c r="L46" s="90"/>
    </row>
    <row r="47" spans="1:12" ht="15.75" customHeight="1" x14ac:dyDescent="0.2">
      <c r="A47" s="84"/>
      <c r="B47" s="50" t="s">
        <v>230</v>
      </c>
      <c r="C47" s="241" t="s">
        <v>145</v>
      </c>
      <c r="D47" s="105"/>
      <c r="E47" s="266">
        <v>0</v>
      </c>
      <c r="F47" s="42" t="e">
        <f>E47/$E53</f>
        <v>#DIV/0!</v>
      </c>
      <c r="G47" s="266">
        <v>0</v>
      </c>
      <c r="H47" s="42" t="e">
        <f>G47/$G53</f>
        <v>#DIV/0!</v>
      </c>
      <c r="I47" s="266">
        <v>0</v>
      </c>
      <c r="J47" s="42" t="e">
        <f>I47/$I53</f>
        <v>#DIV/0!</v>
      </c>
      <c r="K47" s="266">
        <v>0</v>
      </c>
      <c r="L47" s="85" t="e">
        <f>K47/$K53</f>
        <v>#DIV/0!</v>
      </c>
    </row>
    <row r="48" spans="1:12" ht="15.75" customHeight="1" x14ac:dyDescent="0.2">
      <c r="A48" s="84"/>
      <c r="B48" s="50" t="s">
        <v>231</v>
      </c>
      <c r="C48" s="241" t="s">
        <v>145</v>
      </c>
      <c r="D48" s="105"/>
      <c r="E48" s="268">
        <v>0</v>
      </c>
      <c r="F48" s="42" t="e">
        <f>E48/$E53</f>
        <v>#DIV/0!</v>
      </c>
      <c r="G48" s="268">
        <v>0</v>
      </c>
      <c r="H48" s="42" t="e">
        <f>G48/$G53</f>
        <v>#DIV/0!</v>
      </c>
      <c r="I48" s="268">
        <v>0</v>
      </c>
      <c r="J48" s="42" t="e">
        <f>I48/$I53</f>
        <v>#DIV/0!</v>
      </c>
      <c r="K48" s="268">
        <v>0</v>
      </c>
      <c r="L48" s="85" t="e">
        <f>K48/$K53</f>
        <v>#DIV/0!</v>
      </c>
    </row>
    <row r="49" spans="1:12" ht="15.75" customHeight="1" x14ac:dyDescent="0.2">
      <c r="A49" s="84"/>
      <c r="B49" s="50" t="s">
        <v>232</v>
      </c>
      <c r="C49" s="241" t="s">
        <v>145</v>
      </c>
      <c r="D49" s="105"/>
      <c r="E49" s="268">
        <v>0</v>
      </c>
      <c r="F49" s="42" t="e">
        <f>E49/$E53</f>
        <v>#DIV/0!</v>
      </c>
      <c r="G49" s="268">
        <v>0</v>
      </c>
      <c r="H49" s="42" t="e">
        <f>G49/$G53</f>
        <v>#DIV/0!</v>
      </c>
      <c r="I49" s="268">
        <v>0</v>
      </c>
      <c r="J49" s="42" t="e">
        <f>I49/$I53</f>
        <v>#DIV/0!</v>
      </c>
      <c r="K49" s="268">
        <v>0</v>
      </c>
      <c r="L49" s="85" t="e">
        <f>K49/$K53</f>
        <v>#DIV/0!</v>
      </c>
    </row>
    <row r="50" spans="1:12" ht="15.75" customHeight="1" x14ac:dyDescent="0.2">
      <c r="A50" s="84"/>
      <c r="B50" s="50" t="s">
        <v>233</v>
      </c>
      <c r="C50" s="241" t="s">
        <v>145</v>
      </c>
      <c r="D50" s="105"/>
      <c r="E50" s="268">
        <v>0</v>
      </c>
      <c r="F50" s="42" t="e">
        <f>E50/$E53</f>
        <v>#DIV/0!</v>
      </c>
      <c r="G50" s="268">
        <v>0</v>
      </c>
      <c r="H50" s="42" t="e">
        <f>G50/$G53</f>
        <v>#DIV/0!</v>
      </c>
      <c r="I50" s="268">
        <v>0</v>
      </c>
      <c r="J50" s="42" t="e">
        <f>I50/$I53</f>
        <v>#DIV/0!</v>
      </c>
      <c r="K50" s="268">
        <v>0</v>
      </c>
      <c r="L50" s="85" t="e">
        <f>K50/$K53</f>
        <v>#DIV/0!</v>
      </c>
    </row>
    <row r="51" spans="1:12" ht="15.75" customHeight="1" x14ac:dyDescent="0.2">
      <c r="A51" s="84"/>
      <c r="B51" s="50" t="s">
        <v>234</v>
      </c>
      <c r="C51" s="241" t="s">
        <v>145</v>
      </c>
      <c r="D51" s="105"/>
      <c r="E51" s="268">
        <v>0</v>
      </c>
      <c r="F51" s="42" t="e">
        <f>E51/$E53</f>
        <v>#DIV/0!</v>
      </c>
      <c r="G51" s="268">
        <v>0</v>
      </c>
      <c r="H51" s="42" t="e">
        <f>G51/$G53</f>
        <v>#DIV/0!</v>
      </c>
      <c r="I51" s="268">
        <v>0</v>
      </c>
      <c r="J51" s="42" t="e">
        <f>I51/$I53</f>
        <v>#DIV/0!</v>
      </c>
      <c r="K51" s="268">
        <v>0</v>
      </c>
      <c r="L51" s="85" t="e">
        <f>K51/$K53</f>
        <v>#DIV/0!</v>
      </c>
    </row>
    <row r="52" spans="1:12" ht="15.75" customHeight="1" x14ac:dyDescent="0.2">
      <c r="A52" s="84"/>
      <c r="B52" s="50" t="s">
        <v>71</v>
      </c>
      <c r="C52" s="242" t="s">
        <v>145</v>
      </c>
      <c r="D52" s="106"/>
      <c r="E52" s="264">
        <v>0</v>
      </c>
      <c r="F52" s="17" t="e">
        <f>E52/$E53</f>
        <v>#DIV/0!</v>
      </c>
      <c r="G52" s="264">
        <v>0</v>
      </c>
      <c r="H52" s="17" t="e">
        <f>G52/$G53</f>
        <v>#DIV/0!</v>
      </c>
      <c r="I52" s="264">
        <v>0</v>
      </c>
      <c r="J52" s="17" t="e">
        <f>I52/$I53</f>
        <v>#DIV/0!</v>
      </c>
      <c r="K52" s="264">
        <v>0</v>
      </c>
      <c r="L52" s="86" t="e">
        <f>K52/$K53</f>
        <v>#DIV/0!</v>
      </c>
    </row>
    <row r="53" spans="1:12" ht="15.75" customHeight="1" x14ac:dyDescent="0.2">
      <c r="A53" s="84"/>
      <c r="B53" s="4"/>
      <c r="C53" s="241" t="s">
        <v>145</v>
      </c>
      <c r="D53" s="105"/>
      <c r="E53" s="77">
        <f>SUM(E47:E52)</f>
        <v>0</v>
      </c>
      <c r="F53" s="42" t="e">
        <f>E53/$E53</f>
        <v>#DIV/0!</v>
      </c>
      <c r="G53" s="77">
        <f>SUM(G47:G52)</f>
        <v>0</v>
      </c>
      <c r="H53" s="42" t="e">
        <f>G53/$G53</f>
        <v>#DIV/0!</v>
      </c>
      <c r="I53" s="77">
        <f>SUM(I47:I52)</f>
        <v>0</v>
      </c>
      <c r="J53" s="42" t="e">
        <f>I53/$I53</f>
        <v>#DIV/0!</v>
      </c>
      <c r="K53" s="77">
        <f>SUM(K47:K52)</f>
        <v>0</v>
      </c>
      <c r="L53" s="85" t="e">
        <f>K53/$K53</f>
        <v>#DIV/0!</v>
      </c>
    </row>
    <row r="54" spans="1:12" ht="15.75" customHeight="1" thickBot="1" x14ac:dyDescent="0.25">
      <c r="A54" s="91"/>
      <c r="B54" s="62"/>
      <c r="C54" s="137"/>
      <c r="D54" s="137"/>
      <c r="E54" s="62"/>
      <c r="F54" s="62"/>
      <c r="G54" s="62"/>
      <c r="H54" s="62"/>
      <c r="I54" s="62"/>
      <c r="J54" s="62"/>
      <c r="K54" s="62"/>
      <c r="L54" s="96"/>
    </row>
    <row r="55" spans="1:12" ht="15.75" customHeight="1" x14ac:dyDescent="0.2">
      <c r="A55" s="89" t="s">
        <v>238</v>
      </c>
      <c r="B55" s="4"/>
      <c r="C55" s="39"/>
      <c r="D55" s="39"/>
      <c r="E55" s="4"/>
      <c r="F55" s="4"/>
      <c r="G55" s="4"/>
      <c r="H55" s="4"/>
      <c r="I55" s="4"/>
      <c r="J55" s="4"/>
      <c r="K55" s="4"/>
      <c r="L55" s="90"/>
    </row>
    <row r="56" spans="1:12" ht="15.75" customHeight="1" x14ac:dyDescent="0.2">
      <c r="A56" s="84"/>
      <c r="B56" s="4" t="s">
        <v>230</v>
      </c>
      <c r="C56" s="241" t="s">
        <v>145</v>
      </c>
      <c r="D56" s="105"/>
      <c r="E56" s="54">
        <f t="shared" ref="E56:G61" si="3">E38-E47</f>
        <v>0</v>
      </c>
      <c r="F56" s="42" t="e">
        <f>E56/$E63</f>
        <v>#DIV/0!</v>
      </c>
      <c r="G56" s="54">
        <f>G38-G47</f>
        <v>0</v>
      </c>
      <c r="H56" s="42" t="e">
        <f>G56/$G63</f>
        <v>#DIV/0!</v>
      </c>
      <c r="I56" s="54">
        <f t="shared" ref="I56:I61" si="4">I38-I47</f>
        <v>0</v>
      </c>
      <c r="J56" s="42" t="e">
        <f>I56/$I63</f>
        <v>#DIV/0!</v>
      </c>
      <c r="K56" s="54">
        <f t="shared" ref="K56:K61" si="5">K38-K47</f>
        <v>0</v>
      </c>
      <c r="L56" s="85" t="e">
        <f>K56/$K63</f>
        <v>#DIV/0!</v>
      </c>
    </row>
    <row r="57" spans="1:12" ht="15.75" customHeight="1" x14ac:dyDescent="0.2">
      <c r="A57" s="84"/>
      <c r="B57" s="4" t="s">
        <v>231</v>
      </c>
      <c r="C57" s="241" t="s">
        <v>145</v>
      </c>
      <c r="D57" s="105"/>
      <c r="E57" s="45">
        <f t="shared" si="3"/>
        <v>0</v>
      </c>
      <c r="F57" s="42" t="e">
        <f>E57/$E63</f>
        <v>#DIV/0!</v>
      </c>
      <c r="G57" s="45">
        <f t="shared" si="3"/>
        <v>0</v>
      </c>
      <c r="H57" s="42" t="e">
        <f>G57/$G63</f>
        <v>#DIV/0!</v>
      </c>
      <c r="I57" s="45">
        <f t="shared" si="4"/>
        <v>0</v>
      </c>
      <c r="J57" s="42" t="e">
        <f>I57/$I63</f>
        <v>#DIV/0!</v>
      </c>
      <c r="K57" s="45">
        <f t="shared" si="5"/>
        <v>0</v>
      </c>
      <c r="L57" s="85" t="e">
        <f>K57/$K63</f>
        <v>#DIV/0!</v>
      </c>
    </row>
    <row r="58" spans="1:12" ht="15.75" customHeight="1" x14ac:dyDescent="0.2">
      <c r="A58" s="84"/>
      <c r="B58" s="4" t="s">
        <v>232</v>
      </c>
      <c r="C58" s="241" t="s">
        <v>145</v>
      </c>
      <c r="D58" s="105"/>
      <c r="E58" s="45">
        <f t="shared" si="3"/>
        <v>0</v>
      </c>
      <c r="F58" s="42" t="e">
        <f>E58/$E63</f>
        <v>#DIV/0!</v>
      </c>
      <c r="G58" s="45">
        <f t="shared" si="3"/>
        <v>0</v>
      </c>
      <c r="H58" s="42" t="e">
        <f>G58/$G63</f>
        <v>#DIV/0!</v>
      </c>
      <c r="I58" s="45">
        <f t="shared" si="4"/>
        <v>0</v>
      </c>
      <c r="J58" s="42" t="e">
        <f>I58/$I63</f>
        <v>#DIV/0!</v>
      </c>
      <c r="K58" s="45">
        <f t="shared" si="5"/>
        <v>0</v>
      </c>
      <c r="L58" s="85" t="e">
        <f>K58/$K63</f>
        <v>#DIV/0!</v>
      </c>
    </row>
    <row r="59" spans="1:12" ht="15.75" customHeight="1" x14ac:dyDescent="0.2">
      <c r="A59" s="84"/>
      <c r="B59" s="4" t="s">
        <v>233</v>
      </c>
      <c r="C59" s="241" t="s">
        <v>145</v>
      </c>
      <c r="D59" s="105"/>
      <c r="E59" s="45">
        <f t="shared" si="3"/>
        <v>0</v>
      </c>
      <c r="F59" s="42" t="e">
        <f>E59/$E63</f>
        <v>#DIV/0!</v>
      </c>
      <c r="G59" s="45">
        <f t="shared" si="3"/>
        <v>0</v>
      </c>
      <c r="H59" s="42" t="e">
        <f>G59/$G63</f>
        <v>#DIV/0!</v>
      </c>
      <c r="I59" s="45">
        <f t="shared" si="4"/>
        <v>0</v>
      </c>
      <c r="J59" s="42" t="e">
        <f>I59/$I63</f>
        <v>#DIV/0!</v>
      </c>
      <c r="K59" s="45">
        <f t="shared" si="5"/>
        <v>0</v>
      </c>
      <c r="L59" s="85" t="e">
        <f>K59/$K63</f>
        <v>#DIV/0!</v>
      </c>
    </row>
    <row r="60" spans="1:12" ht="15.75" customHeight="1" x14ac:dyDescent="0.2">
      <c r="A60" s="84"/>
      <c r="B60" s="4" t="s">
        <v>234</v>
      </c>
      <c r="C60" s="241" t="s">
        <v>145</v>
      </c>
      <c r="D60" s="105"/>
      <c r="E60" s="45">
        <f t="shared" si="3"/>
        <v>0</v>
      </c>
      <c r="F60" s="42" t="e">
        <f>E60/$E63</f>
        <v>#DIV/0!</v>
      </c>
      <c r="G60" s="45">
        <f t="shared" si="3"/>
        <v>0</v>
      </c>
      <c r="H60" s="42" t="e">
        <f>G60/$G63</f>
        <v>#DIV/0!</v>
      </c>
      <c r="I60" s="45">
        <f t="shared" si="4"/>
        <v>0</v>
      </c>
      <c r="J60" s="42" t="e">
        <f>I60/$I63</f>
        <v>#DIV/0!</v>
      </c>
      <c r="K60" s="45">
        <f t="shared" si="5"/>
        <v>0</v>
      </c>
      <c r="L60" s="85" t="e">
        <f>K60/$K63</f>
        <v>#DIV/0!</v>
      </c>
    </row>
    <row r="61" spans="1:12" ht="15.75" customHeight="1" x14ac:dyDescent="0.2">
      <c r="A61" s="84"/>
      <c r="B61" s="4" t="s">
        <v>71</v>
      </c>
      <c r="C61" s="241" t="s">
        <v>145</v>
      </c>
      <c r="D61" s="221"/>
      <c r="E61" s="45">
        <f t="shared" si="3"/>
        <v>0</v>
      </c>
      <c r="F61" s="42" t="e">
        <f>E61/$E63</f>
        <v>#DIV/0!</v>
      </c>
      <c r="G61" s="45">
        <f t="shared" si="3"/>
        <v>0</v>
      </c>
      <c r="H61" s="42" t="e">
        <f>G61/$G63</f>
        <v>#DIV/0!</v>
      </c>
      <c r="I61" s="45">
        <f t="shared" si="4"/>
        <v>0</v>
      </c>
      <c r="J61" s="42" t="e">
        <f>I61/$I63</f>
        <v>#DIV/0!</v>
      </c>
      <c r="K61" s="45">
        <f t="shared" si="5"/>
        <v>0</v>
      </c>
      <c r="L61" s="85" t="e">
        <f>K61/$K63</f>
        <v>#DIV/0!</v>
      </c>
    </row>
    <row r="62" spans="1:12" ht="15.75" customHeight="1" x14ac:dyDescent="0.2">
      <c r="A62" s="84"/>
      <c r="B62" s="4" t="s">
        <v>239</v>
      </c>
      <c r="C62" s="241" t="s">
        <v>145</v>
      </c>
      <c r="D62" s="243"/>
      <c r="E62" s="245" t="s">
        <v>145</v>
      </c>
      <c r="F62" s="243"/>
      <c r="G62" s="245" t="s">
        <v>145</v>
      </c>
      <c r="H62" s="243"/>
      <c r="I62" s="245" t="s">
        <v>145</v>
      </c>
      <c r="J62" s="243"/>
      <c r="K62" s="245" t="s">
        <v>145</v>
      </c>
      <c r="L62" s="244"/>
    </row>
    <row r="63" spans="1:12" ht="15.75" customHeight="1" thickBot="1" x14ac:dyDescent="0.25">
      <c r="A63" s="91"/>
      <c r="B63" s="62"/>
      <c r="C63" s="222"/>
      <c r="D63" s="220"/>
      <c r="E63" s="95">
        <f>SUM(E56:E61)</f>
        <v>0</v>
      </c>
      <c r="F63" s="93" t="e">
        <f t="shared" ref="F63:L63" si="6">SUM(F56:F61)</f>
        <v>#DIV/0!</v>
      </c>
      <c r="G63" s="95">
        <f t="shared" si="6"/>
        <v>0</v>
      </c>
      <c r="H63" s="93" t="e">
        <f t="shared" si="6"/>
        <v>#DIV/0!</v>
      </c>
      <c r="I63" s="95">
        <f t="shared" si="6"/>
        <v>0</v>
      </c>
      <c r="J63" s="93" t="e">
        <f t="shared" si="6"/>
        <v>#DIV/0!</v>
      </c>
      <c r="K63" s="95">
        <f t="shared" si="6"/>
        <v>0</v>
      </c>
      <c r="L63" s="94" t="e">
        <f t="shared" si="6"/>
        <v>#DIV/0!</v>
      </c>
    </row>
    <row r="64" spans="1:12" ht="15.75" customHeight="1" x14ac:dyDescent="0.2">
      <c r="A64" t="s">
        <v>142</v>
      </c>
    </row>
    <row r="65" spans="1:1" ht="15.75" customHeight="1" x14ac:dyDescent="0.2">
      <c r="A65" t="s">
        <v>240</v>
      </c>
    </row>
    <row r="66" spans="1:1" ht="15.75" customHeight="1" x14ac:dyDescent="0.2"/>
  </sheetData>
  <mergeCells count="5"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0.75" bottom="0.75" header="0.5" footer="0.5"/>
  <pageSetup scale="69" orientation="portrait" r:id="rId1"/>
  <headerFooter alignWithMargins="0">
    <oddHeader>&amp;L&amp;"Arial,Italic"&amp;12NOTE: When completing this table make entries in the shaded fields only.</oddHeader>
    <oddFooter>&amp;L&amp;11&amp;D
Health Care Administration&amp;R&amp;11&amp;F,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zoomScale="85" zoomScaleNormal="85" zoomScaleSheetLayoutView="85" workbookViewId="0">
      <selection activeCell="N9" sqref="N9"/>
    </sheetView>
  </sheetViews>
  <sheetFormatPr defaultRowHeight="12.75" x14ac:dyDescent="0.2"/>
  <cols>
    <col min="1" max="1" width="3.7109375" customWidth="1"/>
    <col min="2" max="2" width="19.140625" customWidth="1"/>
    <col min="3" max="3" width="13.85546875" customWidth="1"/>
    <col min="4" max="4" width="7.7109375" customWidth="1"/>
    <col min="5" max="5" width="13.85546875" customWidth="1"/>
    <col min="6" max="6" width="7.7109375" customWidth="1"/>
    <col min="7" max="7" width="13.85546875" customWidth="1"/>
    <col min="8" max="8" width="7.7109375" customWidth="1"/>
    <col min="9" max="9" width="13.85546875" customWidth="1"/>
    <col min="10" max="10" width="7.7109375" customWidth="1"/>
    <col min="11" max="11" width="13.85546875" customWidth="1"/>
    <col min="12" max="12" width="7.7109375" customWidth="1"/>
  </cols>
  <sheetData>
    <row r="1" spans="1:12" ht="15.75" x14ac:dyDescent="0.25">
      <c r="A1" s="300" t="str">
        <f>'Table 1'!A1</f>
        <v>Vermont Veterans' Home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ht="15.75" x14ac:dyDescent="0.25">
      <c r="A2" s="300" t="str">
        <f>'Table 1'!A2</f>
        <v>Kitchen Project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ht="14.25" x14ac:dyDescent="0.2">
      <c r="A3" s="303" t="s">
        <v>242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2" ht="14.25" x14ac:dyDescent="0.2">
      <c r="A4" s="303" t="s">
        <v>226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2" ht="14.25" x14ac:dyDescent="0.2">
      <c r="A5" s="303" t="s">
        <v>147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</row>
    <row r="6" spans="1:12" ht="15.75" customHeight="1" x14ac:dyDescent="0.2"/>
    <row r="7" spans="1:12" ht="15.75" customHeight="1" x14ac:dyDescent="0.2">
      <c r="A7" s="4"/>
      <c r="B7" s="4"/>
      <c r="C7" s="80"/>
      <c r="D7" s="80"/>
      <c r="E7" s="21"/>
      <c r="F7" s="80"/>
      <c r="G7" s="21" t="s">
        <v>111</v>
      </c>
      <c r="H7" s="80"/>
      <c r="I7" s="21" t="s">
        <v>111</v>
      </c>
      <c r="J7" s="80"/>
      <c r="K7" s="21" t="s">
        <v>111</v>
      </c>
      <c r="L7" s="80"/>
    </row>
    <row r="8" spans="1:12" ht="15.75" customHeight="1" x14ac:dyDescent="0.2">
      <c r="A8" s="4"/>
      <c r="B8" s="4"/>
      <c r="C8" s="21" t="s">
        <v>112</v>
      </c>
      <c r="D8" s="21" t="s">
        <v>227</v>
      </c>
      <c r="E8" s="21" t="s">
        <v>113</v>
      </c>
      <c r="F8" s="21" t="s">
        <v>227</v>
      </c>
      <c r="G8" s="21" t="s">
        <v>114</v>
      </c>
      <c r="H8" s="21" t="s">
        <v>227</v>
      </c>
      <c r="I8" s="21" t="s">
        <v>115</v>
      </c>
      <c r="J8" s="21" t="s">
        <v>227</v>
      </c>
      <c r="K8" s="21" t="s">
        <v>116</v>
      </c>
      <c r="L8" s="21" t="s">
        <v>227</v>
      </c>
    </row>
    <row r="9" spans="1:12" ht="15.75" customHeight="1" thickBot="1" x14ac:dyDescent="0.25">
      <c r="A9" s="4"/>
      <c r="B9" s="4"/>
      <c r="C9" s="21">
        <f>'Table 6A'!C9</f>
        <v>2015</v>
      </c>
      <c r="D9" s="21" t="s">
        <v>228</v>
      </c>
      <c r="E9" s="21">
        <f>C9+1</f>
        <v>2016</v>
      </c>
      <c r="F9" s="21" t="s">
        <v>228</v>
      </c>
      <c r="G9" s="21">
        <f>E9+1</f>
        <v>2017</v>
      </c>
      <c r="H9" s="21" t="s">
        <v>228</v>
      </c>
      <c r="I9" s="21">
        <f>G9+1</f>
        <v>2018</v>
      </c>
      <c r="J9" s="21" t="s">
        <v>228</v>
      </c>
      <c r="K9" s="21">
        <f>I9+1</f>
        <v>2019</v>
      </c>
      <c r="L9" s="21" t="s">
        <v>228</v>
      </c>
    </row>
    <row r="10" spans="1:12" ht="15.75" customHeight="1" x14ac:dyDescent="0.2">
      <c r="A10" s="81" t="s">
        <v>229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3"/>
    </row>
    <row r="11" spans="1:12" ht="15.75" customHeight="1" x14ac:dyDescent="0.2">
      <c r="A11" s="84"/>
      <c r="B11" s="4" t="s">
        <v>230</v>
      </c>
      <c r="C11" s="54">
        <f>'Table 6A'!C11</f>
        <v>2168185</v>
      </c>
      <c r="D11" s="42">
        <f>C11/$C17</f>
        <v>0.11581280969471346</v>
      </c>
      <c r="E11" s="54">
        <f>'Table 6A'!E11+'Table 6B'!E11</f>
        <v>899360</v>
      </c>
      <c r="F11" s="42">
        <f>E11/$E17</f>
        <v>4.9938321153778671E-2</v>
      </c>
      <c r="G11" s="54">
        <f>'Table 6A'!G11+'Table 6B'!G11</f>
        <v>674520</v>
      </c>
      <c r="H11" s="42">
        <f>G11/$G17</f>
        <v>3.8052125183435988E-2</v>
      </c>
      <c r="I11" s="54">
        <f>'Table 6A'!I11+'Table 6B'!I11</f>
        <v>674520</v>
      </c>
      <c r="J11" s="42">
        <f>I11/$I17</f>
        <v>3.8052125183435988E-2</v>
      </c>
      <c r="K11" s="54">
        <f>'Table 6A'!K11+'Table 6B'!K11</f>
        <v>674520</v>
      </c>
      <c r="L11" s="85">
        <f>K11/$K17</f>
        <v>3.8052125183435988E-2</v>
      </c>
    </row>
    <row r="12" spans="1:12" ht="15.75" customHeight="1" x14ac:dyDescent="0.2">
      <c r="A12" s="84"/>
      <c r="B12" s="4" t="s">
        <v>231</v>
      </c>
      <c r="C12" s="45">
        <f>'Table 6A'!C12</f>
        <v>7966778</v>
      </c>
      <c r="D12" s="42">
        <f>C12/$C17</f>
        <v>0.42554253645054729</v>
      </c>
      <c r="E12" s="45">
        <f>'Table 6A'!E12+'Table 6B'!E12</f>
        <v>8746660</v>
      </c>
      <c r="F12" s="42">
        <f>E12/$E17</f>
        <v>0.48567149539996191</v>
      </c>
      <c r="G12" s="45">
        <f>'Table 6A'!G12+'Table 6B'!G12</f>
        <v>8296980</v>
      </c>
      <c r="H12" s="42">
        <f>G12/$G17</f>
        <v>0.46806280259216143</v>
      </c>
      <c r="I12" s="45">
        <f>'Table 6A'!I12+'Table 6B'!I12</f>
        <v>8296980</v>
      </c>
      <c r="J12" s="42">
        <f>I12/$I17</f>
        <v>0.46806280259216143</v>
      </c>
      <c r="K12" s="45">
        <f>'Table 6A'!K12+'Table 6B'!K12</f>
        <v>8296980</v>
      </c>
      <c r="L12" s="85">
        <f>K12/$K17</f>
        <v>0.46806280259216143</v>
      </c>
    </row>
    <row r="13" spans="1:12" ht="15.75" customHeight="1" x14ac:dyDescent="0.2">
      <c r="A13" s="84"/>
      <c r="B13" s="4" t="s">
        <v>232</v>
      </c>
      <c r="C13" s="45">
        <f>'Table 6A'!C13</f>
        <v>0</v>
      </c>
      <c r="D13" s="42">
        <f>C13/$C17</f>
        <v>0</v>
      </c>
      <c r="E13" s="45">
        <f>'Table 6A'!E13+'Table 6B'!E13</f>
        <v>0</v>
      </c>
      <c r="F13" s="42">
        <f>E13/$E17</f>
        <v>0</v>
      </c>
      <c r="G13" s="45">
        <f>'Table 6A'!G13+'Table 6B'!G13</f>
        <v>0</v>
      </c>
      <c r="H13" s="42">
        <f>G13/$G17</f>
        <v>0</v>
      </c>
      <c r="I13" s="45">
        <f>'Table 6A'!I13+'Table 6B'!I13</f>
        <v>0</v>
      </c>
      <c r="J13" s="42">
        <f>I13/$I17</f>
        <v>0</v>
      </c>
      <c r="K13" s="45">
        <f>'Table 6A'!K13+'Table 6B'!K13</f>
        <v>0</v>
      </c>
      <c r="L13" s="85">
        <f>K13/$K17</f>
        <v>0</v>
      </c>
    </row>
    <row r="14" spans="1:12" ht="15.75" customHeight="1" x14ac:dyDescent="0.2">
      <c r="A14" s="84"/>
      <c r="B14" s="4" t="s">
        <v>233</v>
      </c>
      <c r="C14" s="45">
        <f>'Table 6A'!C14</f>
        <v>2979408</v>
      </c>
      <c r="D14" s="42">
        <f>C14/$C17</f>
        <v>0.15914398988412282</v>
      </c>
      <c r="E14" s="45">
        <f>'Table 6A'!E14+'Table 6B'!E14</f>
        <v>2473240</v>
      </c>
      <c r="F14" s="42">
        <f>E14/$E17</f>
        <v>0.13733038317289134</v>
      </c>
      <c r="G14" s="45">
        <f>'Table 6A'!G14+'Table 6B'!G14</f>
        <v>2922920</v>
      </c>
      <c r="H14" s="42">
        <f>G14/$G17</f>
        <v>0.16489254246155594</v>
      </c>
      <c r="I14" s="45">
        <f>'Table 6A'!I14+'Table 6B'!I14</f>
        <v>2922920</v>
      </c>
      <c r="J14" s="42">
        <f>I14/$I17</f>
        <v>0.16489254246155594</v>
      </c>
      <c r="K14" s="45">
        <f>'Table 6A'!K14+'Table 6B'!K14</f>
        <v>2922920</v>
      </c>
      <c r="L14" s="85">
        <f>K14/$K17</f>
        <v>0.16489254246155594</v>
      </c>
    </row>
    <row r="15" spans="1:12" ht="15.75" customHeight="1" x14ac:dyDescent="0.2">
      <c r="A15" s="84"/>
      <c r="B15" s="4" t="s">
        <v>234</v>
      </c>
      <c r="C15" s="45">
        <f>'Table 6A'!C15</f>
        <v>0</v>
      </c>
      <c r="D15" s="42">
        <f>C15/$C17</f>
        <v>0</v>
      </c>
      <c r="E15" s="45">
        <f>'Table 6A'!E15+'Table 6B'!E15</f>
        <v>0</v>
      </c>
      <c r="F15" s="42">
        <f>E15/$E17</f>
        <v>0</v>
      </c>
      <c r="G15" s="45">
        <f>'Table 6A'!G15+'Table 6B'!G15</f>
        <v>0</v>
      </c>
      <c r="H15" s="42">
        <f>G15/$G17</f>
        <v>0</v>
      </c>
      <c r="I15" s="45">
        <f>'Table 6A'!I15+'Table 6B'!I15</f>
        <v>0</v>
      </c>
      <c r="J15" s="42">
        <f>I15/$I17</f>
        <v>0</v>
      </c>
      <c r="K15" s="45">
        <f>'Table 6A'!K15+'Table 6B'!K15</f>
        <v>0</v>
      </c>
      <c r="L15" s="85">
        <f>K15/$K17</f>
        <v>0</v>
      </c>
    </row>
    <row r="16" spans="1:12" ht="15.75" customHeight="1" x14ac:dyDescent="0.2">
      <c r="A16" s="84"/>
      <c r="B16" s="4" t="s">
        <v>71</v>
      </c>
      <c r="C16" s="12">
        <f>'Table 6A'!C16</f>
        <v>5607090</v>
      </c>
      <c r="D16" s="17">
        <f>C16/$C17</f>
        <v>0.29950066397061642</v>
      </c>
      <c r="E16" s="12">
        <f>'Table 6A'!E16+'Table 6B'!E16</f>
        <v>5890156</v>
      </c>
      <c r="F16" s="17">
        <f>E16/$E17</f>
        <v>0.32705980027336812</v>
      </c>
      <c r="G16" s="12">
        <f>'Table 6A'!G16+'Table 6B'!G16</f>
        <v>5831791</v>
      </c>
      <c r="H16" s="17">
        <f>G16/$G17</f>
        <v>0.32899252976284665</v>
      </c>
      <c r="I16" s="12">
        <f>'Table 6A'!I16+'Table 6B'!I16</f>
        <v>5831791</v>
      </c>
      <c r="J16" s="17">
        <f>I16/$I17</f>
        <v>0.32899252976284665</v>
      </c>
      <c r="K16" s="12">
        <f>'Table 6A'!K16+'Table 6B'!K16</f>
        <v>5831791</v>
      </c>
      <c r="L16" s="86">
        <f>K16/$K17</f>
        <v>0.32899252976284665</v>
      </c>
    </row>
    <row r="17" spans="1:12" ht="15.75" customHeight="1" x14ac:dyDescent="0.2">
      <c r="A17" s="84"/>
      <c r="B17" s="4"/>
      <c r="C17" s="77">
        <f>SUM(C11:C16)</f>
        <v>18721461</v>
      </c>
      <c r="D17" s="42">
        <f>C17/$C17</f>
        <v>1</v>
      </c>
      <c r="E17" s="77">
        <f>SUM(E11:E16)</f>
        <v>18009416</v>
      </c>
      <c r="F17" s="42">
        <f>E17/$E17</f>
        <v>1</v>
      </c>
      <c r="G17" s="77">
        <f>SUM(G11:G16)</f>
        <v>17726211</v>
      </c>
      <c r="H17" s="42">
        <f>G17/$G17</f>
        <v>1</v>
      </c>
      <c r="I17" s="77">
        <f>SUM(I11:I16)</f>
        <v>17726211</v>
      </c>
      <c r="J17" s="42">
        <f>I17/$I17</f>
        <v>1</v>
      </c>
      <c r="K17" s="77">
        <f>SUM(K11:K16)</f>
        <v>17726211</v>
      </c>
      <c r="L17" s="85">
        <f>K17/$K17</f>
        <v>1</v>
      </c>
    </row>
    <row r="18" spans="1:12" ht="15.75" customHeight="1" x14ac:dyDescent="0.2">
      <c r="A18" s="87"/>
      <c r="B18" s="2"/>
      <c r="C18" s="2"/>
      <c r="D18" s="2"/>
      <c r="E18" s="2"/>
      <c r="F18" s="2"/>
      <c r="G18" s="2"/>
      <c r="H18" s="2"/>
      <c r="I18" s="2"/>
      <c r="J18" s="2"/>
      <c r="K18" s="2"/>
      <c r="L18" s="88"/>
    </row>
    <row r="19" spans="1:12" ht="15.75" customHeight="1" x14ac:dyDescent="0.2">
      <c r="A19" s="89" t="s">
        <v>235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90"/>
    </row>
    <row r="20" spans="1:12" ht="15.75" customHeight="1" x14ac:dyDescent="0.2">
      <c r="A20" s="84"/>
      <c r="B20" s="4" t="s">
        <v>230</v>
      </c>
      <c r="C20" s="54">
        <f>'Table 6A'!C20</f>
        <v>0</v>
      </c>
      <c r="D20" s="42" t="e">
        <f>C20/$C26</f>
        <v>#DIV/0!</v>
      </c>
      <c r="E20" s="54">
        <f>'Table 6A'!E20+'Table 6B'!E20</f>
        <v>0</v>
      </c>
      <c r="F20" s="42" t="e">
        <f>E20/$E26</f>
        <v>#DIV/0!</v>
      </c>
      <c r="G20" s="54">
        <f>'Table 6A'!G20+'Table 6B'!G20</f>
        <v>0</v>
      </c>
      <c r="H20" s="42" t="e">
        <f>G20/$G26</f>
        <v>#DIV/0!</v>
      </c>
      <c r="I20" s="54">
        <f>'Table 6A'!I20+'Table 6B'!I20</f>
        <v>0</v>
      </c>
      <c r="J20" s="42" t="e">
        <f>I20/$I26</f>
        <v>#DIV/0!</v>
      </c>
      <c r="K20" s="54">
        <f>'Table 6A'!K20+'Table 6B'!K20</f>
        <v>0</v>
      </c>
      <c r="L20" s="85" t="e">
        <f>K20/$K26</f>
        <v>#DIV/0!</v>
      </c>
    </row>
    <row r="21" spans="1:12" ht="15.75" customHeight="1" x14ac:dyDescent="0.2">
      <c r="A21" s="84"/>
      <c r="B21" s="4" t="s">
        <v>231</v>
      </c>
      <c r="C21" s="45">
        <f>'Table 6A'!C21</f>
        <v>0</v>
      </c>
      <c r="D21" s="42" t="e">
        <f>C21/$C26</f>
        <v>#DIV/0!</v>
      </c>
      <c r="E21" s="45">
        <f>'Table 6A'!E21+'Table 6B'!E21</f>
        <v>0</v>
      </c>
      <c r="F21" s="42" t="e">
        <f>E21/$E26</f>
        <v>#DIV/0!</v>
      </c>
      <c r="G21" s="45">
        <f>'Table 6A'!G21+'Table 6B'!G21</f>
        <v>0</v>
      </c>
      <c r="H21" s="42" t="e">
        <f>G21/$G26</f>
        <v>#DIV/0!</v>
      </c>
      <c r="I21" s="45">
        <f>'Table 6A'!I21+'Table 6B'!I21</f>
        <v>0</v>
      </c>
      <c r="J21" s="42" t="e">
        <f>I21/$I26</f>
        <v>#DIV/0!</v>
      </c>
      <c r="K21" s="45">
        <f>'Table 6A'!K21+'Table 6B'!K21</f>
        <v>0</v>
      </c>
      <c r="L21" s="85" t="e">
        <f>K21/$K26</f>
        <v>#DIV/0!</v>
      </c>
    </row>
    <row r="22" spans="1:12" ht="15.75" customHeight="1" x14ac:dyDescent="0.2">
      <c r="A22" s="84"/>
      <c r="B22" s="4" t="s">
        <v>232</v>
      </c>
      <c r="C22" s="45">
        <f>'Table 6A'!C22</f>
        <v>0</v>
      </c>
      <c r="D22" s="42" t="e">
        <f>C22/$C26</f>
        <v>#DIV/0!</v>
      </c>
      <c r="E22" s="45">
        <f>'Table 6A'!E22+'Table 6B'!E22</f>
        <v>0</v>
      </c>
      <c r="F22" s="42" t="e">
        <f>E22/$E26</f>
        <v>#DIV/0!</v>
      </c>
      <c r="G22" s="45">
        <f>'Table 6A'!G22+'Table 6B'!G22</f>
        <v>0</v>
      </c>
      <c r="H22" s="42" t="e">
        <f>G22/$G26</f>
        <v>#DIV/0!</v>
      </c>
      <c r="I22" s="45">
        <f>'Table 6A'!I22+'Table 6B'!I22</f>
        <v>0</v>
      </c>
      <c r="J22" s="42" t="e">
        <f>I22/$I26</f>
        <v>#DIV/0!</v>
      </c>
      <c r="K22" s="45">
        <f>'Table 6A'!K22+'Table 6B'!K22</f>
        <v>0</v>
      </c>
      <c r="L22" s="85" t="e">
        <f>K22/$K26</f>
        <v>#DIV/0!</v>
      </c>
    </row>
    <row r="23" spans="1:12" ht="15.75" customHeight="1" x14ac:dyDescent="0.2">
      <c r="A23" s="84"/>
      <c r="B23" s="4" t="s">
        <v>233</v>
      </c>
      <c r="C23" s="45">
        <f>'Table 6A'!C23</f>
        <v>0</v>
      </c>
      <c r="D23" s="42" t="e">
        <f>C23/$C26</f>
        <v>#DIV/0!</v>
      </c>
      <c r="E23" s="45">
        <f>'Table 6A'!E23+'Table 6B'!E23</f>
        <v>0</v>
      </c>
      <c r="F23" s="42" t="e">
        <f>E23/$E26</f>
        <v>#DIV/0!</v>
      </c>
      <c r="G23" s="45">
        <f>'Table 6A'!G23+'Table 6B'!G23</f>
        <v>0</v>
      </c>
      <c r="H23" s="42" t="e">
        <f>G23/$G26</f>
        <v>#DIV/0!</v>
      </c>
      <c r="I23" s="45">
        <f>'Table 6A'!I23+'Table 6B'!I23</f>
        <v>0</v>
      </c>
      <c r="J23" s="42" t="e">
        <f>I23/$I26</f>
        <v>#DIV/0!</v>
      </c>
      <c r="K23" s="45">
        <f>'Table 6A'!K23+'Table 6B'!K23</f>
        <v>0</v>
      </c>
      <c r="L23" s="85" t="e">
        <f>K23/$K26</f>
        <v>#DIV/0!</v>
      </c>
    </row>
    <row r="24" spans="1:12" ht="15.75" customHeight="1" x14ac:dyDescent="0.2">
      <c r="A24" s="84"/>
      <c r="B24" s="4" t="s">
        <v>234</v>
      </c>
      <c r="C24" s="45">
        <f>'Table 6A'!C24</f>
        <v>0</v>
      </c>
      <c r="D24" s="42" t="e">
        <f>C24/$C26</f>
        <v>#DIV/0!</v>
      </c>
      <c r="E24" s="45">
        <f>'Table 6A'!E24+'Table 6B'!E24</f>
        <v>0</v>
      </c>
      <c r="F24" s="42" t="e">
        <f>E24/$E26</f>
        <v>#DIV/0!</v>
      </c>
      <c r="G24" s="45">
        <f>'Table 6A'!G24+'Table 6B'!G24</f>
        <v>0</v>
      </c>
      <c r="H24" s="42" t="e">
        <f>G24/$G26</f>
        <v>#DIV/0!</v>
      </c>
      <c r="I24" s="45">
        <f>'Table 6A'!I24+'Table 6B'!I24</f>
        <v>0</v>
      </c>
      <c r="J24" s="42" t="e">
        <f>I24/$I26</f>
        <v>#DIV/0!</v>
      </c>
      <c r="K24" s="45">
        <f>'Table 6A'!K24+'Table 6B'!K24</f>
        <v>0</v>
      </c>
      <c r="L24" s="85" t="e">
        <f>K24/$K26</f>
        <v>#DIV/0!</v>
      </c>
    </row>
    <row r="25" spans="1:12" ht="15.75" customHeight="1" x14ac:dyDescent="0.2">
      <c r="A25" s="84"/>
      <c r="B25" s="4" t="s">
        <v>71</v>
      </c>
      <c r="C25" s="12">
        <f>'Table 6A'!C25</f>
        <v>0</v>
      </c>
      <c r="D25" s="17" t="e">
        <f>C25/$C26</f>
        <v>#DIV/0!</v>
      </c>
      <c r="E25" s="12">
        <f>'Table 6A'!E25+'Table 6B'!E25</f>
        <v>0</v>
      </c>
      <c r="F25" s="17" t="e">
        <f>E25/$E26</f>
        <v>#DIV/0!</v>
      </c>
      <c r="G25" s="12">
        <f>'Table 6A'!G25+'Table 6B'!G25</f>
        <v>0</v>
      </c>
      <c r="H25" s="17" t="e">
        <f>G25/$G26</f>
        <v>#DIV/0!</v>
      </c>
      <c r="I25" s="12">
        <f>'Table 6A'!I25+'Table 6B'!I25</f>
        <v>0</v>
      </c>
      <c r="J25" s="17" t="e">
        <f>I25/$I26</f>
        <v>#DIV/0!</v>
      </c>
      <c r="K25" s="12">
        <f>'Table 6A'!K25+'Table 6B'!K25</f>
        <v>0</v>
      </c>
      <c r="L25" s="86" t="e">
        <f>K25/$K26</f>
        <v>#DIV/0!</v>
      </c>
    </row>
    <row r="26" spans="1:12" ht="15.75" customHeight="1" x14ac:dyDescent="0.2">
      <c r="A26" s="84"/>
      <c r="B26" s="4"/>
      <c r="C26" s="77">
        <f>SUM(C20:C25)</f>
        <v>0</v>
      </c>
      <c r="D26" s="42" t="e">
        <f>C26/$C26</f>
        <v>#DIV/0!</v>
      </c>
      <c r="E26" s="77">
        <f>SUM(E20:E25)</f>
        <v>0</v>
      </c>
      <c r="F26" s="42" t="e">
        <f>E26/$E26</f>
        <v>#DIV/0!</v>
      </c>
      <c r="G26" s="77">
        <f>SUM(G20:G25)</f>
        <v>0</v>
      </c>
      <c r="H26" s="42" t="e">
        <f>G26/$G26</f>
        <v>#DIV/0!</v>
      </c>
      <c r="I26" s="77">
        <f>SUM(I20:I25)</f>
        <v>0</v>
      </c>
      <c r="J26" s="42" t="e">
        <f>I26/$I26</f>
        <v>#DIV/0!</v>
      </c>
      <c r="K26" s="77">
        <f>SUM(K20:K25)</f>
        <v>0</v>
      </c>
      <c r="L26" s="85" t="e">
        <f>K26/$K26</f>
        <v>#DIV/0!</v>
      </c>
    </row>
    <row r="27" spans="1:12" ht="15.75" customHeight="1" x14ac:dyDescent="0.2">
      <c r="A27" s="87"/>
      <c r="B27" s="2"/>
      <c r="C27" s="79"/>
      <c r="D27" s="17"/>
      <c r="E27" s="79"/>
      <c r="F27" s="17"/>
      <c r="G27" s="79"/>
      <c r="H27" s="17"/>
      <c r="I27" s="79"/>
      <c r="J27" s="17"/>
      <c r="K27" s="79"/>
      <c r="L27" s="86"/>
    </row>
    <row r="28" spans="1:12" ht="15.75" customHeight="1" x14ac:dyDescent="0.2">
      <c r="A28" s="89" t="s">
        <v>236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90"/>
    </row>
    <row r="29" spans="1:12" ht="15.75" customHeight="1" x14ac:dyDescent="0.2">
      <c r="A29" s="84"/>
      <c r="B29" s="4" t="s">
        <v>230</v>
      </c>
      <c r="C29" s="54">
        <f>'Table 6A'!C29</f>
        <v>0</v>
      </c>
      <c r="D29" s="42">
        <f>C29/$C35</f>
        <v>0</v>
      </c>
      <c r="E29" s="54">
        <f>'Table 6A'!E29+'Table 6B'!E29</f>
        <v>0</v>
      </c>
      <c r="F29" s="42">
        <f>E29/$E35</f>
        <v>0</v>
      </c>
      <c r="G29" s="54">
        <f>'Table 6A'!G29+'Table 6B'!G29</f>
        <v>0</v>
      </c>
      <c r="H29" s="42">
        <f>G29/$G35</f>
        <v>0</v>
      </c>
      <c r="I29" s="54">
        <f>'Table 6A'!I29+'Table 6B'!I29</f>
        <v>0</v>
      </c>
      <c r="J29" s="42">
        <f>I29/$I35</f>
        <v>0</v>
      </c>
      <c r="K29" s="54">
        <f>'Table 6A'!K29+'Table 6B'!K29</f>
        <v>0</v>
      </c>
      <c r="L29" s="85">
        <f>K29/$K35</f>
        <v>0</v>
      </c>
    </row>
    <row r="30" spans="1:12" ht="15.75" customHeight="1" x14ac:dyDescent="0.2">
      <c r="A30" s="84"/>
      <c r="B30" s="4" t="s">
        <v>231</v>
      </c>
      <c r="C30" s="45">
        <f>'Table 6A'!C30</f>
        <v>0</v>
      </c>
      <c r="D30" s="42">
        <f>C30/$C35</f>
        <v>0</v>
      </c>
      <c r="E30" s="45">
        <f>'Table 6A'!E30+'Table 6B'!E30</f>
        <v>0</v>
      </c>
      <c r="F30" s="42">
        <f>E30/$E35</f>
        <v>0</v>
      </c>
      <c r="G30" s="45">
        <f>'Table 6A'!G30+'Table 6B'!G30</f>
        <v>0</v>
      </c>
      <c r="H30" s="42">
        <f>G30/$G35</f>
        <v>0</v>
      </c>
      <c r="I30" s="45">
        <f>'Table 6A'!I30+'Table 6B'!I30</f>
        <v>0</v>
      </c>
      <c r="J30" s="42">
        <f>I30/$I35</f>
        <v>0</v>
      </c>
      <c r="K30" s="45">
        <f>'Table 6A'!K30+'Table 6B'!K30</f>
        <v>0</v>
      </c>
      <c r="L30" s="85">
        <f>K30/$K35</f>
        <v>0</v>
      </c>
    </row>
    <row r="31" spans="1:12" ht="15.75" customHeight="1" x14ac:dyDescent="0.2">
      <c r="A31" s="84"/>
      <c r="B31" s="4" t="s">
        <v>232</v>
      </c>
      <c r="C31" s="45">
        <f>'Table 6A'!C31</f>
        <v>0</v>
      </c>
      <c r="D31" s="42">
        <f>C31/$C35</f>
        <v>0</v>
      </c>
      <c r="E31" s="45">
        <f>'Table 6A'!E31+'Table 6B'!E31</f>
        <v>0</v>
      </c>
      <c r="F31" s="42">
        <f>E31/$E35</f>
        <v>0</v>
      </c>
      <c r="G31" s="45">
        <f>'Table 6A'!G31+'Table 6B'!G31</f>
        <v>0</v>
      </c>
      <c r="H31" s="42">
        <f>G31/$G35</f>
        <v>0</v>
      </c>
      <c r="I31" s="45">
        <f>'Table 6A'!I31+'Table 6B'!I31</f>
        <v>0</v>
      </c>
      <c r="J31" s="42">
        <f>I31/$I35</f>
        <v>0</v>
      </c>
      <c r="K31" s="45">
        <f>'Table 6A'!K31+'Table 6B'!K31</f>
        <v>0</v>
      </c>
      <c r="L31" s="85">
        <f>K31/$K35</f>
        <v>0</v>
      </c>
    </row>
    <row r="32" spans="1:12" ht="15.75" customHeight="1" x14ac:dyDescent="0.2">
      <c r="A32" s="84"/>
      <c r="B32" s="4" t="s">
        <v>233</v>
      </c>
      <c r="C32" s="45">
        <f>'Table 6A'!C32</f>
        <v>0</v>
      </c>
      <c r="D32" s="42">
        <f>C32/$C35</f>
        <v>0</v>
      </c>
      <c r="E32" s="45">
        <f>'Table 6A'!E32+'Table 6B'!E32</f>
        <v>0</v>
      </c>
      <c r="F32" s="42">
        <f>E32/$E35</f>
        <v>0</v>
      </c>
      <c r="G32" s="45">
        <f>'Table 6A'!G32+'Table 6B'!G32</f>
        <v>0</v>
      </c>
      <c r="H32" s="42">
        <f>G32/$G35</f>
        <v>0</v>
      </c>
      <c r="I32" s="45">
        <f>'Table 6A'!I32+'Table 6B'!I32</f>
        <v>0</v>
      </c>
      <c r="J32" s="42">
        <f>I32/$I35</f>
        <v>0</v>
      </c>
      <c r="K32" s="45">
        <f>'Table 6A'!K32+'Table 6B'!K32</f>
        <v>0</v>
      </c>
      <c r="L32" s="85">
        <f>K32/$K35</f>
        <v>0</v>
      </c>
    </row>
    <row r="33" spans="1:12" ht="15.75" customHeight="1" x14ac:dyDescent="0.2">
      <c r="A33" s="84"/>
      <c r="B33" s="4" t="s">
        <v>234</v>
      </c>
      <c r="C33" s="45">
        <f>'Table 6A'!C33</f>
        <v>0</v>
      </c>
      <c r="D33" s="42">
        <f>C33/$C35</f>
        <v>0</v>
      </c>
      <c r="E33" s="45">
        <f>'Table 6A'!E33+'Table 6B'!E33</f>
        <v>0</v>
      </c>
      <c r="F33" s="42">
        <f>E33/$E35</f>
        <v>0</v>
      </c>
      <c r="G33" s="45">
        <f>'Table 6A'!G33+'Table 6B'!G33</f>
        <v>0</v>
      </c>
      <c r="H33" s="42">
        <f>G33/$G35</f>
        <v>0</v>
      </c>
      <c r="I33" s="45">
        <f>'Table 6A'!I33+'Table 6B'!I33</f>
        <v>0</v>
      </c>
      <c r="J33" s="42">
        <f>I33/$I35</f>
        <v>0</v>
      </c>
      <c r="K33" s="45">
        <f>'Table 6A'!K33+'Table 6B'!K33</f>
        <v>0</v>
      </c>
      <c r="L33" s="85">
        <f>K33/$K35</f>
        <v>0</v>
      </c>
    </row>
    <row r="34" spans="1:12" ht="15.75" customHeight="1" x14ac:dyDescent="0.2">
      <c r="A34" s="84"/>
      <c r="B34" s="4" t="s">
        <v>71</v>
      </c>
      <c r="C34" s="12">
        <f>'Table 6A'!C34</f>
        <v>6509780</v>
      </c>
      <c r="D34" s="17">
        <f>C34/$C35</f>
        <v>1</v>
      </c>
      <c r="E34" s="12">
        <f>'Table 6A'!E34+'Table 6B'!E34</f>
        <v>5893909</v>
      </c>
      <c r="F34" s="17">
        <f>E34/$E35</f>
        <v>1</v>
      </c>
      <c r="G34" s="12">
        <f>'Table 6A'!G34+'Table 6B'!G34</f>
        <v>6452132</v>
      </c>
      <c r="H34" s="17">
        <f>G34/$G35</f>
        <v>1</v>
      </c>
      <c r="I34" s="12">
        <f>'Table 6A'!I34+'Table 6B'!I34</f>
        <v>6452132</v>
      </c>
      <c r="J34" s="17">
        <f>I34/$I35</f>
        <v>1</v>
      </c>
      <c r="K34" s="12">
        <f>'Table 6A'!K34+'Table 6B'!K34</f>
        <v>6452132</v>
      </c>
      <c r="L34" s="86">
        <f>K34/$K35</f>
        <v>1</v>
      </c>
    </row>
    <row r="35" spans="1:12" ht="15.75" customHeight="1" x14ac:dyDescent="0.2">
      <c r="A35" s="84"/>
      <c r="B35" s="4"/>
      <c r="C35" s="77">
        <f>SUM(C29:C34)</f>
        <v>6509780</v>
      </c>
      <c r="D35" s="42">
        <f>C35/$C35</f>
        <v>1</v>
      </c>
      <c r="E35" s="77">
        <f>SUM(E29:E34)</f>
        <v>5893909</v>
      </c>
      <c r="F35" s="42">
        <f>E35/$E35</f>
        <v>1</v>
      </c>
      <c r="G35" s="77">
        <f>SUM(G29:G34)</f>
        <v>6452132</v>
      </c>
      <c r="H35" s="42">
        <f>G35/$G35</f>
        <v>1</v>
      </c>
      <c r="I35" s="77">
        <f>SUM(I29:I34)</f>
        <v>6452132</v>
      </c>
      <c r="J35" s="42">
        <f>I35/$I35</f>
        <v>1</v>
      </c>
      <c r="K35" s="77">
        <f>SUM(K29:K34)</f>
        <v>6452132</v>
      </c>
      <c r="L35" s="85">
        <f>K35/$K35</f>
        <v>1</v>
      </c>
    </row>
    <row r="36" spans="1:12" ht="15.75" customHeight="1" x14ac:dyDescent="0.2">
      <c r="A36" s="87"/>
      <c r="B36" s="2"/>
      <c r="C36" s="2"/>
      <c r="D36" s="2"/>
      <c r="E36" s="2"/>
      <c r="F36" s="2"/>
      <c r="G36" s="2"/>
      <c r="H36" s="2"/>
      <c r="I36" s="2"/>
      <c r="J36" s="2"/>
      <c r="K36" s="2"/>
      <c r="L36" s="88"/>
    </row>
    <row r="37" spans="1:12" ht="15.75" customHeight="1" x14ac:dyDescent="0.2">
      <c r="A37" s="89" t="s">
        <v>237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90"/>
    </row>
    <row r="38" spans="1:12" ht="15.75" customHeight="1" x14ac:dyDescent="0.2">
      <c r="A38" s="84"/>
      <c r="B38" s="4" t="s">
        <v>230</v>
      </c>
      <c r="C38" s="54">
        <f>C11+C20+C29</f>
        <v>2168185</v>
      </c>
      <c r="D38" s="42">
        <f>C38/$C44</f>
        <v>8.5932554803784728E-2</v>
      </c>
      <c r="E38" s="54">
        <f>E11+E20+E29</f>
        <v>899360</v>
      </c>
      <c r="F38" s="42">
        <f>E38/$E44</f>
        <v>3.7624891097786606E-2</v>
      </c>
      <c r="G38" s="54">
        <f t="shared" ref="G38:G43" si="0">G11+G20+G29</f>
        <v>674520</v>
      </c>
      <c r="H38" s="42">
        <f>G38/$G44</f>
        <v>2.789769340272822E-2</v>
      </c>
      <c r="I38" s="54">
        <f t="shared" ref="I38:I43" si="1">I11+I20+I29</f>
        <v>674520</v>
      </c>
      <c r="J38" s="42">
        <f>I38/$I44</f>
        <v>2.789769340272822E-2</v>
      </c>
      <c r="K38" s="54">
        <f t="shared" ref="K38:K43" si="2">K11+K20+K29</f>
        <v>674520</v>
      </c>
      <c r="L38" s="85">
        <f>K38/$K44</f>
        <v>2.789769340272822E-2</v>
      </c>
    </row>
    <row r="39" spans="1:12" ht="15.75" customHeight="1" x14ac:dyDescent="0.2">
      <c r="A39" s="84"/>
      <c r="B39" s="4" t="s">
        <v>231</v>
      </c>
      <c r="C39" s="45">
        <f t="shared" ref="C39:E43" si="3">C12+C21+C30</f>
        <v>7966778</v>
      </c>
      <c r="D39" s="42">
        <f>C39/$C44</f>
        <v>0.31575054116442391</v>
      </c>
      <c r="E39" s="45">
        <f t="shared" si="3"/>
        <v>8746660</v>
      </c>
      <c r="F39" s="42">
        <f>E39/$E44</f>
        <v>0.36591813063663736</v>
      </c>
      <c r="G39" s="45">
        <f t="shared" si="0"/>
        <v>8296980</v>
      </c>
      <c r="H39" s="42">
        <f>G39/$G44</f>
        <v>0.34315751083521318</v>
      </c>
      <c r="I39" s="45">
        <f t="shared" si="1"/>
        <v>8296980</v>
      </c>
      <c r="J39" s="42">
        <f>I39/$I44</f>
        <v>0.34315751083521318</v>
      </c>
      <c r="K39" s="45">
        <f t="shared" si="2"/>
        <v>8296980</v>
      </c>
      <c r="L39" s="85">
        <f>K39/$K44</f>
        <v>0.34315751083521318</v>
      </c>
    </row>
    <row r="40" spans="1:12" ht="15.75" customHeight="1" x14ac:dyDescent="0.2">
      <c r="A40" s="84"/>
      <c r="B40" s="4" t="s">
        <v>232</v>
      </c>
      <c r="C40" s="45">
        <f t="shared" si="3"/>
        <v>0</v>
      </c>
      <c r="D40" s="42">
        <f>C40/$C44</f>
        <v>0</v>
      </c>
      <c r="E40" s="45">
        <f t="shared" si="3"/>
        <v>0</v>
      </c>
      <c r="F40" s="42">
        <f>E40/$E44</f>
        <v>0</v>
      </c>
      <c r="G40" s="45">
        <f t="shared" si="0"/>
        <v>0</v>
      </c>
      <c r="H40" s="42">
        <f>G40/$G44</f>
        <v>0</v>
      </c>
      <c r="I40" s="45">
        <f t="shared" si="1"/>
        <v>0</v>
      </c>
      <c r="J40" s="42">
        <f>I40/$I44</f>
        <v>0</v>
      </c>
      <c r="K40" s="45">
        <f t="shared" si="2"/>
        <v>0</v>
      </c>
      <c r="L40" s="85">
        <f>K40/$K44</f>
        <v>0</v>
      </c>
    </row>
    <row r="41" spans="1:12" ht="15.75" customHeight="1" x14ac:dyDescent="0.2">
      <c r="A41" s="84"/>
      <c r="B41" s="4" t="s">
        <v>233</v>
      </c>
      <c r="C41" s="45">
        <f t="shared" si="3"/>
        <v>2979408</v>
      </c>
      <c r="D41" s="42">
        <f>C41/$C44</f>
        <v>0.11808408472654991</v>
      </c>
      <c r="E41" s="45">
        <f t="shared" si="3"/>
        <v>2473240</v>
      </c>
      <c r="F41" s="42">
        <f>E41/$E44</f>
        <v>0.10346845051891317</v>
      </c>
      <c r="G41" s="45">
        <f t="shared" si="0"/>
        <v>2922920</v>
      </c>
      <c r="H41" s="42">
        <f>G41/$G44</f>
        <v>0.12089000474515561</v>
      </c>
      <c r="I41" s="45">
        <f t="shared" si="1"/>
        <v>2922920</v>
      </c>
      <c r="J41" s="42">
        <f>I41/$I44</f>
        <v>0.12089000474515561</v>
      </c>
      <c r="K41" s="45">
        <f t="shared" si="2"/>
        <v>2922920</v>
      </c>
      <c r="L41" s="85">
        <f>K41/$K44</f>
        <v>0.12089000474515561</v>
      </c>
    </row>
    <row r="42" spans="1:12" ht="15.75" customHeight="1" x14ac:dyDescent="0.2">
      <c r="A42" s="84"/>
      <c r="B42" s="4" t="s">
        <v>234</v>
      </c>
      <c r="C42" s="45">
        <f t="shared" si="3"/>
        <v>0</v>
      </c>
      <c r="D42" s="42">
        <f>C42/$C44</f>
        <v>0</v>
      </c>
      <c r="E42" s="45">
        <f t="shared" si="3"/>
        <v>0</v>
      </c>
      <c r="F42" s="42">
        <f>E42/$E44</f>
        <v>0</v>
      </c>
      <c r="G42" s="45">
        <f t="shared" si="0"/>
        <v>0</v>
      </c>
      <c r="H42" s="42">
        <f>G42/$G44</f>
        <v>0</v>
      </c>
      <c r="I42" s="45">
        <f t="shared" si="1"/>
        <v>0</v>
      </c>
      <c r="J42" s="42">
        <f>I42/$I44</f>
        <v>0</v>
      </c>
      <c r="K42" s="45">
        <f t="shared" si="2"/>
        <v>0</v>
      </c>
      <c r="L42" s="85">
        <f>K42/$K44</f>
        <v>0</v>
      </c>
    </row>
    <row r="43" spans="1:12" ht="15.75" customHeight="1" x14ac:dyDescent="0.2">
      <c r="A43" s="84"/>
      <c r="B43" s="4" t="s">
        <v>71</v>
      </c>
      <c r="C43" s="12">
        <f t="shared" si="3"/>
        <v>12116870</v>
      </c>
      <c r="D43" s="17">
        <f>C43/$C44</f>
        <v>0.48023281930524148</v>
      </c>
      <c r="E43" s="12">
        <f t="shared" si="3"/>
        <v>11784065</v>
      </c>
      <c r="F43" s="17">
        <f>E43/$E44</f>
        <v>0.49298852774666285</v>
      </c>
      <c r="G43" s="12">
        <f t="shared" si="0"/>
        <v>12283923</v>
      </c>
      <c r="H43" s="17">
        <f>G43/$G44</f>
        <v>0.50805479101690298</v>
      </c>
      <c r="I43" s="12">
        <f t="shared" si="1"/>
        <v>12283923</v>
      </c>
      <c r="J43" s="17">
        <f>I43/$I44</f>
        <v>0.50805479101690298</v>
      </c>
      <c r="K43" s="12">
        <f t="shared" si="2"/>
        <v>12283923</v>
      </c>
      <c r="L43" s="86">
        <f>K43/$K44</f>
        <v>0.50805479101690298</v>
      </c>
    </row>
    <row r="44" spans="1:12" ht="15.75" customHeight="1" x14ac:dyDescent="0.2">
      <c r="A44" s="84"/>
      <c r="B44" s="4"/>
      <c r="C44" s="77">
        <f>SUM(C38:C43)</f>
        <v>25231241</v>
      </c>
      <c r="D44" s="42">
        <f>C44/$C44</f>
        <v>1</v>
      </c>
      <c r="E44" s="77">
        <f>SUM(E38:E43)</f>
        <v>23903325</v>
      </c>
      <c r="F44" s="42">
        <f>E44/$E44</f>
        <v>1</v>
      </c>
      <c r="G44" s="77">
        <f>SUM(G38:G43)</f>
        <v>24178343</v>
      </c>
      <c r="H44" s="42">
        <f>G44/$G44</f>
        <v>1</v>
      </c>
      <c r="I44" s="77">
        <f>SUM(I38:I43)</f>
        <v>24178343</v>
      </c>
      <c r="J44" s="42">
        <f>I44/$I44</f>
        <v>1</v>
      </c>
      <c r="K44" s="77">
        <f>SUM(K38:K43)</f>
        <v>24178343</v>
      </c>
      <c r="L44" s="85">
        <f>K44/$K44</f>
        <v>1</v>
      </c>
    </row>
    <row r="45" spans="1:12" ht="15.75" customHeight="1" thickBot="1" x14ac:dyDescent="0.25">
      <c r="A45" s="9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96"/>
    </row>
    <row r="46" spans="1:12" ht="15.75" customHeight="1" x14ac:dyDescent="0.2">
      <c r="A46" s="89" t="s">
        <v>126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90"/>
    </row>
    <row r="47" spans="1:12" ht="15.75" customHeight="1" x14ac:dyDescent="0.2">
      <c r="A47" s="84"/>
      <c r="B47" s="4" t="s">
        <v>230</v>
      </c>
      <c r="C47" s="54">
        <f>'Table 6A'!C47</f>
        <v>754551</v>
      </c>
      <c r="D47" s="42">
        <f>C47/$C53</f>
        <v>0.24074871138748988</v>
      </c>
      <c r="E47" s="54">
        <f>'Table 6A'!E47+'Table 6B'!E47</f>
        <v>-216080</v>
      </c>
      <c r="F47" s="42">
        <f>E47/$E53</f>
        <v>-0.11511183822546216</v>
      </c>
      <c r="G47" s="54">
        <f>'Table 6A'!G47+'Table 6B'!G47</f>
        <v>-343830</v>
      </c>
      <c r="H47" s="42">
        <f>G47/$G53</f>
        <v>-0.20285350688243489</v>
      </c>
      <c r="I47" s="54">
        <f>'Table 6A'!I47+'Table 6B'!I47</f>
        <v>-343830</v>
      </c>
      <c r="J47" s="42">
        <f>I47/$I53</f>
        <v>-0.20285350688243489</v>
      </c>
      <c r="K47" s="54">
        <f>'Table 6A'!K47+'Table 6B'!K47</f>
        <v>-343830</v>
      </c>
      <c r="L47" s="85">
        <f>K47/$K53</f>
        <v>-0.20285350688243489</v>
      </c>
    </row>
    <row r="48" spans="1:12" ht="15.75" customHeight="1" x14ac:dyDescent="0.2">
      <c r="A48" s="84"/>
      <c r="B48" s="4" t="s">
        <v>231</v>
      </c>
      <c r="C48" s="45">
        <f>'Table 6A'!C48</f>
        <v>1648898</v>
      </c>
      <c r="D48" s="42">
        <f>C48/$C53</f>
        <v>0.52610104381202771</v>
      </c>
      <c r="E48" s="45">
        <f>'Table 6A'!E48+'Table 6B'!E48</f>
        <v>1711091</v>
      </c>
      <c r="F48" s="42">
        <f>E48/$E53</f>
        <v>0.9115458644069061</v>
      </c>
      <c r="G48" s="45">
        <f>'Table 6A'!G48+'Table 6B'!G48</f>
        <v>1613986</v>
      </c>
      <c r="H48" s="42">
        <f>G48/$G53</f>
        <v>0.9522226686419264</v>
      </c>
      <c r="I48" s="45">
        <f>'Table 6A'!I48+'Table 6B'!I48</f>
        <v>1613986</v>
      </c>
      <c r="J48" s="42">
        <f>I48/$I53</f>
        <v>0.9522226686419264</v>
      </c>
      <c r="K48" s="45">
        <f>'Table 6A'!K48+'Table 6B'!K48</f>
        <v>1613986</v>
      </c>
      <c r="L48" s="85">
        <f>K48/$K53</f>
        <v>0.9522226686419264</v>
      </c>
    </row>
    <row r="49" spans="1:12" ht="15.75" customHeight="1" x14ac:dyDescent="0.2">
      <c r="A49" s="84"/>
      <c r="B49" s="4" t="s">
        <v>232</v>
      </c>
      <c r="C49" s="45">
        <f>'Table 6A'!C49</f>
        <v>0</v>
      </c>
      <c r="D49" s="42">
        <f>C49/$C53</f>
        <v>0</v>
      </c>
      <c r="E49" s="45">
        <f>'Table 6A'!E49+'Table 6B'!E49</f>
        <v>0</v>
      </c>
      <c r="F49" s="42">
        <f>E49/$E53</f>
        <v>0</v>
      </c>
      <c r="G49" s="45">
        <f>'Table 6A'!G49+'Table 6B'!G49</f>
        <v>0</v>
      </c>
      <c r="H49" s="42">
        <f>G49/$G53</f>
        <v>0</v>
      </c>
      <c r="I49" s="45">
        <f>'Table 6A'!I49+'Table 6B'!I49</f>
        <v>0</v>
      </c>
      <c r="J49" s="42">
        <f>I49/$I53</f>
        <v>0</v>
      </c>
      <c r="K49" s="45">
        <f>'Table 6A'!K49+'Table 6B'!K49</f>
        <v>0</v>
      </c>
      <c r="L49" s="85">
        <f>K49/$K53</f>
        <v>0</v>
      </c>
    </row>
    <row r="50" spans="1:12" ht="15.75" customHeight="1" x14ac:dyDescent="0.2">
      <c r="A50" s="84"/>
      <c r="B50" s="4" t="s">
        <v>233</v>
      </c>
      <c r="C50" s="45">
        <f>'Table 6A'!C50</f>
        <v>937824</v>
      </c>
      <c r="D50" s="42">
        <f>C50/$C53</f>
        <v>0.29922420023068197</v>
      </c>
      <c r="E50" s="45">
        <f>'Table 6A'!E50+'Table 6B'!E50</f>
        <v>822111</v>
      </c>
      <c r="F50" s="42">
        <f>E50/$E53</f>
        <v>0.43796144222219974</v>
      </c>
      <c r="G50" s="45">
        <f>'Table 6A'!G50+'Table 6B'!G50</f>
        <v>991041</v>
      </c>
      <c r="H50" s="42">
        <f>G50/$G53</f>
        <v>0.58469633922076358</v>
      </c>
      <c r="I50" s="45">
        <f>'Table 6A'!I50+'Table 6B'!I50</f>
        <v>991041</v>
      </c>
      <c r="J50" s="42">
        <f>I50/$I53</f>
        <v>0.58469633922076358</v>
      </c>
      <c r="K50" s="45">
        <f>'Table 6A'!K50+'Table 6B'!K50</f>
        <v>991041</v>
      </c>
      <c r="L50" s="85">
        <f>K50/$K53</f>
        <v>0.58469633922076358</v>
      </c>
    </row>
    <row r="51" spans="1:12" ht="15.75" customHeight="1" x14ac:dyDescent="0.2">
      <c r="A51" s="84"/>
      <c r="B51" s="4" t="s">
        <v>234</v>
      </c>
      <c r="C51" s="45">
        <f>'Table 6A'!C51</f>
        <v>337044</v>
      </c>
      <c r="D51" s="42">
        <f>C51/$C53</f>
        <v>0.107538004297768</v>
      </c>
      <c r="E51" s="45">
        <f>'Table 6A'!E51+'Table 6B'!E51</f>
        <v>0</v>
      </c>
      <c r="F51" s="42">
        <f>E51/$E53</f>
        <v>0</v>
      </c>
      <c r="G51" s="45">
        <f>'Table 6A'!G51+'Table 6B'!G51</f>
        <v>0</v>
      </c>
      <c r="H51" s="42">
        <f>G51/$G53</f>
        <v>0</v>
      </c>
      <c r="I51" s="45">
        <f>'Table 6A'!I51+'Table 6B'!I51</f>
        <v>0</v>
      </c>
      <c r="J51" s="42">
        <f>I51/$I53</f>
        <v>0</v>
      </c>
      <c r="K51" s="45">
        <f>'Table 6A'!K51+'Table 6B'!K51</f>
        <v>0</v>
      </c>
      <c r="L51" s="85">
        <f>K51/$K53</f>
        <v>0</v>
      </c>
    </row>
    <row r="52" spans="1:12" ht="15.75" customHeight="1" x14ac:dyDescent="0.2">
      <c r="A52" s="84"/>
      <c r="B52" s="4" t="s">
        <v>71</v>
      </c>
      <c r="C52" s="12">
        <f>'Table 6A'!C52</f>
        <v>-544132</v>
      </c>
      <c r="D52" s="17">
        <f>C52/$C53</f>
        <v>-0.17361195972796756</v>
      </c>
      <c r="E52" s="12">
        <f>'Table 6A'!E52+'Table 6B'!E52</f>
        <v>-439991</v>
      </c>
      <c r="F52" s="17">
        <f>E52/$E53</f>
        <v>-0.23439546840364364</v>
      </c>
      <c r="G52" s="12">
        <f>'Table 6A'!G52+'Table 6B'!G52</f>
        <v>-566230</v>
      </c>
      <c r="H52" s="17">
        <f>G52/$G53</f>
        <v>-0.33406550098025506</v>
      </c>
      <c r="I52" s="12">
        <f>'Table 6A'!I52+'Table 6B'!I52</f>
        <v>-566230</v>
      </c>
      <c r="J52" s="17">
        <f>I52/$I53</f>
        <v>-0.33406550098025506</v>
      </c>
      <c r="K52" s="12">
        <f>'Table 6A'!K52+'Table 6B'!K52</f>
        <v>-566230</v>
      </c>
      <c r="L52" s="86">
        <f>K52/$K53</f>
        <v>-0.33406550098025506</v>
      </c>
    </row>
    <row r="53" spans="1:12" ht="15.75" customHeight="1" x14ac:dyDescent="0.2">
      <c r="A53" s="84"/>
      <c r="B53" s="4"/>
      <c r="C53" s="77">
        <f>SUM(C47:C52)</f>
        <v>3134185</v>
      </c>
      <c r="D53" s="42">
        <f>C53/$C53</f>
        <v>1</v>
      </c>
      <c r="E53" s="77">
        <f>SUM(E47:E52)</f>
        <v>1877131</v>
      </c>
      <c r="F53" s="42">
        <f>E53/$E53</f>
        <v>1</v>
      </c>
      <c r="G53" s="77">
        <f>SUM(G47:G52)</f>
        <v>1694967</v>
      </c>
      <c r="H53" s="42">
        <f>G53/$G53</f>
        <v>1</v>
      </c>
      <c r="I53" s="77">
        <f>SUM(I47:I52)</f>
        <v>1694967</v>
      </c>
      <c r="J53" s="42">
        <f>I53/$I53</f>
        <v>1</v>
      </c>
      <c r="K53" s="77">
        <f>SUM(K47:K52)</f>
        <v>1694967</v>
      </c>
      <c r="L53" s="85">
        <f>K53/$K53</f>
        <v>1</v>
      </c>
    </row>
    <row r="54" spans="1:12" ht="15.75" customHeight="1" thickBot="1" x14ac:dyDescent="0.25">
      <c r="A54" s="9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96"/>
    </row>
    <row r="55" spans="1:12" ht="15.75" customHeight="1" x14ac:dyDescent="0.2">
      <c r="A55" s="89" t="s">
        <v>238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90"/>
    </row>
    <row r="56" spans="1:12" ht="15.75" customHeight="1" x14ac:dyDescent="0.2">
      <c r="A56" s="84"/>
      <c r="B56" s="4" t="s">
        <v>230</v>
      </c>
      <c r="C56" s="54">
        <f t="shared" ref="C56:C61" si="4">C38-C47</f>
        <v>1413634</v>
      </c>
      <c r="D56" s="42">
        <f>C56/$C63</f>
        <v>6.3973861495395593E-2</v>
      </c>
      <c r="E56" s="54">
        <f t="shared" ref="E56:E61" si="5">E38-E47</f>
        <v>1115440</v>
      </c>
      <c r="F56" s="42">
        <f>E56/$E63</f>
        <v>5.06415225435679E-2</v>
      </c>
      <c r="G56" s="54">
        <f t="shared" ref="G56:G61" si="6">G38-G47</f>
        <v>1018350</v>
      </c>
      <c r="H56" s="42">
        <f>G56/$G63</f>
        <v>4.5293464824855481E-2</v>
      </c>
      <c r="I56" s="54">
        <f t="shared" ref="I56:I61" si="7">I38-I47</f>
        <v>1018350</v>
      </c>
      <c r="J56" s="42">
        <f>I56/$I63</f>
        <v>4.5293464824855481E-2</v>
      </c>
      <c r="K56" s="54">
        <f t="shared" ref="K56:K61" si="8">K38-K47</f>
        <v>1018350</v>
      </c>
      <c r="L56" s="85">
        <f>K56/$K63</f>
        <v>4.5293464824855481E-2</v>
      </c>
    </row>
    <row r="57" spans="1:12" ht="15.75" customHeight="1" x14ac:dyDescent="0.2">
      <c r="A57" s="84"/>
      <c r="B57" s="4" t="s">
        <v>231</v>
      </c>
      <c r="C57" s="45">
        <f t="shared" si="4"/>
        <v>6317880</v>
      </c>
      <c r="D57" s="42">
        <f>C57/$C63</f>
        <v>0.28591501057878477</v>
      </c>
      <c r="E57" s="45">
        <f t="shared" si="5"/>
        <v>7035569</v>
      </c>
      <c r="F57" s="42">
        <f>E57/$E63</f>
        <v>0.31941827988984389</v>
      </c>
      <c r="G57" s="45">
        <f t="shared" si="6"/>
        <v>6682994</v>
      </c>
      <c r="H57" s="42">
        <f>G57/$G63</f>
        <v>0.29724157083882774</v>
      </c>
      <c r="I57" s="45">
        <f t="shared" si="7"/>
        <v>6682994</v>
      </c>
      <c r="J57" s="42">
        <f>I57/$I63</f>
        <v>0.29724157083882774</v>
      </c>
      <c r="K57" s="45">
        <f t="shared" si="8"/>
        <v>6682994</v>
      </c>
      <c r="L57" s="85">
        <f>K57/$K63</f>
        <v>0.29724157083882774</v>
      </c>
    </row>
    <row r="58" spans="1:12" ht="15.75" customHeight="1" x14ac:dyDescent="0.2">
      <c r="A58" s="84"/>
      <c r="B58" s="4" t="s">
        <v>232</v>
      </c>
      <c r="C58" s="45">
        <f t="shared" si="4"/>
        <v>0</v>
      </c>
      <c r="D58" s="42">
        <f>C58/$C63</f>
        <v>0</v>
      </c>
      <c r="E58" s="45">
        <f t="shared" si="5"/>
        <v>0</v>
      </c>
      <c r="F58" s="42">
        <f>E58/$E63</f>
        <v>0</v>
      </c>
      <c r="G58" s="45">
        <f t="shared" si="6"/>
        <v>0</v>
      </c>
      <c r="H58" s="42">
        <f>G58/$G63</f>
        <v>0</v>
      </c>
      <c r="I58" s="45">
        <f t="shared" si="7"/>
        <v>0</v>
      </c>
      <c r="J58" s="42">
        <f>I58/$I63</f>
        <v>0</v>
      </c>
      <c r="K58" s="45">
        <f t="shared" si="8"/>
        <v>0</v>
      </c>
      <c r="L58" s="85">
        <f>K58/$K63</f>
        <v>0</v>
      </c>
    </row>
    <row r="59" spans="1:12" ht="15.75" customHeight="1" x14ac:dyDescent="0.2">
      <c r="A59" s="84"/>
      <c r="B59" s="4" t="s">
        <v>233</v>
      </c>
      <c r="C59" s="45">
        <f t="shared" si="4"/>
        <v>2041584</v>
      </c>
      <c r="D59" s="42">
        <f>C59/$C63</f>
        <v>9.2391674257421438E-2</v>
      </c>
      <c r="E59" s="45">
        <f t="shared" si="5"/>
        <v>1651129</v>
      </c>
      <c r="F59" s="42">
        <f>E59/$E63</f>
        <v>7.4962065620596999E-2</v>
      </c>
      <c r="G59" s="45">
        <f t="shared" si="6"/>
        <v>1931879</v>
      </c>
      <c r="H59" s="42">
        <f>G59/$G63</f>
        <v>8.5924773930747766E-2</v>
      </c>
      <c r="I59" s="45">
        <f t="shared" si="7"/>
        <v>1931879</v>
      </c>
      <c r="J59" s="42">
        <f>I59/$I63</f>
        <v>8.5924773930747766E-2</v>
      </c>
      <c r="K59" s="45">
        <f t="shared" si="8"/>
        <v>1931879</v>
      </c>
      <c r="L59" s="85">
        <f>K59/$K63</f>
        <v>8.5924773930747766E-2</v>
      </c>
    </row>
    <row r="60" spans="1:12" ht="15.75" customHeight="1" x14ac:dyDescent="0.2">
      <c r="A60" s="84"/>
      <c r="B60" s="4" t="s">
        <v>234</v>
      </c>
      <c r="C60" s="45">
        <f t="shared" si="4"/>
        <v>-337044</v>
      </c>
      <c r="D60" s="42">
        <f>C60/$C63</f>
        <v>-1.5252891606918135E-2</v>
      </c>
      <c r="E60" s="45">
        <f t="shared" si="5"/>
        <v>0</v>
      </c>
      <c r="F60" s="42">
        <f>E60/$E63</f>
        <v>0</v>
      </c>
      <c r="G60" s="45">
        <f t="shared" si="6"/>
        <v>0</v>
      </c>
      <c r="H60" s="42">
        <f>G60/$G63</f>
        <v>0</v>
      </c>
      <c r="I60" s="45">
        <f t="shared" si="7"/>
        <v>0</v>
      </c>
      <c r="J60" s="42">
        <f>I60/$I63</f>
        <v>0</v>
      </c>
      <c r="K60" s="45">
        <f t="shared" si="8"/>
        <v>0</v>
      </c>
      <c r="L60" s="85">
        <f>K60/$K63</f>
        <v>0</v>
      </c>
    </row>
    <row r="61" spans="1:12" ht="15.75" customHeight="1" x14ac:dyDescent="0.2">
      <c r="A61" s="84"/>
      <c r="B61" s="4" t="s">
        <v>71</v>
      </c>
      <c r="C61" s="45">
        <f t="shared" si="4"/>
        <v>12661002</v>
      </c>
      <c r="D61" s="42">
        <f>C61/$C63</f>
        <v>0.57297234527531626</v>
      </c>
      <c r="E61" s="45">
        <f t="shared" si="5"/>
        <v>12224056</v>
      </c>
      <c r="F61" s="42">
        <f>E61/$E63</f>
        <v>0.55497813194599122</v>
      </c>
      <c r="G61" s="45">
        <f t="shared" si="6"/>
        <v>12850153</v>
      </c>
      <c r="H61" s="42">
        <f>G61/$G63</f>
        <v>0.57154019040556903</v>
      </c>
      <c r="I61" s="45">
        <f t="shared" si="7"/>
        <v>12850153</v>
      </c>
      <c r="J61" s="42">
        <f>I61/$I63</f>
        <v>0.57154019040556903</v>
      </c>
      <c r="K61" s="45">
        <f t="shared" si="8"/>
        <v>12850153</v>
      </c>
      <c r="L61" s="85">
        <f>K61/$K63</f>
        <v>0.57154019040556903</v>
      </c>
    </row>
    <row r="62" spans="1:12" ht="15.75" customHeight="1" x14ac:dyDescent="0.2">
      <c r="A62" s="84"/>
      <c r="B62" s="4" t="s">
        <v>239</v>
      </c>
      <c r="C62" s="12">
        <f>'Table 6A'!C62</f>
        <v>0</v>
      </c>
      <c r="D62" s="17">
        <f>C62/$C63</f>
        <v>0</v>
      </c>
      <c r="E62" s="12">
        <f>'Table 6A'!E62</f>
        <v>0</v>
      </c>
      <c r="F62" s="17">
        <f>E62/$E63</f>
        <v>0</v>
      </c>
      <c r="G62" s="12">
        <f>'Table 6A'!G62</f>
        <v>0</v>
      </c>
      <c r="H62" s="17">
        <f>G62/$G63</f>
        <v>0</v>
      </c>
      <c r="I62" s="12">
        <f>'Table 6A'!I62</f>
        <v>0</v>
      </c>
      <c r="J62" s="17">
        <f>I62/$I63</f>
        <v>0</v>
      </c>
      <c r="K62" s="12">
        <f>'Table 6A'!K62</f>
        <v>0</v>
      </c>
      <c r="L62" s="86">
        <f>K62/$K63</f>
        <v>0</v>
      </c>
    </row>
    <row r="63" spans="1:12" ht="15.75" customHeight="1" thickBot="1" x14ac:dyDescent="0.25">
      <c r="A63" s="91"/>
      <c r="B63" s="62"/>
      <c r="C63" s="95">
        <f t="shared" ref="C63:L63" si="9">SUM(C56:C62)</f>
        <v>22097056</v>
      </c>
      <c r="D63" s="93">
        <f t="shared" si="9"/>
        <v>1</v>
      </c>
      <c r="E63" s="95">
        <f t="shared" si="9"/>
        <v>22026194</v>
      </c>
      <c r="F63" s="93">
        <f t="shared" si="9"/>
        <v>1</v>
      </c>
      <c r="G63" s="95">
        <f t="shared" si="9"/>
        <v>22483376</v>
      </c>
      <c r="H63" s="93">
        <f t="shared" si="9"/>
        <v>1</v>
      </c>
      <c r="I63" s="95">
        <f t="shared" si="9"/>
        <v>22483376</v>
      </c>
      <c r="J63" s="93">
        <f t="shared" si="9"/>
        <v>1</v>
      </c>
      <c r="K63" s="95">
        <f t="shared" si="9"/>
        <v>22483376</v>
      </c>
      <c r="L63" s="94">
        <f t="shared" si="9"/>
        <v>1</v>
      </c>
    </row>
    <row r="64" spans="1:12" ht="15.75" customHeight="1" x14ac:dyDescent="0.2">
      <c r="A64" t="s">
        <v>142</v>
      </c>
    </row>
    <row r="65" spans="1:1" ht="15.75" customHeight="1" x14ac:dyDescent="0.2">
      <c r="A65" t="s">
        <v>240</v>
      </c>
    </row>
    <row r="66" spans="1:1" ht="15.75" customHeight="1" x14ac:dyDescent="0.2"/>
  </sheetData>
  <mergeCells count="5"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0.79" bottom="0.75" header="0.5" footer="0.5"/>
  <pageSetup scale="68" orientation="portrait" r:id="rId1"/>
  <headerFooter alignWithMargins="0">
    <oddHeader xml:space="preserve">&amp;L&amp;11NOTE: This table requires no 'fill-in' as it will automatically populate from Tables 6A &amp;&amp; 6B.&amp;C
</oddHeader>
    <oddFooter>&amp;L&amp;11&amp;D
Health Care Administration&amp;R&amp;11&amp;F,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Normal="100" workbookViewId="0">
      <selection activeCell="O28" sqref="O28"/>
    </sheetView>
  </sheetViews>
  <sheetFormatPr defaultRowHeight="12.75" x14ac:dyDescent="0.2"/>
  <cols>
    <col min="1" max="1" width="5" customWidth="1"/>
    <col min="2" max="2" width="22.140625" customWidth="1"/>
    <col min="3" max="3" width="13.85546875" customWidth="1"/>
    <col min="4" max="4" width="2.28515625" customWidth="1"/>
    <col min="5" max="5" width="13.85546875" customWidth="1"/>
    <col min="6" max="6" width="2.28515625" customWidth="1"/>
    <col min="7" max="7" width="13.85546875" customWidth="1"/>
    <col min="8" max="8" width="2.28515625" customWidth="1"/>
    <col min="9" max="9" width="13.85546875" customWidth="1"/>
    <col min="10" max="10" width="2.28515625" customWidth="1"/>
    <col min="11" max="11" width="13.85546875" customWidth="1"/>
  </cols>
  <sheetData>
    <row r="1" spans="1:11" ht="15.75" x14ac:dyDescent="0.25">
      <c r="A1" s="300" t="str">
        <f>'Table 1'!A1</f>
        <v>Vermont Veterans' Home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5.75" x14ac:dyDescent="0.25">
      <c r="A2" s="300" t="str">
        <f>'Table 1'!A2</f>
        <v>Kitchen Project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ht="14.25" x14ac:dyDescent="0.2">
      <c r="A3" s="303" t="s">
        <v>243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14.25" x14ac:dyDescent="0.2">
      <c r="A4" s="303" t="s">
        <v>244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ht="14.25" x14ac:dyDescent="0.2">
      <c r="A5" s="305" t="s">
        <v>245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</row>
    <row r="6" spans="1:11" ht="12.75" customHeight="1" x14ac:dyDescent="0.2"/>
    <row r="7" spans="1:11" ht="12.75" customHeight="1" x14ac:dyDescent="0.2"/>
    <row r="8" spans="1:11" ht="15.75" x14ac:dyDescent="0.25">
      <c r="A8" s="27" t="s">
        <v>246</v>
      </c>
      <c r="B8" s="28"/>
      <c r="C8" s="18"/>
      <c r="D8" s="18"/>
      <c r="E8" s="19"/>
      <c r="F8" s="19"/>
      <c r="G8" s="19" t="s">
        <v>111</v>
      </c>
      <c r="H8" s="19"/>
      <c r="I8" s="19" t="s">
        <v>111</v>
      </c>
      <c r="J8" s="19"/>
      <c r="K8" s="97" t="s">
        <v>111</v>
      </c>
    </row>
    <row r="9" spans="1:11" ht="12.75" customHeight="1" x14ac:dyDescent="0.2">
      <c r="A9" s="20"/>
      <c r="B9" s="4"/>
      <c r="C9" s="21" t="s">
        <v>112</v>
      </c>
      <c r="D9" s="21"/>
      <c r="E9" s="21" t="s">
        <v>113</v>
      </c>
      <c r="F9" s="21"/>
      <c r="G9" s="21" t="s">
        <v>114</v>
      </c>
      <c r="H9" s="21"/>
      <c r="I9" s="21" t="s">
        <v>115</v>
      </c>
      <c r="J9" s="21"/>
      <c r="K9" s="22" t="s">
        <v>116</v>
      </c>
    </row>
    <row r="10" spans="1:11" ht="12.75" customHeight="1" x14ac:dyDescent="0.2">
      <c r="A10" s="20"/>
      <c r="B10" s="4"/>
      <c r="C10" s="260">
        <v>2015</v>
      </c>
      <c r="D10" s="148"/>
      <c r="E10" s="15">
        <f>C10+1</f>
        <v>2016</v>
      </c>
      <c r="F10" s="15"/>
      <c r="G10" s="15">
        <f>E10+1</f>
        <v>2017</v>
      </c>
      <c r="H10" s="15"/>
      <c r="I10" s="15">
        <f>G10+1</f>
        <v>2018</v>
      </c>
      <c r="J10" s="15"/>
      <c r="K10" s="23">
        <f>I10+1</f>
        <v>2019</v>
      </c>
    </row>
    <row r="11" spans="1:11" x14ac:dyDescent="0.2">
      <c r="A11" s="24" t="s">
        <v>247</v>
      </c>
      <c r="B11" s="4"/>
      <c r="C11" s="4"/>
      <c r="D11" s="4"/>
      <c r="E11" s="4"/>
      <c r="F11" s="4"/>
      <c r="G11" s="4"/>
      <c r="H11" s="4"/>
      <c r="I11" s="4"/>
      <c r="J11" s="4"/>
      <c r="K11" s="25"/>
    </row>
    <row r="12" spans="1:11" x14ac:dyDescent="0.2">
      <c r="A12" s="20"/>
      <c r="B12" s="50" t="s">
        <v>248</v>
      </c>
      <c r="C12" s="276">
        <v>130</v>
      </c>
      <c r="D12" s="276"/>
      <c r="E12" s="276">
        <v>130</v>
      </c>
      <c r="F12" s="276"/>
      <c r="G12" s="276">
        <v>130</v>
      </c>
      <c r="H12" s="276"/>
      <c r="I12" s="276">
        <v>130</v>
      </c>
      <c r="J12" s="276"/>
      <c r="K12" s="278">
        <v>130</v>
      </c>
    </row>
    <row r="13" spans="1:11" x14ac:dyDescent="0.2">
      <c r="A13" s="20"/>
      <c r="B13" s="50" t="s">
        <v>249</v>
      </c>
      <c r="C13" s="276"/>
      <c r="D13" s="276"/>
      <c r="E13" s="276"/>
      <c r="F13" s="276"/>
      <c r="G13" s="276"/>
      <c r="H13" s="276"/>
      <c r="I13" s="276"/>
      <c r="J13" s="276"/>
      <c r="K13" s="278"/>
    </row>
    <row r="14" spans="1:11" x14ac:dyDescent="0.2">
      <c r="A14" s="20"/>
      <c r="B14" s="50" t="s">
        <v>250</v>
      </c>
      <c r="C14" s="276">
        <v>46594</v>
      </c>
      <c r="D14" s="276"/>
      <c r="E14" s="276">
        <v>48545</v>
      </c>
      <c r="F14" s="276"/>
      <c r="G14" s="276">
        <v>48545</v>
      </c>
      <c r="H14" s="276"/>
      <c r="I14" s="276">
        <v>48545</v>
      </c>
      <c r="J14" s="276"/>
      <c r="K14" s="278">
        <v>48545</v>
      </c>
    </row>
    <row r="15" spans="1:11" x14ac:dyDescent="0.2">
      <c r="A15" s="20"/>
      <c r="B15" s="50" t="s">
        <v>251</v>
      </c>
      <c r="C15" s="277"/>
      <c r="D15" s="277"/>
      <c r="E15" s="277"/>
      <c r="F15" s="277"/>
      <c r="G15" s="277"/>
      <c r="H15" s="277"/>
      <c r="I15" s="277"/>
      <c r="J15" s="277"/>
      <c r="K15" s="281"/>
    </row>
    <row r="16" spans="1:11" x14ac:dyDescent="0.2">
      <c r="A16" s="24" t="s">
        <v>252</v>
      </c>
      <c r="B16" s="4"/>
      <c r="C16" s="4"/>
      <c r="D16" s="4"/>
      <c r="E16" s="4"/>
      <c r="F16" s="4"/>
      <c r="G16" s="4"/>
      <c r="H16" s="4"/>
      <c r="I16" s="4"/>
      <c r="J16" s="4"/>
      <c r="K16" s="25"/>
    </row>
    <row r="17" spans="1:11" x14ac:dyDescent="0.2">
      <c r="A17" s="20"/>
      <c r="B17" s="50" t="s">
        <v>253</v>
      </c>
      <c r="C17" s="276"/>
      <c r="D17" s="276"/>
      <c r="E17" s="276"/>
      <c r="F17" s="276"/>
      <c r="G17" s="276"/>
      <c r="H17" s="276"/>
      <c r="I17" s="276"/>
      <c r="J17" s="276"/>
      <c r="K17" s="278"/>
    </row>
    <row r="18" spans="1:11" x14ac:dyDescent="0.2">
      <c r="A18" s="20"/>
      <c r="B18" s="50" t="s">
        <v>254</v>
      </c>
      <c r="C18" s="276"/>
      <c r="D18" s="276"/>
      <c r="E18" s="276"/>
      <c r="F18" s="276"/>
      <c r="G18" s="276"/>
      <c r="H18" s="276"/>
      <c r="I18" s="276"/>
      <c r="J18" s="276"/>
      <c r="K18" s="278"/>
    </row>
    <row r="19" spans="1:11" x14ac:dyDescent="0.2">
      <c r="A19" s="20"/>
      <c r="B19" s="50" t="s">
        <v>255</v>
      </c>
      <c r="C19" s="276"/>
      <c r="D19" s="276"/>
      <c r="E19" s="276"/>
      <c r="F19" s="276"/>
      <c r="G19" s="276"/>
      <c r="H19" s="276"/>
      <c r="I19" s="276"/>
      <c r="J19" s="276"/>
      <c r="K19" s="278"/>
    </row>
    <row r="20" spans="1:11" x14ac:dyDescent="0.2">
      <c r="A20" s="20"/>
      <c r="B20" s="50" t="s">
        <v>256</v>
      </c>
      <c r="C20" s="276"/>
      <c r="D20" s="276"/>
      <c r="E20" s="276"/>
      <c r="F20" s="276"/>
      <c r="G20" s="276"/>
      <c r="H20" s="276"/>
      <c r="I20" s="276"/>
      <c r="J20" s="276"/>
      <c r="K20" s="278"/>
    </row>
    <row r="21" spans="1:11" x14ac:dyDescent="0.2">
      <c r="A21" s="24" t="s">
        <v>257</v>
      </c>
      <c r="B21" s="4"/>
      <c r="C21" s="4"/>
      <c r="D21" s="4"/>
      <c r="E21" s="4"/>
      <c r="F21" s="4"/>
      <c r="G21" s="4"/>
      <c r="H21" s="4"/>
      <c r="I21" s="4"/>
      <c r="J21" s="4"/>
      <c r="K21" s="25"/>
    </row>
    <row r="22" spans="1:11" x14ac:dyDescent="0.2">
      <c r="A22" s="20"/>
      <c r="B22" s="50" t="s">
        <v>258</v>
      </c>
      <c r="C22" s="276"/>
      <c r="D22" s="276"/>
      <c r="E22" s="276"/>
      <c r="F22" s="276"/>
      <c r="G22" s="276"/>
      <c r="H22" s="276"/>
      <c r="I22" s="276"/>
      <c r="J22" s="276"/>
      <c r="K22" s="278"/>
    </row>
    <row r="23" spans="1:11" x14ac:dyDescent="0.2">
      <c r="A23" s="20"/>
      <c r="B23" s="50" t="s">
        <v>259</v>
      </c>
      <c r="C23" s="276"/>
      <c r="D23" s="276"/>
      <c r="E23" s="276"/>
      <c r="F23" s="276"/>
      <c r="G23" s="276"/>
      <c r="H23" s="276"/>
      <c r="I23" s="276"/>
      <c r="J23" s="276"/>
      <c r="K23" s="278"/>
    </row>
    <row r="24" spans="1:11" x14ac:dyDescent="0.2">
      <c r="A24" s="24" t="s">
        <v>260</v>
      </c>
      <c r="B24" s="4"/>
      <c r="C24" s="211"/>
      <c r="D24" s="211"/>
      <c r="E24" s="211"/>
      <c r="F24" s="211"/>
      <c r="G24" s="211"/>
      <c r="H24" s="211"/>
      <c r="I24" s="211"/>
      <c r="J24" s="211"/>
      <c r="K24" s="212"/>
    </row>
    <row r="25" spans="1:11" x14ac:dyDescent="0.2">
      <c r="A25" s="20"/>
      <c r="B25" s="50" t="s">
        <v>261</v>
      </c>
      <c r="C25" s="276"/>
      <c r="D25" s="276"/>
      <c r="E25" s="276"/>
      <c r="F25" s="276"/>
      <c r="G25" s="276"/>
      <c r="H25" s="276"/>
      <c r="I25" s="276"/>
      <c r="J25" s="276"/>
      <c r="K25" s="278"/>
    </row>
    <row r="26" spans="1:11" x14ac:dyDescent="0.2">
      <c r="A26" s="26"/>
      <c r="B26" s="51" t="s">
        <v>262</v>
      </c>
      <c r="C26" s="279"/>
      <c r="D26" s="279"/>
      <c r="E26" s="279"/>
      <c r="F26" s="279"/>
      <c r="G26" s="279"/>
      <c r="H26" s="279"/>
      <c r="I26" s="279"/>
      <c r="J26" s="279"/>
      <c r="K26" s="280"/>
    </row>
    <row r="28" spans="1:11" ht="15.75" x14ac:dyDescent="0.25">
      <c r="A28" s="27" t="s">
        <v>263</v>
      </c>
      <c r="B28" s="28"/>
      <c r="C28" s="18"/>
      <c r="D28" s="18"/>
      <c r="E28" s="19"/>
      <c r="F28" s="19"/>
      <c r="G28" s="19" t="str">
        <f>G8</f>
        <v>Proposed</v>
      </c>
      <c r="H28" s="19"/>
      <c r="I28" s="19" t="str">
        <f>I8</f>
        <v>Proposed</v>
      </c>
      <c r="J28" s="19"/>
      <c r="K28" s="97" t="str">
        <f>K8</f>
        <v>Proposed</v>
      </c>
    </row>
    <row r="29" spans="1:11" x14ac:dyDescent="0.2">
      <c r="A29" s="20"/>
      <c r="B29" s="4"/>
      <c r="C29" s="21" t="str">
        <f>C9</f>
        <v>Latest Actual</v>
      </c>
      <c r="D29" s="21"/>
      <c r="E29" s="21" t="str">
        <f>E9</f>
        <v>Budget</v>
      </c>
      <c r="F29" s="21"/>
      <c r="G29" s="21" t="str">
        <f>G9</f>
        <v>Year 1</v>
      </c>
      <c r="H29" s="21"/>
      <c r="I29" s="21" t="str">
        <f>I9</f>
        <v>Year 2</v>
      </c>
      <c r="J29" s="21"/>
      <c r="K29" s="22" t="str">
        <f>K9</f>
        <v>Year 3</v>
      </c>
    </row>
    <row r="30" spans="1:11" x14ac:dyDescent="0.2">
      <c r="A30" s="20"/>
      <c r="B30" s="4"/>
      <c r="C30" s="15">
        <f>C10</f>
        <v>2015</v>
      </c>
      <c r="D30" s="15"/>
      <c r="E30" s="15">
        <f>E10</f>
        <v>2016</v>
      </c>
      <c r="F30" s="15"/>
      <c r="G30" s="15">
        <f>G10</f>
        <v>2017</v>
      </c>
      <c r="H30" s="15"/>
      <c r="I30" s="15">
        <f>I10</f>
        <v>2018</v>
      </c>
      <c r="J30" s="15"/>
      <c r="K30" s="23">
        <f>K10</f>
        <v>2019</v>
      </c>
    </row>
    <row r="31" spans="1:11" x14ac:dyDescent="0.2">
      <c r="A31" s="24" t="s">
        <v>247</v>
      </c>
      <c r="B31" s="4"/>
      <c r="C31" s="4"/>
      <c r="D31" s="4"/>
      <c r="E31" s="4"/>
      <c r="F31" s="4"/>
      <c r="G31" s="4"/>
      <c r="H31" s="4"/>
      <c r="I31" s="4"/>
      <c r="J31" s="4"/>
      <c r="K31" s="25"/>
    </row>
    <row r="32" spans="1:11" x14ac:dyDescent="0.2">
      <c r="A32" s="20"/>
      <c r="B32" s="50" t="s">
        <v>248</v>
      </c>
      <c r="C32" s="246" t="s">
        <v>145</v>
      </c>
      <c r="D32" s="145"/>
      <c r="E32" s="276">
        <v>0</v>
      </c>
      <c r="F32" s="276"/>
      <c r="G32" s="276">
        <v>0</v>
      </c>
      <c r="H32" s="276"/>
      <c r="I32" s="276">
        <v>0</v>
      </c>
      <c r="J32" s="276"/>
      <c r="K32" s="276">
        <v>0</v>
      </c>
    </row>
    <row r="33" spans="1:11" x14ac:dyDescent="0.2">
      <c r="A33" s="20"/>
      <c r="B33" s="50" t="s">
        <v>249</v>
      </c>
      <c r="C33" s="246" t="s">
        <v>145</v>
      </c>
      <c r="D33" s="145"/>
      <c r="E33" s="276">
        <v>0</v>
      </c>
      <c r="F33" s="276"/>
      <c r="G33" s="276">
        <v>0</v>
      </c>
      <c r="H33" s="276"/>
      <c r="I33" s="276">
        <v>0</v>
      </c>
      <c r="J33" s="276"/>
      <c r="K33" s="276">
        <v>0</v>
      </c>
    </row>
    <row r="34" spans="1:11" x14ac:dyDescent="0.2">
      <c r="A34" s="20"/>
      <c r="B34" s="50" t="s">
        <v>250</v>
      </c>
      <c r="C34" s="246" t="s">
        <v>145</v>
      </c>
      <c r="D34" s="145"/>
      <c r="E34" s="276">
        <v>0</v>
      </c>
      <c r="F34" s="276"/>
      <c r="G34" s="276">
        <v>0</v>
      </c>
      <c r="H34" s="276"/>
      <c r="I34" s="276">
        <v>0</v>
      </c>
      <c r="J34" s="276"/>
      <c r="K34" s="276">
        <v>0</v>
      </c>
    </row>
    <row r="35" spans="1:11" x14ac:dyDescent="0.2">
      <c r="A35" s="20"/>
      <c r="B35" s="50" t="s">
        <v>251</v>
      </c>
      <c r="C35" s="246" t="s">
        <v>145</v>
      </c>
      <c r="D35" s="146"/>
      <c r="E35" s="277">
        <v>0</v>
      </c>
      <c r="F35" s="277"/>
      <c r="G35" s="277">
        <v>0</v>
      </c>
      <c r="H35" s="277"/>
      <c r="I35" s="277">
        <v>0</v>
      </c>
      <c r="J35" s="277"/>
      <c r="K35" s="277">
        <v>0</v>
      </c>
    </row>
    <row r="36" spans="1:11" x14ac:dyDescent="0.2">
      <c r="A36" s="24" t="s">
        <v>252</v>
      </c>
      <c r="B36" s="4"/>
      <c r="C36" s="246" t="s">
        <v>145</v>
      </c>
      <c r="D36" s="39"/>
      <c r="E36" s="4"/>
      <c r="F36" s="4"/>
      <c r="G36" s="4"/>
      <c r="H36" s="4"/>
      <c r="I36" s="4"/>
      <c r="J36" s="4"/>
      <c r="K36" s="25"/>
    </row>
    <row r="37" spans="1:11" x14ac:dyDescent="0.2">
      <c r="A37" s="20"/>
      <c r="B37" s="50" t="s">
        <v>253</v>
      </c>
      <c r="C37" s="246" t="s">
        <v>145</v>
      </c>
      <c r="D37" s="145"/>
      <c r="E37" s="276">
        <v>0</v>
      </c>
      <c r="F37" s="276"/>
      <c r="G37" s="276">
        <v>0</v>
      </c>
      <c r="H37" s="276"/>
      <c r="I37" s="276">
        <v>0</v>
      </c>
      <c r="J37" s="276"/>
      <c r="K37" s="278">
        <v>0</v>
      </c>
    </row>
    <row r="38" spans="1:11" x14ac:dyDescent="0.2">
      <c r="A38" s="20"/>
      <c r="B38" s="50" t="s">
        <v>254</v>
      </c>
      <c r="C38" s="246" t="s">
        <v>145</v>
      </c>
      <c r="D38" s="145"/>
      <c r="E38" s="276">
        <v>0</v>
      </c>
      <c r="F38" s="276"/>
      <c r="G38" s="276">
        <v>0</v>
      </c>
      <c r="H38" s="276"/>
      <c r="I38" s="276">
        <v>0</v>
      </c>
      <c r="J38" s="276"/>
      <c r="K38" s="278">
        <v>0</v>
      </c>
    </row>
    <row r="39" spans="1:11" x14ac:dyDescent="0.2">
      <c r="A39" s="20"/>
      <c r="B39" s="50" t="s">
        <v>255</v>
      </c>
      <c r="C39" s="246" t="s">
        <v>145</v>
      </c>
      <c r="D39" s="145"/>
      <c r="E39" s="276">
        <v>0</v>
      </c>
      <c r="F39" s="276"/>
      <c r="G39" s="276">
        <v>0</v>
      </c>
      <c r="H39" s="276"/>
      <c r="I39" s="276">
        <v>0</v>
      </c>
      <c r="J39" s="276"/>
      <c r="K39" s="278">
        <v>0</v>
      </c>
    </row>
    <row r="40" spans="1:11" x14ac:dyDescent="0.2">
      <c r="A40" s="20"/>
      <c r="B40" s="50" t="s">
        <v>256</v>
      </c>
      <c r="C40" s="246" t="s">
        <v>145</v>
      </c>
      <c r="D40" s="145"/>
      <c r="E40" s="276">
        <v>0</v>
      </c>
      <c r="F40" s="276"/>
      <c r="G40" s="276">
        <v>0</v>
      </c>
      <c r="H40" s="276"/>
      <c r="I40" s="276">
        <v>0</v>
      </c>
      <c r="J40" s="276"/>
      <c r="K40" s="278">
        <v>0</v>
      </c>
    </row>
    <row r="41" spans="1:11" x14ac:dyDescent="0.2">
      <c r="A41" s="24" t="s">
        <v>257</v>
      </c>
      <c r="B41" s="4"/>
      <c r="C41" s="246" t="s">
        <v>145</v>
      </c>
      <c r="D41" s="39"/>
      <c r="E41" s="4"/>
      <c r="F41" s="4"/>
      <c r="G41" s="4"/>
      <c r="H41" s="4"/>
      <c r="I41" s="4"/>
      <c r="J41" s="4"/>
      <c r="K41" s="25"/>
    </row>
    <row r="42" spans="1:11" x14ac:dyDescent="0.2">
      <c r="A42" s="20"/>
      <c r="B42" s="50" t="s">
        <v>258</v>
      </c>
      <c r="C42" s="246" t="s">
        <v>145</v>
      </c>
      <c r="D42" s="145"/>
      <c r="E42" s="276">
        <v>0</v>
      </c>
      <c r="F42" s="276"/>
      <c r="G42" s="276">
        <v>0</v>
      </c>
      <c r="H42" s="276"/>
      <c r="I42" s="276">
        <v>0</v>
      </c>
      <c r="J42" s="276"/>
      <c r="K42" s="278">
        <v>0</v>
      </c>
    </row>
    <row r="43" spans="1:11" x14ac:dyDescent="0.2">
      <c r="A43" s="20"/>
      <c r="B43" s="50" t="s">
        <v>259</v>
      </c>
      <c r="C43" s="246" t="s">
        <v>145</v>
      </c>
      <c r="D43" s="145"/>
      <c r="E43" s="276">
        <v>0</v>
      </c>
      <c r="F43" s="276"/>
      <c r="G43" s="276">
        <v>0</v>
      </c>
      <c r="H43" s="276"/>
      <c r="I43" s="276">
        <v>0</v>
      </c>
      <c r="J43" s="276"/>
      <c r="K43" s="278">
        <v>0</v>
      </c>
    </row>
    <row r="44" spans="1:11" x14ac:dyDescent="0.2">
      <c r="A44" s="24" t="s">
        <v>260</v>
      </c>
      <c r="B44" s="4"/>
      <c r="C44" s="246" t="s">
        <v>145</v>
      </c>
      <c r="D44" s="213"/>
      <c r="E44" s="211"/>
      <c r="F44" s="211"/>
      <c r="G44" s="211">
        <v>0</v>
      </c>
      <c r="H44" s="211"/>
      <c r="I44" s="211">
        <v>0</v>
      </c>
      <c r="J44" s="211"/>
      <c r="K44" s="212">
        <v>0</v>
      </c>
    </row>
    <row r="45" spans="1:11" x14ac:dyDescent="0.2">
      <c r="A45" s="20"/>
      <c r="B45" s="50" t="s">
        <v>261</v>
      </c>
      <c r="C45" s="246" t="s">
        <v>145</v>
      </c>
      <c r="D45" s="145"/>
      <c r="E45" s="276">
        <v>0</v>
      </c>
      <c r="F45" s="276"/>
      <c r="G45" s="276">
        <v>0</v>
      </c>
      <c r="H45" s="276"/>
      <c r="I45" s="276">
        <v>0</v>
      </c>
      <c r="J45" s="276"/>
      <c r="K45" s="278">
        <v>0</v>
      </c>
    </row>
    <row r="46" spans="1:11" x14ac:dyDescent="0.2">
      <c r="A46" s="26"/>
      <c r="B46" s="51" t="s">
        <v>262</v>
      </c>
      <c r="C46" s="247" t="s">
        <v>145</v>
      </c>
      <c r="D46" s="147"/>
      <c r="E46" s="279">
        <v>0</v>
      </c>
      <c r="F46" s="279"/>
      <c r="G46" s="279">
        <v>0</v>
      </c>
      <c r="H46" s="279"/>
      <c r="I46" s="279">
        <v>0</v>
      </c>
      <c r="J46" s="279"/>
      <c r="K46" s="280">
        <v>0</v>
      </c>
    </row>
    <row r="48" spans="1:11" ht="15.75" x14ac:dyDescent="0.25">
      <c r="A48" s="27" t="s">
        <v>264</v>
      </c>
      <c r="B48" s="28"/>
      <c r="C48" s="18"/>
      <c r="D48" s="18"/>
      <c r="E48" s="19"/>
      <c r="F48" s="19"/>
      <c r="G48" s="19" t="str">
        <f>G8</f>
        <v>Proposed</v>
      </c>
      <c r="H48" s="19"/>
      <c r="I48" s="19" t="str">
        <f>I8</f>
        <v>Proposed</v>
      </c>
      <c r="J48" s="19"/>
      <c r="K48" s="97" t="str">
        <f>K8</f>
        <v>Proposed</v>
      </c>
    </row>
    <row r="49" spans="1:11" x14ac:dyDescent="0.2">
      <c r="A49" s="20"/>
      <c r="B49" s="4"/>
      <c r="C49" s="21" t="str">
        <f>C9</f>
        <v>Latest Actual</v>
      </c>
      <c r="D49" s="21"/>
      <c r="E49" s="21" t="str">
        <f>E9</f>
        <v>Budget</v>
      </c>
      <c r="F49" s="21"/>
      <c r="G49" s="21" t="str">
        <f>G9</f>
        <v>Year 1</v>
      </c>
      <c r="H49" s="21"/>
      <c r="I49" s="21" t="str">
        <f>I9</f>
        <v>Year 2</v>
      </c>
      <c r="J49" s="21"/>
      <c r="K49" s="22" t="str">
        <f>K9</f>
        <v>Year 3</v>
      </c>
    </row>
    <row r="50" spans="1:11" x14ac:dyDescent="0.2">
      <c r="A50" s="20"/>
      <c r="B50" s="4"/>
      <c r="C50" s="15">
        <f>C10</f>
        <v>2015</v>
      </c>
      <c r="D50" s="15"/>
      <c r="E50" s="15">
        <f>E10</f>
        <v>2016</v>
      </c>
      <c r="F50" s="15"/>
      <c r="G50" s="15">
        <f>G10</f>
        <v>2017</v>
      </c>
      <c r="H50" s="15"/>
      <c r="I50" s="15">
        <f>I10</f>
        <v>2018</v>
      </c>
      <c r="J50" s="15"/>
      <c r="K50" s="23">
        <f>K10</f>
        <v>2019</v>
      </c>
    </row>
    <row r="51" spans="1:11" x14ac:dyDescent="0.2">
      <c r="A51" s="24" t="s">
        <v>247</v>
      </c>
      <c r="B51" s="4"/>
      <c r="C51" s="4"/>
      <c r="D51" s="4"/>
      <c r="E51" s="4"/>
      <c r="F51" s="4"/>
      <c r="G51" s="4"/>
      <c r="H51" s="4"/>
      <c r="I51" s="4"/>
      <c r="J51" s="4"/>
      <c r="K51" s="25"/>
    </row>
    <row r="52" spans="1:11" x14ac:dyDescent="0.2">
      <c r="A52" s="20"/>
      <c r="B52" s="50" t="s">
        <v>248</v>
      </c>
      <c r="C52" s="29">
        <f>C12</f>
        <v>130</v>
      </c>
      <c r="D52" s="29"/>
      <c r="E52" s="276"/>
      <c r="F52" s="276"/>
      <c r="G52" s="276"/>
      <c r="H52" s="276"/>
      <c r="I52" s="276"/>
      <c r="J52" s="276"/>
      <c r="K52" s="278"/>
    </row>
    <row r="53" spans="1:11" x14ac:dyDescent="0.2">
      <c r="A53" s="20"/>
      <c r="B53" s="32" t="s">
        <v>249</v>
      </c>
      <c r="C53" s="29">
        <f>C13</f>
        <v>0</v>
      </c>
      <c r="D53" s="29"/>
      <c r="E53" s="29">
        <f>E13+E33</f>
        <v>0</v>
      </c>
      <c r="F53" s="29"/>
      <c r="G53" s="29">
        <f>G13+G33</f>
        <v>0</v>
      </c>
      <c r="H53" s="29"/>
      <c r="I53" s="29">
        <f>I13+I33</f>
        <v>0</v>
      </c>
      <c r="J53" s="29"/>
      <c r="K53" s="98">
        <f>K13+K33</f>
        <v>0</v>
      </c>
    </row>
    <row r="54" spans="1:11" x14ac:dyDescent="0.2">
      <c r="A54" s="20"/>
      <c r="B54" s="32" t="s">
        <v>250</v>
      </c>
      <c r="C54" s="29">
        <f>C14</f>
        <v>46594</v>
      </c>
      <c r="D54" s="29"/>
      <c r="E54" s="29">
        <f>E14+E34</f>
        <v>48545</v>
      </c>
      <c r="F54" s="29"/>
      <c r="G54" s="29">
        <f>G14+G34</f>
        <v>48545</v>
      </c>
      <c r="H54" s="29"/>
      <c r="I54" s="29">
        <f>I14+I34</f>
        <v>48545</v>
      </c>
      <c r="J54" s="29"/>
      <c r="K54" s="98">
        <f>K14+K34</f>
        <v>48545</v>
      </c>
    </row>
    <row r="55" spans="1:11" x14ac:dyDescent="0.2">
      <c r="A55" s="20"/>
      <c r="B55" s="50" t="s">
        <v>251</v>
      </c>
      <c r="C55" s="31">
        <f>C15</f>
        <v>0</v>
      </c>
      <c r="D55" s="31"/>
      <c r="E55" s="277"/>
      <c r="F55" s="277"/>
      <c r="G55" s="277"/>
      <c r="H55" s="277"/>
      <c r="I55" s="277"/>
      <c r="J55" s="277"/>
      <c r="K55" s="281"/>
    </row>
    <row r="56" spans="1:11" x14ac:dyDescent="0.2">
      <c r="A56" s="24" t="s">
        <v>252</v>
      </c>
      <c r="B56" s="4"/>
      <c r="C56" s="4"/>
      <c r="D56" s="4"/>
      <c r="E56" s="4"/>
      <c r="F56" s="4"/>
      <c r="G56" s="4"/>
      <c r="H56" s="4"/>
      <c r="I56" s="4"/>
      <c r="J56" s="4"/>
      <c r="K56" s="25"/>
    </row>
    <row r="57" spans="1:11" x14ac:dyDescent="0.2">
      <c r="A57" s="20"/>
      <c r="B57" s="32" t="s">
        <v>253</v>
      </c>
      <c r="C57" s="29">
        <f>C17</f>
        <v>0</v>
      </c>
      <c r="D57" s="29"/>
      <c r="E57" s="29">
        <f>E17+E37</f>
        <v>0</v>
      </c>
      <c r="F57" s="29"/>
      <c r="G57" s="29">
        <f>G17+G37</f>
        <v>0</v>
      </c>
      <c r="H57" s="29"/>
      <c r="I57" s="29">
        <f>I17+I37</f>
        <v>0</v>
      </c>
      <c r="J57" s="29"/>
      <c r="K57" s="98">
        <f>K17+K37</f>
        <v>0</v>
      </c>
    </row>
    <row r="58" spans="1:11" x14ac:dyDescent="0.2">
      <c r="A58" s="20"/>
      <c r="B58" s="32" t="s">
        <v>254</v>
      </c>
      <c r="C58" s="29">
        <f>C18</f>
        <v>0</v>
      </c>
      <c r="D58" s="29"/>
      <c r="E58" s="29">
        <f>E18+E38</f>
        <v>0</v>
      </c>
      <c r="F58" s="29"/>
      <c r="G58" s="29">
        <f>G18+G38</f>
        <v>0</v>
      </c>
      <c r="H58" s="29"/>
      <c r="I58" s="29">
        <f>I18+I38</f>
        <v>0</v>
      </c>
      <c r="J58" s="29"/>
      <c r="K58" s="98">
        <f>K18+K38</f>
        <v>0</v>
      </c>
    </row>
    <row r="59" spans="1:11" x14ac:dyDescent="0.2">
      <c r="A59" s="20"/>
      <c r="B59" s="32" t="s">
        <v>255</v>
      </c>
      <c r="C59" s="29">
        <f>C19</f>
        <v>0</v>
      </c>
      <c r="D59" s="29"/>
      <c r="E59" s="29">
        <f>E19+E39</f>
        <v>0</v>
      </c>
      <c r="F59" s="29"/>
      <c r="G59" s="29">
        <f>G19+G39</f>
        <v>0</v>
      </c>
      <c r="H59" s="29"/>
      <c r="I59" s="29">
        <f>I19+I39</f>
        <v>0</v>
      </c>
      <c r="J59" s="29"/>
      <c r="K59" s="98">
        <f>K19+K39</f>
        <v>0</v>
      </c>
    </row>
    <row r="60" spans="1:11" x14ac:dyDescent="0.2">
      <c r="A60" s="20"/>
      <c r="B60" s="32" t="s">
        <v>256</v>
      </c>
      <c r="C60" s="29">
        <f>C20</f>
        <v>0</v>
      </c>
      <c r="D60" s="29"/>
      <c r="E60" s="29">
        <f>E20+E40</f>
        <v>0</v>
      </c>
      <c r="F60" s="29"/>
      <c r="G60" s="29">
        <f>G20+G40</f>
        <v>0</v>
      </c>
      <c r="H60" s="29"/>
      <c r="I60" s="29">
        <f>I20+I40</f>
        <v>0</v>
      </c>
      <c r="J60" s="29"/>
      <c r="K60" s="98">
        <f>K20+K40</f>
        <v>0</v>
      </c>
    </row>
    <row r="61" spans="1:11" x14ac:dyDescent="0.2">
      <c r="A61" s="24" t="s">
        <v>257</v>
      </c>
      <c r="B61" s="4"/>
      <c r="C61" s="4"/>
      <c r="D61" s="4"/>
      <c r="E61" s="4"/>
      <c r="F61" s="4"/>
      <c r="G61" s="4"/>
      <c r="H61" s="4"/>
      <c r="I61" s="4"/>
      <c r="J61" s="4"/>
      <c r="K61" s="214"/>
    </row>
    <row r="62" spans="1:11" x14ac:dyDescent="0.2">
      <c r="A62" s="20"/>
      <c r="B62" s="32" t="s">
        <v>258</v>
      </c>
      <c r="C62" s="29">
        <f>C22</f>
        <v>0</v>
      </c>
      <c r="D62" s="29"/>
      <c r="E62" s="29">
        <f>E22+E42</f>
        <v>0</v>
      </c>
      <c r="F62" s="29"/>
      <c r="G62" s="29">
        <f>G22+G42</f>
        <v>0</v>
      </c>
      <c r="H62" s="29"/>
      <c r="I62" s="29">
        <f>I22+I42</f>
        <v>0</v>
      </c>
      <c r="J62" s="29"/>
      <c r="K62" s="98">
        <f>K22+K42</f>
        <v>0</v>
      </c>
    </row>
    <row r="63" spans="1:11" x14ac:dyDescent="0.2">
      <c r="A63" s="20"/>
      <c r="B63" s="32" t="s">
        <v>259</v>
      </c>
      <c r="C63" s="29">
        <f>C23</f>
        <v>0</v>
      </c>
      <c r="D63" s="29"/>
      <c r="E63" s="29">
        <f>E23+E43</f>
        <v>0</v>
      </c>
      <c r="F63" s="29"/>
      <c r="G63" s="29">
        <f>G23+G43</f>
        <v>0</v>
      </c>
      <c r="H63" s="29"/>
      <c r="I63" s="29">
        <f>I23+I43</f>
        <v>0</v>
      </c>
      <c r="J63" s="29"/>
      <c r="K63" s="98">
        <f>K23+K43</f>
        <v>0</v>
      </c>
    </row>
    <row r="64" spans="1:11" x14ac:dyDescent="0.2">
      <c r="A64" s="24" t="s">
        <v>260</v>
      </c>
      <c r="B64" s="4"/>
      <c r="C64" s="211"/>
      <c r="D64" s="211"/>
      <c r="E64" s="211"/>
      <c r="F64" s="211"/>
      <c r="G64" s="211"/>
      <c r="H64" s="211"/>
      <c r="I64" s="211"/>
      <c r="J64" s="211"/>
      <c r="K64" s="212"/>
    </row>
    <row r="65" spans="1:11" x14ac:dyDescent="0.2">
      <c r="A65" s="20"/>
      <c r="B65" s="50" t="s">
        <v>261</v>
      </c>
      <c r="C65" s="29">
        <f>C25</f>
        <v>0</v>
      </c>
      <c r="D65" s="29"/>
      <c r="E65" s="276"/>
      <c r="F65" s="276"/>
      <c r="G65" s="276"/>
      <c r="H65" s="276"/>
      <c r="I65" s="276"/>
      <c r="J65" s="276"/>
      <c r="K65" s="278"/>
    </row>
    <row r="66" spans="1:11" x14ac:dyDescent="0.2">
      <c r="A66" s="26"/>
      <c r="B66" s="51" t="s">
        <v>262</v>
      </c>
      <c r="C66" s="30">
        <f>C26</f>
        <v>0</v>
      </c>
      <c r="D66" s="30"/>
      <c r="E66" s="279"/>
      <c r="F66" s="279"/>
      <c r="G66" s="279"/>
      <c r="H66" s="279"/>
      <c r="I66" s="279"/>
      <c r="J66" s="279"/>
      <c r="K66" s="280"/>
    </row>
  </sheetData>
  <mergeCells count="5">
    <mergeCell ref="A5:K5"/>
    <mergeCell ref="A1:K1"/>
    <mergeCell ref="A2:K2"/>
    <mergeCell ref="A3:K3"/>
    <mergeCell ref="A4:K4"/>
  </mergeCells>
  <phoneticPr fontId="0" type="noConversion"/>
  <printOptions horizontalCentered="1"/>
  <pageMargins left="0.25" right="0.25" top="0.75" bottom="0.75" header="0.5" footer="0.5"/>
  <pageSetup scale="81" orientation="portrait" r:id="rId1"/>
  <headerFooter alignWithMargins="0">
    <oddHeader>&amp;L&amp;"Arial,Italic"&amp;12NOTE: When completing this table make entries in the shaded fields only.</oddHeader>
    <oddFooter>&amp;L&amp;11&amp;D
Health Care Administration&amp;R&amp;11&amp;F,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="85" zoomScaleNormal="85" workbookViewId="0">
      <selection activeCell="N26" sqref="N26"/>
    </sheetView>
  </sheetViews>
  <sheetFormatPr defaultRowHeight="12.75" x14ac:dyDescent="0.2"/>
  <cols>
    <col min="1" max="1" width="5" customWidth="1"/>
    <col min="2" max="2" width="28.7109375" customWidth="1"/>
    <col min="3" max="3" width="13.85546875" customWidth="1"/>
    <col min="4" max="4" width="2.42578125" customWidth="1"/>
    <col min="5" max="5" width="13.85546875" customWidth="1"/>
    <col min="6" max="6" width="2.42578125" customWidth="1"/>
    <col min="7" max="7" width="13.85546875" customWidth="1"/>
    <col min="8" max="8" width="2.42578125" customWidth="1"/>
    <col min="9" max="9" width="13.85546875" customWidth="1"/>
    <col min="10" max="10" width="2.42578125" customWidth="1"/>
    <col min="11" max="11" width="13.85546875" customWidth="1"/>
  </cols>
  <sheetData>
    <row r="1" spans="1:11" ht="15.75" x14ac:dyDescent="0.25">
      <c r="A1" s="300" t="str">
        <f>'Table 1'!A1</f>
        <v>Vermont Veterans' Home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5.75" x14ac:dyDescent="0.25">
      <c r="A2" s="300" t="str">
        <f>'Table 1'!A2</f>
        <v>Kitchen Project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ht="15.75" customHeight="1" x14ac:dyDescent="0.2">
      <c r="A3" s="303" t="s">
        <v>265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15.75" customHeight="1" x14ac:dyDescent="0.2">
      <c r="A4" s="303" t="s">
        <v>244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ht="16.5" customHeight="1" x14ac:dyDescent="0.2">
      <c r="A5" s="305" t="s">
        <v>266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</row>
    <row r="6" spans="1:11" ht="12.75" customHeight="1" x14ac:dyDescent="0.2"/>
    <row r="7" spans="1:11" ht="15.75" x14ac:dyDescent="0.25">
      <c r="A7" s="27" t="s">
        <v>246</v>
      </c>
      <c r="B7" s="28"/>
      <c r="C7" s="18"/>
      <c r="D7" s="18"/>
      <c r="E7" s="19"/>
      <c r="F7" s="19"/>
      <c r="G7" s="19" t="s">
        <v>111</v>
      </c>
      <c r="H7" s="19"/>
      <c r="I7" s="19" t="s">
        <v>111</v>
      </c>
      <c r="J7" s="19"/>
      <c r="K7" s="97" t="s">
        <v>111</v>
      </c>
    </row>
    <row r="8" spans="1:11" ht="12.75" customHeight="1" x14ac:dyDescent="0.2">
      <c r="A8" s="306" t="s">
        <v>267</v>
      </c>
      <c r="B8" s="307"/>
      <c r="C8" s="21" t="s">
        <v>112</v>
      </c>
      <c r="D8" s="21"/>
      <c r="E8" s="21" t="s">
        <v>113</v>
      </c>
      <c r="F8" s="21"/>
      <c r="G8" s="21" t="s">
        <v>114</v>
      </c>
      <c r="H8" s="21"/>
      <c r="I8" s="21" t="s">
        <v>115</v>
      </c>
      <c r="J8" s="21"/>
      <c r="K8" s="22" t="s">
        <v>116</v>
      </c>
    </row>
    <row r="9" spans="1:11" ht="12.75" customHeight="1" x14ac:dyDescent="0.2">
      <c r="A9" s="308"/>
      <c r="B9" s="309"/>
      <c r="C9" s="260"/>
      <c r="D9" s="14"/>
      <c r="E9" s="15">
        <f>C9+1</f>
        <v>1</v>
      </c>
      <c r="F9" s="15"/>
      <c r="G9" s="15">
        <f>E9+1</f>
        <v>2</v>
      </c>
      <c r="H9" s="15"/>
      <c r="I9" s="15">
        <f>G9+1</f>
        <v>3</v>
      </c>
      <c r="J9" s="15"/>
      <c r="K9" s="23">
        <f>I9+1</f>
        <v>4</v>
      </c>
    </row>
    <row r="10" spans="1:11" x14ac:dyDescent="0.2">
      <c r="A10" s="24" t="s">
        <v>268</v>
      </c>
      <c r="B10" s="4"/>
      <c r="C10" s="4"/>
      <c r="D10" s="39"/>
      <c r="E10" s="4"/>
      <c r="F10" s="39"/>
      <c r="G10" s="4"/>
      <c r="H10" s="39"/>
      <c r="I10" s="4"/>
      <c r="J10" s="39"/>
      <c r="K10" s="25"/>
    </row>
    <row r="11" spans="1:11" x14ac:dyDescent="0.2">
      <c r="A11" s="24"/>
      <c r="B11" s="50" t="s">
        <v>269</v>
      </c>
      <c r="C11" s="276"/>
      <c r="D11" s="276"/>
      <c r="E11" s="276"/>
      <c r="F11" s="276"/>
      <c r="G11" s="276"/>
      <c r="H11" s="276"/>
      <c r="I11" s="276"/>
      <c r="J11" s="276"/>
      <c r="K11" s="278"/>
    </row>
    <row r="12" spans="1:11" x14ac:dyDescent="0.2">
      <c r="A12" s="24"/>
      <c r="B12" s="50" t="s">
        <v>270</v>
      </c>
      <c r="C12" s="276"/>
      <c r="D12" s="276"/>
      <c r="E12" s="276"/>
      <c r="F12" s="276"/>
      <c r="G12" s="276"/>
      <c r="H12" s="276"/>
      <c r="I12" s="276"/>
      <c r="J12" s="276"/>
      <c r="K12" s="278"/>
    </row>
    <row r="13" spans="1:11" x14ac:dyDescent="0.2">
      <c r="A13" s="24"/>
      <c r="B13" s="50" t="s">
        <v>271</v>
      </c>
      <c r="C13" s="276"/>
      <c r="D13" s="276"/>
      <c r="E13" s="276"/>
      <c r="F13" s="276"/>
      <c r="G13" s="276"/>
      <c r="H13" s="276"/>
      <c r="I13" s="276"/>
      <c r="J13" s="276"/>
      <c r="K13" s="278"/>
    </row>
    <row r="14" spans="1:11" x14ac:dyDescent="0.2">
      <c r="A14" s="24" t="s">
        <v>272</v>
      </c>
      <c r="B14" s="52"/>
      <c r="C14" s="146"/>
      <c r="D14" s="146"/>
      <c r="E14" s="146"/>
      <c r="F14" s="146"/>
      <c r="G14" s="146"/>
      <c r="H14" s="146"/>
      <c r="I14" s="146"/>
      <c r="J14" s="146"/>
      <c r="K14" s="224"/>
    </row>
    <row r="15" spans="1:11" x14ac:dyDescent="0.2">
      <c r="A15" s="24"/>
      <c r="B15" s="50" t="s">
        <v>273</v>
      </c>
      <c r="C15" s="276"/>
      <c r="D15" s="276"/>
      <c r="E15" s="276"/>
      <c r="F15" s="276"/>
      <c r="G15" s="276"/>
      <c r="H15" s="276"/>
      <c r="I15" s="276"/>
      <c r="J15" s="276"/>
      <c r="K15" s="278"/>
    </row>
    <row r="16" spans="1:11" x14ac:dyDescent="0.2">
      <c r="A16" s="24"/>
      <c r="B16" s="50" t="s">
        <v>274</v>
      </c>
      <c r="C16" s="276"/>
      <c r="D16" s="276"/>
      <c r="E16" s="276"/>
      <c r="F16" s="276"/>
      <c r="G16" s="276"/>
      <c r="H16" s="276"/>
      <c r="I16" s="276"/>
      <c r="J16" s="276"/>
      <c r="K16" s="278"/>
    </row>
    <row r="17" spans="1:11" x14ac:dyDescent="0.2">
      <c r="A17" s="24"/>
      <c r="B17" s="50" t="s">
        <v>275</v>
      </c>
      <c r="C17" s="276"/>
      <c r="D17" s="276"/>
      <c r="E17" s="276"/>
      <c r="F17" s="276"/>
      <c r="G17" s="276"/>
      <c r="H17" s="276"/>
      <c r="I17" s="276"/>
      <c r="J17" s="276"/>
      <c r="K17" s="278"/>
    </row>
    <row r="18" spans="1:11" x14ac:dyDescent="0.2">
      <c r="A18" s="24"/>
      <c r="B18" s="50" t="s">
        <v>276</v>
      </c>
      <c r="C18" s="276"/>
      <c r="D18" s="276"/>
      <c r="E18" s="276"/>
      <c r="F18" s="276"/>
      <c r="G18" s="276"/>
      <c r="H18" s="276"/>
      <c r="I18" s="276"/>
      <c r="J18" s="276"/>
      <c r="K18" s="278"/>
    </row>
    <row r="19" spans="1:11" x14ac:dyDescent="0.2">
      <c r="A19" s="24" t="s">
        <v>71</v>
      </c>
      <c r="B19" s="52"/>
      <c r="C19" s="145"/>
      <c r="D19" s="145"/>
      <c r="E19" s="145"/>
      <c r="F19" s="145"/>
      <c r="G19" s="145"/>
      <c r="H19" s="145"/>
      <c r="I19" s="145"/>
      <c r="J19" s="145"/>
      <c r="K19" s="225"/>
    </row>
    <row r="20" spans="1:11" x14ac:dyDescent="0.2">
      <c r="A20" s="24"/>
      <c r="B20" s="52" t="s">
        <v>277</v>
      </c>
      <c r="C20" s="276"/>
      <c r="D20" s="276"/>
      <c r="E20" s="276"/>
      <c r="F20" s="276"/>
      <c r="G20" s="276"/>
      <c r="H20" s="276"/>
      <c r="I20" s="276"/>
      <c r="J20" s="276"/>
      <c r="K20" s="278"/>
    </row>
    <row r="21" spans="1:11" x14ac:dyDescent="0.2">
      <c r="A21" s="24"/>
      <c r="B21" s="50"/>
      <c r="C21" s="276"/>
      <c r="D21" s="276"/>
      <c r="E21" s="276"/>
      <c r="F21" s="276"/>
      <c r="G21" s="276"/>
      <c r="H21" s="276"/>
      <c r="I21" s="276"/>
      <c r="J21" s="276"/>
      <c r="K21" s="278"/>
    </row>
    <row r="22" spans="1:11" x14ac:dyDescent="0.2">
      <c r="A22" s="310" t="s">
        <v>278</v>
      </c>
      <c r="B22" s="311"/>
      <c r="C22" s="311"/>
      <c r="D22" s="311"/>
      <c r="E22" s="311"/>
      <c r="F22" s="276"/>
      <c r="G22" s="276"/>
      <c r="H22" s="276"/>
      <c r="I22" s="276"/>
      <c r="J22" s="276"/>
      <c r="K22" s="278"/>
    </row>
    <row r="23" spans="1:11" x14ac:dyDescent="0.2">
      <c r="A23" s="310"/>
      <c r="B23" s="311"/>
      <c r="C23" s="311"/>
      <c r="D23" s="311"/>
      <c r="E23" s="311"/>
      <c r="F23" s="276"/>
      <c r="G23" s="276"/>
      <c r="H23" s="276"/>
      <c r="I23" s="276"/>
      <c r="J23" s="276"/>
      <c r="K23" s="278"/>
    </row>
    <row r="24" spans="1:11" x14ac:dyDescent="0.2">
      <c r="A24" s="24"/>
      <c r="B24" s="50"/>
      <c r="C24" s="276"/>
      <c r="D24" s="276"/>
      <c r="E24" s="276"/>
      <c r="F24" s="276"/>
      <c r="G24" s="276"/>
      <c r="H24" s="276"/>
      <c r="I24" s="276"/>
      <c r="J24" s="276"/>
      <c r="K24" s="278"/>
    </row>
    <row r="25" spans="1:11" x14ac:dyDescent="0.2">
      <c r="A25" s="26"/>
      <c r="B25" s="51"/>
      <c r="C25" s="279"/>
      <c r="D25" s="279"/>
      <c r="E25" s="279"/>
      <c r="F25" s="279"/>
      <c r="G25" s="279"/>
      <c r="H25" s="279"/>
      <c r="I25" s="279"/>
      <c r="J25" s="279"/>
      <c r="K25" s="280"/>
    </row>
    <row r="26" spans="1:11" x14ac:dyDescent="0.2">
      <c r="D26" s="203"/>
      <c r="F26" s="203"/>
    </row>
    <row r="27" spans="1:11" ht="15.75" x14ac:dyDescent="0.25">
      <c r="A27" s="27" t="s">
        <v>263</v>
      </c>
      <c r="B27" s="28"/>
      <c r="C27" s="18"/>
      <c r="D27" s="18"/>
      <c r="E27" s="19"/>
      <c r="F27" s="19"/>
      <c r="G27" s="19" t="str">
        <f>G7</f>
        <v>Proposed</v>
      </c>
      <c r="H27" s="19"/>
      <c r="I27" s="19" t="str">
        <f>I7</f>
        <v>Proposed</v>
      </c>
      <c r="J27" s="19"/>
      <c r="K27" s="97" t="str">
        <f>K7</f>
        <v>Proposed</v>
      </c>
    </row>
    <row r="28" spans="1:11" x14ac:dyDescent="0.2">
      <c r="A28" s="20"/>
      <c r="B28" s="4"/>
      <c r="C28" s="21" t="str">
        <f>C8</f>
        <v>Latest Actual</v>
      </c>
      <c r="D28" s="21"/>
      <c r="E28" s="21" t="str">
        <f>E8</f>
        <v>Budget</v>
      </c>
      <c r="F28" s="21"/>
      <c r="G28" s="21" t="str">
        <f>G8</f>
        <v>Year 1</v>
      </c>
      <c r="H28" s="21"/>
      <c r="I28" s="21" t="str">
        <f>I8</f>
        <v>Year 2</v>
      </c>
      <c r="J28" s="21"/>
      <c r="K28" s="22" t="str">
        <f>K8</f>
        <v>Year 3</v>
      </c>
    </row>
    <row r="29" spans="1:11" x14ac:dyDescent="0.2">
      <c r="A29" s="20"/>
      <c r="B29" s="4"/>
      <c r="C29" s="15">
        <f>C9</f>
        <v>0</v>
      </c>
      <c r="D29" s="15"/>
      <c r="E29" s="15">
        <f>E9</f>
        <v>1</v>
      </c>
      <c r="F29" s="15"/>
      <c r="G29" s="15">
        <f>G9</f>
        <v>2</v>
      </c>
      <c r="H29" s="15"/>
      <c r="I29" s="15">
        <f>I9</f>
        <v>3</v>
      </c>
      <c r="J29" s="15"/>
      <c r="K29" s="23">
        <f>K9</f>
        <v>4</v>
      </c>
    </row>
    <row r="30" spans="1:11" x14ac:dyDescent="0.2">
      <c r="A30" s="24" t="s">
        <v>268</v>
      </c>
      <c r="B30" s="4"/>
      <c r="C30" s="4"/>
      <c r="D30" s="4"/>
      <c r="E30" s="4"/>
      <c r="F30" s="4"/>
      <c r="G30" s="4"/>
      <c r="H30" s="4"/>
      <c r="I30" s="4"/>
      <c r="J30" s="4"/>
      <c r="K30" s="25"/>
    </row>
    <row r="31" spans="1:11" x14ac:dyDescent="0.2">
      <c r="A31" s="24"/>
      <c r="B31" s="50" t="s">
        <v>269</v>
      </c>
      <c r="C31" s="246" t="s">
        <v>145</v>
      </c>
      <c r="D31" s="145"/>
      <c r="E31" s="276">
        <v>0</v>
      </c>
      <c r="F31" s="276"/>
      <c r="G31" s="276">
        <v>0</v>
      </c>
      <c r="H31" s="276"/>
      <c r="I31" s="276">
        <v>0</v>
      </c>
      <c r="J31" s="276"/>
      <c r="K31" s="278">
        <v>0</v>
      </c>
    </row>
    <row r="32" spans="1:11" x14ac:dyDescent="0.2">
      <c r="A32" s="24"/>
      <c r="B32" s="50" t="s">
        <v>270</v>
      </c>
      <c r="C32" s="246" t="s">
        <v>145</v>
      </c>
      <c r="D32" s="145"/>
      <c r="E32" s="276">
        <v>0</v>
      </c>
      <c r="F32" s="276"/>
      <c r="G32" s="276">
        <v>0</v>
      </c>
      <c r="H32" s="276"/>
      <c r="I32" s="276">
        <v>0</v>
      </c>
      <c r="J32" s="276"/>
      <c r="K32" s="278">
        <v>0</v>
      </c>
    </row>
    <row r="33" spans="1:11" x14ac:dyDescent="0.2">
      <c r="A33" s="24"/>
      <c r="B33" s="50" t="s">
        <v>271</v>
      </c>
      <c r="C33" s="246" t="s">
        <v>145</v>
      </c>
      <c r="D33" s="145"/>
      <c r="E33" s="276">
        <v>0</v>
      </c>
      <c r="F33" s="276"/>
      <c r="G33" s="276">
        <v>0</v>
      </c>
      <c r="H33" s="276"/>
      <c r="I33" s="276">
        <v>0</v>
      </c>
      <c r="J33" s="276"/>
      <c r="K33" s="278">
        <v>0</v>
      </c>
    </row>
    <row r="34" spans="1:11" x14ac:dyDescent="0.2">
      <c r="A34" s="24" t="s">
        <v>272</v>
      </c>
      <c r="B34" s="52"/>
      <c r="C34" s="146"/>
      <c r="D34" s="146"/>
      <c r="E34" s="145"/>
      <c r="F34" s="146"/>
      <c r="G34" s="145"/>
      <c r="H34" s="146"/>
      <c r="I34" s="145"/>
      <c r="J34" s="146"/>
      <c r="K34" s="225"/>
    </row>
    <row r="35" spans="1:11" x14ac:dyDescent="0.2">
      <c r="A35" s="24"/>
      <c r="B35" s="50" t="s">
        <v>273</v>
      </c>
      <c r="C35" s="246" t="s">
        <v>145</v>
      </c>
      <c r="D35" s="39"/>
      <c r="E35" s="276">
        <v>0</v>
      </c>
      <c r="F35" s="282"/>
      <c r="G35" s="276">
        <v>0</v>
      </c>
      <c r="H35" s="282"/>
      <c r="I35" s="276">
        <v>0</v>
      </c>
      <c r="J35" s="282"/>
      <c r="K35" s="278">
        <v>0</v>
      </c>
    </row>
    <row r="36" spans="1:11" x14ac:dyDescent="0.2">
      <c r="A36" s="24"/>
      <c r="B36" s="50" t="s">
        <v>274</v>
      </c>
      <c r="C36" s="246" t="s">
        <v>145</v>
      </c>
      <c r="D36" s="145"/>
      <c r="E36" s="276">
        <v>0</v>
      </c>
      <c r="F36" s="276"/>
      <c r="G36" s="276">
        <v>0</v>
      </c>
      <c r="H36" s="276"/>
      <c r="I36" s="276">
        <v>0</v>
      </c>
      <c r="J36" s="276"/>
      <c r="K36" s="278">
        <v>0</v>
      </c>
    </row>
    <row r="37" spans="1:11" x14ac:dyDescent="0.2">
      <c r="A37" s="24"/>
      <c r="B37" s="50" t="s">
        <v>275</v>
      </c>
      <c r="C37" s="246" t="s">
        <v>145</v>
      </c>
      <c r="D37" s="145"/>
      <c r="E37" s="276">
        <v>0</v>
      </c>
      <c r="F37" s="276"/>
      <c r="G37" s="276">
        <v>0</v>
      </c>
      <c r="H37" s="276"/>
      <c r="I37" s="276">
        <v>0</v>
      </c>
      <c r="J37" s="276"/>
      <c r="K37" s="278">
        <v>0</v>
      </c>
    </row>
    <row r="38" spans="1:11" x14ac:dyDescent="0.2">
      <c r="A38" s="24"/>
      <c r="B38" s="50" t="s">
        <v>276</v>
      </c>
      <c r="C38" s="246" t="s">
        <v>145</v>
      </c>
      <c r="D38" s="145"/>
      <c r="E38" s="276">
        <v>0</v>
      </c>
      <c r="F38" s="276"/>
      <c r="G38" s="276">
        <v>0</v>
      </c>
      <c r="H38" s="276"/>
      <c r="I38" s="276">
        <v>0</v>
      </c>
      <c r="J38" s="276"/>
      <c r="K38" s="278">
        <v>0</v>
      </c>
    </row>
    <row r="39" spans="1:11" x14ac:dyDescent="0.2">
      <c r="A39" s="24" t="s">
        <v>71</v>
      </c>
      <c r="B39" s="52"/>
      <c r="C39" s="146"/>
      <c r="D39" s="146"/>
      <c r="E39" s="145"/>
      <c r="F39" s="146"/>
      <c r="G39" s="145"/>
      <c r="H39" s="146"/>
      <c r="I39" s="145"/>
      <c r="J39" s="146"/>
      <c r="K39" s="225"/>
    </row>
    <row r="40" spans="1:11" x14ac:dyDescent="0.2">
      <c r="A40" s="24"/>
      <c r="B40" s="52" t="s">
        <v>277</v>
      </c>
      <c r="C40" s="246" t="s">
        <v>145</v>
      </c>
      <c r="D40" s="39"/>
      <c r="E40" s="276">
        <v>0</v>
      </c>
      <c r="F40" s="282"/>
      <c r="G40" s="276">
        <v>0</v>
      </c>
      <c r="H40" s="282"/>
      <c r="I40" s="276">
        <v>0</v>
      </c>
      <c r="J40" s="282"/>
      <c r="K40" s="278">
        <v>0</v>
      </c>
    </row>
    <row r="41" spans="1:11" x14ac:dyDescent="0.2">
      <c r="A41" s="20"/>
      <c r="B41" s="50"/>
      <c r="C41" s="246" t="s">
        <v>145</v>
      </c>
      <c r="D41" s="145"/>
      <c r="E41" s="276"/>
      <c r="F41" s="276"/>
      <c r="G41" s="276"/>
      <c r="H41" s="276"/>
      <c r="I41" s="276"/>
      <c r="J41" s="276"/>
      <c r="K41" s="278"/>
    </row>
    <row r="42" spans="1:11" x14ac:dyDescent="0.2">
      <c r="A42" s="20"/>
      <c r="B42" s="50"/>
      <c r="C42" s="246" t="s">
        <v>145</v>
      </c>
      <c r="D42" s="145"/>
      <c r="E42" s="276"/>
      <c r="F42" s="276"/>
      <c r="G42" s="276"/>
      <c r="H42" s="276"/>
      <c r="I42" s="276"/>
      <c r="J42" s="276"/>
      <c r="K42" s="278"/>
    </row>
    <row r="43" spans="1:11" x14ac:dyDescent="0.2">
      <c r="A43" s="24"/>
      <c r="B43" s="50"/>
      <c r="C43" s="246" t="s">
        <v>145</v>
      </c>
      <c r="D43" s="213"/>
      <c r="E43" s="276"/>
      <c r="F43" s="283"/>
      <c r="G43" s="276"/>
      <c r="H43" s="283"/>
      <c r="I43" s="276"/>
      <c r="J43" s="283"/>
      <c r="K43" s="278"/>
    </row>
    <row r="44" spans="1:11" x14ac:dyDescent="0.2">
      <c r="A44" s="20"/>
      <c r="B44" s="50"/>
      <c r="C44" s="246" t="s">
        <v>145</v>
      </c>
      <c r="D44" s="145"/>
      <c r="E44" s="276"/>
      <c r="F44" s="276"/>
      <c r="G44" s="276"/>
      <c r="H44" s="276"/>
      <c r="I44" s="276"/>
      <c r="J44" s="276"/>
      <c r="K44" s="278"/>
    </row>
    <row r="45" spans="1:11" x14ac:dyDescent="0.2">
      <c r="A45" s="26"/>
      <c r="B45" s="51"/>
      <c r="C45" s="247" t="s">
        <v>145</v>
      </c>
      <c r="D45" s="147"/>
      <c r="E45" s="279"/>
      <c r="F45" s="279"/>
      <c r="G45" s="279"/>
      <c r="H45" s="279"/>
      <c r="I45" s="279"/>
      <c r="J45" s="279"/>
      <c r="K45" s="280"/>
    </row>
    <row r="47" spans="1:11" ht="15.75" x14ac:dyDescent="0.25">
      <c r="A47" s="27" t="s">
        <v>264</v>
      </c>
      <c r="B47" s="28"/>
      <c r="C47" s="18"/>
      <c r="D47" s="18"/>
      <c r="E47" s="19"/>
      <c r="F47" s="19"/>
      <c r="G47" s="19" t="str">
        <f>G7</f>
        <v>Proposed</v>
      </c>
      <c r="H47" s="19"/>
      <c r="I47" s="19" t="str">
        <f>I7</f>
        <v>Proposed</v>
      </c>
      <c r="J47" s="19"/>
      <c r="K47" s="97" t="str">
        <f>K7</f>
        <v>Proposed</v>
      </c>
    </row>
    <row r="48" spans="1:11" x14ac:dyDescent="0.2">
      <c r="A48" s="20"/>
      <c r="B48" s="4"/>
      <c r="C48" s="21" t="str">
        <f>C8</f>
        <v>Latest Actual</v>
      </c>
      <c r="D48" s="21"/>
      <c r="E48" s="21" t="str">
        <f>E8</f>
        <v>Budget</v>
      </c>
      <c r="F48" s="21"/>
      <c r="G48" s="21" t="str">
        <f>G8</f>
        <v>Year 1</v>
      </c>
      <c r="H48" s="21"/>
      <c r="I48" s="21" t="str">
        <f>I8</f>
        <v>Year 2</v>
      </c>
      <c r="J48" s="21"/>
      <c r="K48" s="22" t="str">
        <f>K8</f>
        <v>Year 3</v>
      </c>
    </row>
    <row r="49" spans="1:11" x14ac:dyDescent="0.2">
      <c r="A49" s="20"/>
      <c r="B49" s="4"/>
      <c r="C49" s="15">
        <f>C9</f>
        <v>0</v>
      </c>
      <c r="D49" s="15"/>
      <c r="E49" s="15">
        <f>E9</f>
        <v>1</v>
      </c>
      <c r="F49" s="15"/>
      <c r="G49" s="15">
        <f>G9</f>
        <v>2</v>
      </c>
      <c r="H49" s="15"/>
      <c r="I49" s="15">
        <f>I9</f>
        <v>3</v>
      </c>
      <c r="J49" s="15"/>
      <c r="K49" s="23">
        <f>K9</f>
        <v>4</v>
      </c>
    </row>
    <row r="50" spans="1:11" x14ac:dyDescent="0.2">
      <c r="A50" s="24" t="s">
        <v>268</v>
      </c>
      <c r="B50" s="4"/>
      <c r="C50" s="4"/>
      <c r="D50" s="4"/>
      <c r="E50" s="4"/>
      <c r="F50" s="4"/>
      <c r="G50" s="4"/>
      <c r="H50" s="4"/>
      <c r="I50" s="4"/>
      <c r="J50" s="4"/>
      <c r="K50" s="25"/>
    </row>
    <row r="51" spans="1:11" x14ac:dyDescent="0.2">
      <c r="A51" s="24"/>
      <c r="B51" s="4" t="s">
        <v>269</v>
      </c>
      <c r="C51" s="29">
        <f>C11</f>
        <v>0</v>
      </c>
      <c r="D51" s="29"/>
      <c r="E51" s="29">
        <f>E11+E31</f>
        <v>0</v>
      </c>
      <c r="F51" s="29"/>
      <c r="G51" s="29">
        <f>G11+G31</f>
        <v>0</v>
      </c>
      <c r="H51" s="29"/>
      <c r="I51" s="29">
        <f>I11+I31</f>
        <v>0</v>
      </c>
      <c r="J51" s="29"/>
      <c r="K51" s="98">
        <f>K11+K31</f>
        <v>0</v>
      </c>
    </row>
    <row r="52" spans="1:11" x14ac:dyDescent="0.2">
      <c r="A52" s="24"/>
      <c r="B52" s="4" t="s">
        <v>270</v>
      </c>
      <c r="C52" s="29">
        <f>C12</f>
        <v>0</v>
      </c>
      <c r="D52" s="29"/>
      <c r="E52" s="29">
        <f>E12+E32</f>
        <v>0</v>
      </c>
      <c r="F52" s="29"/>
      <c r="G52" s="29">
        <f>G12+G32</f>
        <v>0</v>
      </c>
      <c r="H52" s="29"/>
      <c r="I52" s="29">
        <f>I12+I32</f>
        <v>0</v>
      </c>
      <c r="J52" s="29"/>
      <c r="K52" s="98">
        <f>K12+K32</f>
        <v>0</v>
      </c>
    </row>
    <row r="53" spans="1:11" x14ac:dyDescent="0.2">
      <c r="A53" s="24"/>
      <c r="B53" s="4" t="s">
        <v>271</v>
      </c>
      <c r="C53" s="29">
        <f>C13</f>
        <v>0</v>
      </c>
      <c r="D53" s="29"/>
      <c r="E53" s="29">
        <f>E13+E33</f>
        <v>0</v>
      </c>
      <c r="F53" s="29"/>
      <c r="G53" s="29">
        <f>G13+G33</f>
        <v>0</v>
      </c>
      <c r="H53" s="29"/>
      <c r="I53" s="29">
        <f>I13+I33</f>
        <v>0</v>
      </c>
      <c r="J53" s="29"/>
      <c r="K53" s="98">
        <f>K13+K33</f>
        <v>0</v>
      </c>
    </row>
    <row r="54" spans="1:11" x14ac:dyDescent="0.2">
      <c r="A54" s="24" t="s">
        <v>272</v>
      </c>
      <c r="B54" s="4"/>
      <c r="C54" s="29"/>
      <c r="D54" s="29"/>
      <c r="E54" s="29"/>
      <c r="F54" s="29"/>
      <c r="G54" s="29"/>
      <c r="H54" s="29"/>
      <c r="I54" s="29"/>
      <c r="J54" s="29"/>
      <c r="K54" s="98"/>
    </row>
    <row r="55" spans="1:11" x14ac:dyDescent="0.2">
      <c r="A55" s="24"/>
      <c r="B55" s="4" t="s">
        <v>273</v>
      </c>
      <c r="C55" s="29">
        <f>C15</f>
        <v>0</v>
      </c>
      <c r="D55" s="29"/>
      <c r="E55" s="29">
        <f>E15+E35</f>
        <v>0</v>
      </c>
      <c r="F55" s="29"/>
      <c r="G55" s="29">
        <f>G15+G35</f>
        <v>0</v>
      </c>
      <c r="H55" s="29"/>
      <c r="I55" s="29">
        <f>I15+I35</f>
        <v>0</v>
      </c>
      <c r="J55" s="29"/>
      <c r="K55" s="98">
        <f>K15+K35</f>
        <v>0</v>
      </c>
    </row>
    <row r="56" spans="1:11" x14ac:dyDescent="0.2">
      <c r="A56" s="24"/>
      <c r="B56" s="4" t="s">
        <v>274</v>
      </c>
      <c r="C56" s="29">
        <f>C16</f>
        <v>0</v>
      </c>
      <c r="D56" s="29"/>
      <c r="E56" s="29">
        <f>E16+E36</f>
        <v>0</v>
      </c>
      <c r="F56" s="29"/>
      <c r="G56" s="29">
        <f>G16+G36</f>
        <v>0</v>
      </c>
      <c r="H56" s="29"/>
      <c r="I56" s="29">
        <f>I16+I36</f>
        <v>0</v>
      </c>
      <c r="J56" s="29"/>
      <c r="K56" s="98">
        <f>K16+K36</f>
        <v>0</v>
      </c>
    </row>
    <row r="57" spans="1:11" x14ac:dyDescent="0.2">
      <c r="A57" s="24"/>
      <c r="B57" s="4" t="s">
        <v>275</v>
      </c>
      <c r="C57" s="29">
        <f>C17</f>
        <v>0</v>
      </c>
      <c r="D57" s="29"/>
      <c r="E57" s="29">
        <f>E17+E37</f>
        <v>0</v>
      </c>
      <c r="F57" s="29"/>
      <c r="G57" s="29">
        <f>G17+G37</f>
        <v>0</v>
      </c>
      <c r="H57" s="29"/>
      <c r="I57" s="29">
        <f>I17+I37</f>
        <v>0</v>
      </c>
      <c r="J57" s="29"/>
      <c r="K57" s="98">
        <f>K17+K37</f>
        <v>0</v>
      </c>
    </row>
    <row r="58" spans="1:11" x14ac:dyDescent="0.2">
      <c r="A58" s="24"/>
      <c r="B58" s="4" t="s">
        <v>276</v>
      </c>
      <c r="C58" s="29">
        <f>C18</f>
        <v>0</v>
      </c>
      <c r="D58" s="29"/>
      <c r="E58" s="29">
        <f>E18+E38</f>
        <v>0</v>
      </c>
      <c r="F58" s="29"/>
      <c r="G58" s="29">
        <f>G18+G38</f>
        <v>0</v>
      </c>
      <c r="H58" s="29"/>
      <c r="I58" s="29">
        <f>I18+I38</f>
        <v>0</v>
      </c>
      <c r="J58" s="29"/>
      <c r="K58" s="98">
        <f>K18+K38</f>
        <v>0</v>
      </c>
    </row>
    <row r="59" spans="1:11" x14ac:dyDescent="0.2">
      <c r="A59" s="24" t="s">
        <v>71</v>
      </c>
      <c r="B59" s="4"/>
      <c r="C59" s="29"/>
      <c r="D59" s="29"/>
      <c r="E59" s="29"/>
      <c r="F59" s="29"/>
      <c r="G59" s="29"/>
      <c r="H59" s="29"/>
      <c r="I59" s="29"/>
      <c r="J59" s="29"/>
      <c r="K59" s="98"/>
    </row>
    <row r="60" spans="1:11" x14ac:dyDescent="0.2">
      <c r="A60" s="24"/>
      <c r="B60" s="39" t="s">
        <v>277</v>
      </c>
      <c r="C60" s="29">
        <f t="shared" ref="C60:C65" si="0">C20</f>
        <v>0</v>
      </c>
      <c r="D60" s="29"/>
      <c r="E60" s="29">
        <f t="shared" ref="E60:E65" si="1">E20+E40</f>
        <v>0</v>
      </c>
      <c r="F60" s="29"/>
      <c r="G60" s="29">
        <f t="shared" ref="G60:G65" si="2">G20+G40</f>
        <v>0</v>
      </c>
      <c r="H60" s="29"/>
      <c r="I60" s="29">
        <f t="shared" ref="I60:I65" si="3">I20+I40</f>
        <v>0</v>
      </c>
      <c r="J60" s="29"/>
      <c r="K60" s="98">
        <f t="shared" ref="K60:K65" si="4">K20+K40</f>
        <v>0</v>
      </c>
    </row>
    <row r="61" spans="1:11" x14ac:dyDescent="0.2">
      <c r="A61" s="20"/>
      <c r="B61" s="32"/>
      <c r="C61" s="29">
        <f t="shared" si="0"/>
        <v>0</v>
      </c>
      <c r="D61" s="29"/>
      <c r="E61" s="29">
        <f t="shared" si="1"/>
        <v>0</v>
      </c>
      <c r="F61" s="29"/>
      <c r="G61" s="29">
        <f t="shared" si="2"/>
        <v>0</v>
      </c>
      <c r="H61" s="29"/>
      <c r="I61" s="29">
        <f t="shared" si="3"/>
        <v>0</v>
      </c>
      <c r="J61" s="29"/>
      <c r="K61" s="98">
        <f t="shared" si="4"/>
        <v>0</v>
      </c>
    </row>
    <row r="62" spans="1:11" x14ac:dyDescent="0.2">
      <c r="A62" s="20"/>
      <c r="B62" s="32"/>
      <c r="C62" s="29">
        <f t="shared" si="0"/>
        <v>0</v>
      </c>
      <c r="D62" s="29"/>
      <c r="E62" s="29">
        <f t="shared" si="1"/>
        <v>0</v>
      </c>
      <c r="F62" s="29"/>
      <c r="G62" s="29">
        <f t="shared" si="2"/>
        <v>0</v>
      </c>
      <c r="H62" s="29"/>
      <c r="I62" s="29">
        <f t="shared" si="3"/>
        <v>0</v>
      </c>
      <c r="J62" s="29"/>
      <c r="K62" s="98">
        <f t="shared" si="4"/>
        <v>0</v>
      </c>
    </row>
    <row r="63" spans="1:11" x14ac:dyDescent="0.2">
      <c r="A63" s="24"/>
      <c r="B63" s="32"/>
      <c r="C63" s="29">
        <f t="shared" si="0"/>
        <v>0</v>
      </c>
      <c r="D63" s="29"/>
      <c r="E63" s="29">
        <f t="shared" si="1"/>
        <v>0</v>
      </c>
      <c r="F63" s="29"/>
      <c r="G63" s="29">
        <f t="shared" si="2"/>
        <v>0</v>
      </c>
      <c r="H63" s="29"/>
      <c r="I63" s="29">
        <f t="shared" si="3"/>
        <v>0</v>
      </c>
      <c r="J63" s="29"/>
      <c r="K63" s="98">
        <f t="shared" si="4"/>
        <v>0</v>
      </c>
    </row>
    <row r="64" spans="1:11" x14ac:dyDescent="0.2">
      <c r="A64" s="20"/>
      <c r="B64" s="32"/>
      <c r="C64" s="29">
        <f t="shared" si="0"/>
        <v>0</v>
      </c>
      <c r="D64" s="29"/>
      <c r="E64" s="29">
        <f t="shared" si="1"/>
        <v>0</v>
      </c>
      <c r="F64" s="29"/>
      <c r="G64" s="29">
        <f t="shared" si="2"/>
        <v>0</v>
      </c>
      <c r="H64" s="29"/>
      <c r="I64" s="29">
        <f t="shared" si="3"/>
        <v>0</v>
      </c>
      <c r="J64" s="29"/>
      <c r="K64" s="98">
        <f t="shared" si="4"/>
        <v>0</v>
      </c>
    </row>
    <row r="65" spans="1:11" x14ac:dyDescent="0.2">
      <c r="A65" s="26"/>
      <c r="B65" s="37"/>
      <c r="C65" s="30">
        <f t="shared" si="0"/>
        <v>0</v>
      </c>
      <c r="D65" s="30"/>
      <c r="E65" s="30">
        <f t="shared" si="1"/>
        <v>0</v>
      </c>
      <c r="F65" s="30"/>
      <c r="G65" s="30">
        <f t="shared" si="2"/>
        <v>0</v>
      </c>
      <c r="H65" s="30"/>
      <c r="I65" s="30">
        <f t="shared" si="3"/>
        <v>0</v>
      </c>
      <c r="J65" s="30"/>
      <c r="K65" s="99">
        <f t="shared" si="4"/>
        <v>0</v>
      </c>
    </row>
  </sheetData>
  <mergeCells count="7">
    <mergeCell ref="A8:B9"/>
    <mergeCell ref="A22:E23"/>
    <mergeCell ref="A5:K5"/>
    <mergeCell ref="A1:K1"/>
    <mergeCell ref="A2:K2"/>
    <mergeCell ref="A3:K3"/>
    <mergeCell ref="A4:K4"/>
  </mergeCells>
  <phoneticPr fontId="0" type="noConversion"/>
  <printOptions horizontalCentered="1"/>
  <pageMargins left="0.25" right="0.25" top="0.75" bottom="0.75" header="0.5" footer="0.5"/>
  <pageSetup scale="82" orientation="portrait" r:id="rId1"/>
  <headerFooter alignWithMargins="0">
    <oddHeader>&amp;L&amp;"Arial,Italic"&amp;12NOTE: When completing this table make entries in the shaded fields only.</oddHeader>
    <oddFooter>&amp;L&amp;11&amp;D
Health Care Administration&amp;R&amp;11&amp;F,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1"/>
  <sheetViews>
    <sheetView zoomScale="85" zoomScaleNormal="85" workbookViewId="0">
      <selection activeCell="F49" sqref="F49"/>
    </sheetView>
  </sheetViews>
  <sheetFormatPr defaultRowHeight="12.75" x14ac:dyDescent="0.2"/>
  <cols>
    <col min="1" max="1" width="5" customWidth="1"/>
    <col min="2" max="2" width="28.28515625" customWidth="1"/>
    <col min="3" max="3" width="13.85546875" customWidth="1"/>
    <col min="4" max="4" width="2.28515625" customWidth="1"/>
    <col min="5" max="5" width="13.85546875" customWidth="1"/>
    <col min="6" max="6" width="2.28515625" customWidth="1"/>
    <col min="7" max="7" width="13.85546875" customWidth="1"/>
    <col min="8" max="8" width="2.28515625" customWidth="1"/>
    <col min="9" max="9" width="13.85546875" customWidth="1"/>
    <col min="10" max="10" width="2.28515625" customWidth="1"/>
    <col min="11" max="11" width="13.85546875" customWidth="1"/>
    <col min="12" max="13" width="14.140625" customWidth="1"/>
  </cols>
  <sheetData>
    <row r="1" spans="1:11" ht="15.75" x14ac:dyDescent="0.25">
      <c r="A1" s="300" t="str">
        <f>'Table 1'!A1</f>
        <v>Vermont Veterans' Home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5.75" x14ac:dyDescent="0.25">
      <c r="A2" s="300" t="str">
        <f>'Table 1'!A2</f>
        <v>Kitchen Project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ht="14.25" x14ac:dyDescent="0.2">
      <c r="A3" s="303" t="s">
        <v>279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14.25" x14ac:dyDescent="0.2">
      <c r="A4" s="303" t="s">
        <v>280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ht="14.25" x14ac:dyDescent="0.2">
      <c r="A5" s="305" t="s">
        <v>245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</row>
    <row r="6" spans="1:11" ht="12.75" customHeight="1" x14ac:dyDescent="0.2"/>
    <row r="7" spans="1:11" ht="12.75" customHeight="1" thickBot="1" x14ac:dyDescent="0.25">
      <c r="A7" s="4"/>
      <c r="C7" s="4"/>
      <c r="D7" s="39"/>
      <c r="E7" s="4"/>
      <c r="F7" s="4"/>
      <c r="G7" s="4"/>
      <c r="H7" s="4"/>
      <c r="I7" s="4"/>
      <c r="J7" s="4"/>
      <c r="K7" s="4"/>
    </row>
    <row r="8" spans="1:11" ht="16.5" thickBot="1" x14ac:dyDescent="0.3">
      <c r="A8" s="197" t="s">
        <v>246</v>
      </c>
      <c r="B8" s="198"/>
      <c r="C8" s="185"/>
      <c r="D8" s="200"/>
      <c r="E8" s="186"/>
      <c r="F8" s="186"/>
      <c r="G8" s="186" t="s">
        <v>111</v>
      </c>
      <c r="H8" s="186"/>
      <c r="I8" s="186" t="s">
        <v>111</v>
      </c>
      <c r="J8" s="186"/>
      <c r="K8" s="187" t="s">
        <v>111</v>
      </c>
    </row>
    <row r="9" spans="1:11" x14ac:dyDescent="0.2">
      <c r="A9" s="84"/>
      <c r="B9" s="4"/>
      <c r="C9" s="21" t="s">
        <v>112</v>
      </c>
      <c r="D9" s="150"/>
      <c r="E9" s="21" t="s">
        <v>113</v>
      </c>
      <c r="F9" s="21"/>
      <c r="G9" s="21" t="s">
        <v>114</v>
      </c>
      <c r="H9" s="21"/>
      <c r="I9" s="21" t="s">
        <v>115</v>
      </c>
      <c r="J9" s="21"/>
      <c r="K9" s="188" t="s">
        <v>116</v>
      </c>
    </row>
    <row r="10" spans="1:11" x14ac:dyDescent="0.2">
      <c r="A10" s="84"/>
      <c r="B10" s="4"/>
      <c r="C10" s="260">
        <v>2015</v>
      </c>
      <c r="D10" s="148"/>
      <c r="E10" s="15">
        <f>C10+1</f>
        <v>2016</v>
      </c>
      <c r="F10" s="15"/>
      <c r="G10" s="15">
        <f>E10+1</f>
        <v>2017</v>
      </c>
      <c r="H10" s="15"/>
      <c r="I10" s="15">
        <f>G10+1</f>
        <v>2018</v>
      </c>
      <c r="J10" s="15"/>
      <c r="K10" s="189">
        <f>I10+1</f>
        <v>2019</v>
      </c>
    </row>
    <row r="11" spans="1:11" ht="12.75" customHeight="1" x14ac:dyDescent="0.2">
      <c r="A11" s="207" t="s">
        <v>281</v>
      </c>
      <c r="B11" s="35"/>
      <c r="C11" s="151"/>
      <c r="D11" s="149"/>
      <c r="E11" s="21"/>
      <c r="F11" s="21"/>
      <c r="G11" s="21"/>
      <c r="H11" s="21"/>
      <c r="I11" s="21"/>
      <c r="J11" s="21"/>
      <c r="K11" s="188"/>
    </row>
    <row r="12" spans="1:11" ht="12.75" customHeight="1" x14ac:dyDescent="0.2">
      <c r="A12" s="84"/>
      <c r="B12" s="50" t="s">
        <v>282</v>
      </c>
      <c r="C12" s="284"/>
      <c r="D12" s="284"/>
      <c r="E12" s="284"/>
      <c r="F12" s="284"/>
      <c r="G12" s="284"/>
      <c r="H12" s="284"/>
      <c r="I12" s="284"/>
      <c r="J12" s="285"/>
      <c r="K12" s="286"/>
    </row>
    <row r="13" spans="1:11" ht="12.75" customHeight="1" x14ac:dyDescent="0.2">
      <c r="A13" s="84"/>
      <c r="B13" s="50" t="s">
        <v>283</v>
      </c>
      <c r="C13" s="284"/>
      <c r="D13" s="284"/>
      <c r="E13" s="284"/>
      <c r="F13" s="284"/>
      <c r="G13" s="284"/>
      <c r="H13" s="284"/>
      <c r="I13" s="284"/>
      <c r="J13" s="285"/>
      <c r="K13" s="286"/>
    </row>
    <row r="14" spans="1:11" ht="12.75" customHeight="1" x14ac:dyDescent="0.2">
      <c r="A14" s="84"/>
      <c r="B14" s="50" t="s">
        <v>284</v>
      </c>
      <c r="C14" s="284"/>
      <c r="D14" s="284"/>
      <c r="E14" s="284"/>
      <c r="F14" s="284"/>
      <c r="G14" s="284"/>
      <c r="H14" s="284"/>
      <c r="I14" s="284"/>
      <c r="J14" s="285"/>
      <c r="K14" s="286"/>
    </row>
    <row r="15" spans="1:11" ht="12.75" customHeight="1" x14ac:dyDescent="0.2">
      <c r="A15" s="84"/>
      <c r="B15" s="52" t="s">
        <v>285</v>
      </c>
      <c r="C15" s="284"/>
      <c r="D15" s="284"/>
      <c r="E15" s="284"/>
      <c r="F15" s="284"/>
      <c r="G15" s="284"/>
      <c r="H15" s="284"/>
      <c r="I15" s="284"/>
      <c r="J15" s="285"/>
      <c r="K15" s="286"/>
    </row>
    <row r="16" spans="1:11" ht="12.75" customHeight="1" x14ac:dyDescent="0.2">
      <c r="A16" s="84"/>
      <c r="B16" s="52" t="s">
        <v>286</v>
      </c>
      <c r="C16" s="287">
        <v>219</v>
      </c>
      <c r="D16" s="287"/>
      <c r="E16" s="287">
        <v>213</v>
      </c>
      <c r="F16" s="287"/>
      <c r="G16" s="287">
        <v>188</v>
      </c>
      <c r="H16" s="287"/>
      <c r="I16" s="287">
        <v>188</v>
      </c>
      <c r="J16" s="288"/>
      <c r="K16" s="289">
        <v>188</v>
      </c>
    </row>
    <row r="17" spans="1:13" ht="12.75" customHeight="1" x14ac:dyDescent="0.2">
      <c r="A17" s="190" t="s">
        <v>287</v>
      </c>
      <c r="B17" s="2"/>
      <c r="C17" s="158">
        <f>SUM(C12:C16)</f>
        <v>219</v>
      </c>
      <c r="D17" s="182"/>
      <c r="E17" s="158">
        <f>SUM(E12:E16)</f>
        <v>213</v>
      </c>
      <c r="F17" s="181"/>
      <c r="G17" s="158">
        <f>SUM(G12:G16)</f>
        <v>188</v>
      </c>
      <c r="H17" s="181"/>
      <c r="I17" s="158">
        <f>SUM(I12:I16)</f>
        <v>188</v>
      </c>
      <c r="J17" s="181"/>
      <c r="K17" s="191">
        <f>SUM(K12:K16)</f>
        <v>188</v>
      </c>
      <c r="M17" s="209"/>
    </row>
    <row r="18" spans="1:13" ht="12.75" customHeight="1" x14ac:dyDescent="0.2">
      <c r="A18" s="84"/>
      <c r="B18" s="4"/>
      <c r="C18" s="183"/>
      <c r="D18" s="184"/>
      <c r="E18" s="19"/>
      <c r="F18" s="19"/>
      <c r="G18" s="19"/>
      <c r="H18" s="19"/>
      <c r="I18" s="19"/>
      <c r="J18" s="19"/>
      <c r="K18" s="192"/>
    </row>
    <row r="19" spans="1:13" x14ac:dyDescent="0.2">
      <c r="A19" s="210" t="s">
        <v>288</v>
      </c>
      <c r="B19" s="35"/>
      <c r="C19" s="285">
        <v>0</v>
      </c>
      <c r="D19" s="285"/>
      <c r="E19" s="285">
        <v>0</v>
      </c>
      <c r="F19" s="285"/>
      <c r="G19" s="285">
        <v>0</v>
      </c>
      <c r="H19" s="285"/>
      <c r="I19" s="285">
        <v>0</v>
      </c>
      <c r="J19" s="285"/>
      <c r="K19" s="290">
        <v>0</v>
      </c>
    </row>
    <row r="20" spans="1:13" x14ac:dyDescent="0.2">
      <c r="A20" s="210" t="s">
        <v>289</v>
      </c>
      <c r="B20" s="35"/>
      <c r="C20" s="285">
        <v>0</v>
      </c>
      <c r="D20" s="285"/>
      <c r="E20" s="285">
        <v>0</v>
      </c>
      <c r="F20" s="285"/>
      <c r="G20" s="285">
        <v>0</v>
      </c>
      <c r="H20" s="285"/>
      <c r="I20" s="285">
        <v>0</v>
      </c>
      <c r="J20" s="285"/>
      <c r="K20" s="290">
        <v>0</v>
      </c>
    </row>
    <row r="21" spans="1:13" ht="12.75" customHeight="1" thickBot="1" x14ac:dyDescent="0.25">
      <c r="A21" s="193"/>
      <c r="B21" s="194"/>
      <c r="C21" s="195"/>
      <c r="D21" s="201"/>
      <c r="E21" s="195"/>
      <c r="F21" s="195"/>
      <c r="G21" s="195"/>
      <c r="H21" s="195"/>
      <c r="I21" s="195"/>
      <c r="J21" s="195"/>
      <c r="K21" s="196"/>
    </row>
    <row r="22" spans="1:13" ht="26.25" customHeight="1" thickBot="1" x14ac:dyDescent="0.25">
      <c r="A22" s="80"/>
      <c r="B22" s="32"/>
      <c r="C22" s="36"/>
      <c r="D22" s="202"/>
      <c r="E22" s="36"/>
      <c r="F22" s="36"/>
      <c r="G22" s="36"/>
      <c r="H22" s="36"/>
      <c r="I22" s="36"/>
      <c r="J22" s="36"/>
      <c r="K22" s="36"/>
    </row>
    <row r="23" spans="1:13" ht="16.5" thickBot="1" x14ac:dyDescent="0.3">
      <c r="A23" s="197" t="s">
        <v>263</v>
      </c>
      <c r="B23" s="198"/>
      <c r="C23" s="185"/>
      <c r="D23" s="200"/>
      <c r="E23" s="186"/>
      <c r="F23" s="186"/>
      <c r="G23" s="186" t="str">
        <f>G8</f>
        <v>Proposed</v>
      </c>
      <c r="H23" s="186"/>
      <c r="I23" s="186" t="str">
        <f>I8</f>
        <v>Proposed</v>
      </c>
      <c r="J23" s="186"/>
      <c r="K23" s="187" t="str">
        <f>K8</f>
        <v>Proposed</v>
      </c>
    </row>
    <row r="24" spans="1:13" x14ac:dyDescent="0.2">
      <c r="A24" s="84"/>
      <c r="B24" s="4"/>
      <c r="C24" s="21" t="str">
        <f>C9</f>
        <v>Latest Actual</v>
      </c>
      <c r="D24" s="150"/>
      <c r="E24" s="21" t="str">
        <f>E9</f>
        <v>Budget</v>
      </c>
      <c r="F24" s="21"/>
      <c r="G24" s="21" t="str">
        <f>G9</f>
        <v>Year 1</v>
      </c>
      <c r="H24" s="21"/>
      <c r="I24" s="21" t="str">
        <f>I9</f>
        <v>Year 2</v>
      </c>
      <c r="J24" s="21"/>
      <c r="K24" s="188" t="str">
        <f>K9</f>
        <v>Year 3</v>
      </c>
    </row>
    <row r="25" spans="1:13" x14ac:dyDescent="0.2">
      <c r="A25" s="84"/>
      <c r="B25" s="4"/>
      <c r="C25" s="138">
        <f>C10</f>
        <v>2015</v>
      </c>
      <c r="D25" s="148"/>
      <c r="E25" s="15">
        <f>E10</f>
        <v>2016</v>
      </c>
      <c r="F25" s="15"/>
      <c r="G25" s="15">
        <f>G10</f>
        <v>2017</v>
      </c>
      <c r="H25" s="15"/>
      <c r="I25" s="15">
        <f>I10</f>
        <v>2018</v>
      </c>
      <c r="J25" s="15"/>
      <c r="K25" s="189">
        <f>K10</f>
        <v>2019</v>
      </c>
    </row>
    <row r="26" spans="1:13" x14ac:dyDescent="0.2">
      <c r="A26" s="207" t="s">
        <v>281</v>
      </c>
      <c r="B26" s="35"/>
      <c r="C26" s="151"/>
      <c r="D26" s="149"/>
      <c r="E26" s="21"/>
      <c r="F26" s="21"/>
      <c r="G26" s="21"/>
      <c r="H26" s="21"/>
      <c r="I26" s="21"/>
      <c r="J26" s="21"/>
      <c r="K26" s="188"/>
    </row>
    <row r="27" spans="1:13" x14ac:dyDescent="0.2">
      <c r="A27" s="84"/>
      <c r="B27" s="50" t="s">
        <v>282</v>
      </c>
      <c r="C27" s="248" t="s">
        <v>145</v>
      </c>
      <c r="D27" s="152"/>
      <c r="E27" s="284"/>
      <c r="F27" s="284"/>
      <c r="G27" s="284"/>
      <c r="H27" s="284"/>
      <c r="I27" s="284"/>
      <c r="J27" s="285"/>
      <c r="K27" s="286"/>
    </row>
    <row r="28" spans="1:13" x14ac:dyDescent="0.2">
      <c r="A28" s="84"/>
      <c r="B28" s="50" t="s">
        <v>283</v>
      </c>
      <c r="C28" s="248" t="s">
        <v>145</v>
      </c>
      <c r="D28" s="152"/>
      <c r="E28" s="284"/>
      <c r="F28" s="284"/>
      <c r="G28" s="284"/>
      <c r="H28" s="284"/>
      <c r="I28" s="284"/>
      <c r="J28" s="285"/>
      <c r="K28" s="286"/>
    </row>
    <row r="29" spans="1:13" x14ac:dyDescent="0.2">
      <c r="A29" s="84"/>
      <c r="B29" s="50" t="s">
        <v>284</v>
      </c>
      <c r="C29" s="248" t="s">
        <v>145</v>
      </c>
      <c r="D29" s="152"/>
      <c r="E29" s="284"/>
      <c r="F29" s="284"/>
      <c r="G29" s="284"/>
      <c r="H29" s="284"/>
      <c r="I29" s="284"/>
      <c r="J29" s="285"/>
      <c r="K29" s="286"/>
    </row>
    <row r="30" spans="1:13" x14ac:dyDescent="0.2">
      <c r="A30" s="84"/>
      <c r="B30" s="52" t="s">
        <v>285</v>
      </c>
      <c r="C30" s="248" t="s">
        <v>145</v>
      </c>
      <c r="D30" s="152"/>
      <c r="E30" s="284"/>
      <c r="F30" s="284"/>
      <c r="G30" s="284"/>
      <c r="H30" s="284"/>
      <c r="I30" s="284"/>
      <c r="J30" s="285"/>
      <c r="K30" s="286"/>
    </row>
    <row r="31" spans="1:13" x14ac:dyDescent="0.2">
      <c r="A31" s="84"/>
      <c r="B31" s="52" t="s">
        <v>286</v>
      </c>
      <c r="C31" s="249" t="s">
        <v>145</v>
      </c>
      <c r="D31" s="153"/>
      <c r="E31" s="287"/>
      <c r="F31" s="287"/>
      <c r="G31" s="287"/>
      <c r="H31" s="287"/>
      <c r="I31" s="287"/>
      <c r="J31" s="288"/>
      <c r="K31" s="289"/>
    </row>
    <row r="32" spans="1:13" x14ac:dyDescent="0.2">
      <c r="A32" s="190" t="s">
        <v>287</v>
      </c>
      <c r="B32" s="2"/>
      <c r="C32" s="248" t="s">
        <v>145</v>
      </c>
      <c r="D32" s="182"/>
      <c r="E32" s="158">
        <f>SUM(E27:E31)</f>
        <v>0</v>
      </c>
      <c r="F32" s="181"/>
      <c r="G32" s="158">
        <f>SUM(G27:G31)</f>
        <v>0</v>
      </c>
      <c r="H32" s="181"/>
      <c r="I32" s="158">
        <f>SUM(I27:I31)</f>
        <v>0</v>
      </c>
      <c r="J32" s="181"/>
      <c r="K32" s="191">
        <f>SUM(K27:K31)</f>
        <v>0</v>
      </c>
    </row>
    <row r="33" spans="1:11" x14ac:dyDescent="0.2">
      <c r="A33" s="84"/>
      <c r="B33" s="4"/>
      <c r="C33" s="183"/>
      <c r="D33" s="184"/>
      <c r="E33" s="19"/>
      <c r="F33" s="19"/>
      <c r="G33" s="19"/>
      <c r="H33" s="19"/>
      <c r="I33" s="19"/>
      <c r="J33" s="19"/>
      <c r="K33" s="192"/>
    </row>
    <row r="34" spans="1:11" x14ac:dyDescent="0.2">
      <c r="A34" s="210" t="s">
        <v>290</v>
      </c>
      <c r="B34" s="35"/>
      <c r="C34" s="248" t="s">
        <v>145</v>
      </c>
      <c r="D34" s="152"/>
      <c r="E34" s="285"/>
      <c r="F34" s="285"/>
      <c r="G34" s="285"/>
      <c r="H34" s="285"/>
      <c r="I34" s="285"/>
      <c r="J34" s="285"/>
      <c r="K34" s="290"/>
    </row>
    <row r="35" spans="1:11" x14ac:dyDescent="0.2">
      <c r="A35" s="210" t="s">
        <v>289</v>
      </c>
      <c r="B35" s="35"/>
      <c r="C35" s="248" t="s">
        <v>145</v>
      </c>
      <c r="D35" s="152"/>
      <c r="E35" s="285"/>
      <c r="F35" s="285"/>
      <c r="G35" s="285"/>
      <c r="H35" s="285"/>
      <c r="I35" s="285"/>
      <c r="J35" s="285"/>
      <c r="K35" s="290"/>
    </row>
    <row r="36" spans="1:11" ht="13.5" thickBot="1" x14ac:dyDescent="0.25">
      <c r="A36" s="193"/>
      <c r="B36" s="194"/>
      <c r="C36" s="195"/>
      <c r="D36" s="201"/>
      <c r="E36" s="195"/>
      <c r="F36" s="195"/>
      <c r="G36" s="195"/>
      <c r="H36" s="195"/>
      <c r="I36" s="195"/>
      <c r="J36" s="195"/>
      <c r="K36" s="196"/>
    </row>
    <row r="37" spans="1:11" ht="27" customHeight="1" thickBot="1" x14ac:dyDescent="0.25">
      <c r="D37" s="203"/>
    </row>
    <row r="38" spans="1:11" ht="16.5" thickBot="1" x14ac:dyDescent="0.3">
      <c r="A38" s="197" t="s">
        <v>264</v>
      </c>
      <c r="B38" s="198"/>
      <c r="C38" s="185"/>
      <c r="D38" s="200"/>
      <c r="E38" s="186"/>
      <c r="F38" s="186"/>
      <c r="G38" s="186" t="str">
        <f>G8</f>
        <v>Proposed</v>
      </c>
      <c r="H38" s="186"/>
      <c r="I38" s="186" t="str">
        <f>I8</f>
        <v>Proposed</v>
      </c>
      <c r="J38" s="186"/>
      <c r="K38" s="187" t="str">
        <f>K8</f>
        <v>Proposed</v>
      </c>
    </row>
    <row r="39" spans="1:11" x14ac:dyDescent="0.2">
      <c r="A39" s="84"/>
      <c r="B39" s="4"/>
      <c r="C39" s="21" t="str">
        <f>C9</f>
        <v>Latest Actual</v>
      </c>
      <c r="D39" s="150"/>
      <c r="E39" s="21" t="str">
        <f>E9</f>
        <v>Budget</v>
      </c>
      <c r="F39" s="21"/>
      <c r="G39" s="21" t="str">
        <f>G9</f>
        <v>Year 1</v>
      </c>
      <c r="H39" s="21"/>
      <c r="I39" s="21" t="str">
        <f>I9</f>
        <v>Year 2</v>
      </c>
      <c r="J39" s="21"/>
      <c r="K39" s="188" t="str">
        <f>K9</f>
        <v>Year 3</v>
      </c>
    </row>
    <row r="40" spans="1:11" x14ac:dyDescent="0.2">
      <c r="A40" s="84"/>
      <c r="B40" s="4"/>
      <c r="C40" s="138">
        <f>C10</f>
        <v>2015</v>
      </c>
      <c r="D40" s="148"/>
      <c r="E40" s="138">
        <f>E10</f>
        <v>2016</v>
      </c>
      <c r="F40" s="15"/>
      <c r="G40" s="138">
        <f>G10</f>
        <v>2017</v>
      </c>
      <c r="H40" s="15"/>
      <c r="I40" s="138">
        <f>I10</f>
        <v>2018</v>
      </c>
      <c r="J40" s="15"/>
      <c r="K40" s="199">
        <f>K10</f>
        <v>2019</v>
      </c>
    </row>
    <row r="41" spans="1:11" x14ac:dyDescent="0.2">
      <c r="A41" s="207" t="s">
        <v>281</v>
      </c>
      <c r="B41" s="35"/>
      <c r="C41" s="151"/>
      <c r="D41" s="149"/>
      <c r="E41" s="21"/>
      <c r="F41" s="21"/>
      <c r="G41" s="21"/>
      <c r="H41" s="21"/>
      <c r="I41" s="21"/>
      <c r="J41" s="21"/>
      <c r="K41" s="188"/>
    </row>
    <row r="42" spans="1:11" x14ac:dyDescent="0.2">
      <c r="A42" s="84"/>
      <c r="B42" s="35" t="s">
        <v>282</v>
      </c>
      <c r="C42" s="154" t="e">
        <f>C12+C27</f>
        <v>#VALUE!</v>
      </c>
      <c r="D42" s="154"/>
      <c r="E42" s="154">
        <f>E12+E27</f>
        <v>0</v>
      </c>
      <c r="F42" s="154"/>
      <c r="G42" s="154">
        <f>G12+G27</f>
        <v>0</v>
      </c>
      <c r="H42" s="154"/>
      <c r="I42" s="154">
        <f>I12+I27</f>
        <v>0</v>
      </c>
      <c r="J42" s="156"/>
      <c r="K42" s="205">
        <f>K12+K27</f>
        <v>0</v>
      </c>
    </row>
    <row r="43" spans="1:11" x14ac:dyDescent="0.2">
      <c r="A43" s="84"/>
      <c r="B43" s="35" t="s">
        <v>283</v>
      </c>
      <c r="C43" s="154" t="e">
        <f>C13+C28</f>
        <v>#VALUE!</v>
      </c>
      <c r="D43" s="154"/>
      <c r="E43" s="154">
        <f>E13+E28</f>
        <v>0</v>
      </c>
      <c r="F43" s="154"/>
      <c r="G43" s="154">
        <f>G13+G28</f>
        <v>0</v>
      </c>
      <c r="H43" s="154"/>
      <c r="I43" s="154">
        <f>I13+I28</f>
        <v>0</v>
      </c>
      <c r="J43" s="156"/>
      <c r="K43" s="205">
        <f>K13+K28</f>
        <v>0</v>
      </c>
    </row>
    <row r="44" spans="1:11" x14ac:dyDescent="0.2">
      <c r="A44" s="84"/>
      <c r="B44" s="35" t="s">
        <v>284</v>
      </c>
      <c r="C44" s="154" t="e">
        <f>C14+C29</f>
        <v>#VALUE!</v>
      </c>
      <c r="D44" s="154"/>
      <c r="E44" s="154">
        <f>E14+E29</f>
        <v>0</v>
      </c>
      <c r="F44" s="154"/>
      <c r="G44" s="154">
        <f>G14+G29</f>
        <v>0</v>
      </c>
      <c r="H44" s="154"/>
      <c r="I44" s="154">
        <f>I14+I29</f>
        <v>0</v>
      </c>
      <c r="J44" s="156"/>
      <c r="K44" s="205">
        <f>K14+K29</f>
        <v>0</v>
      </c>
    </row>
    <row r="45" spans="1:11" x14ac:dyDescent="0.2">
      <c r="A45" s="84"/>
      <c r="B45" s="35" t="s">
        <v>285</v>
      </c>
      <c r="C45" s="154" t="e">
        <f>C15+C30</f>
        <v>#VALUE!</v>
      </c>
      <c r="D45" s="154"/>
      <c r="E45" s="154">
        <f>E15+E30</f>
        <v>0</v>
      </c>
      <c r="F45" s="154"/>
      <c r="G45" s="154">
        <f>G15+G30</f>
        <v>0</v>
      </c>
      <c r="H45" s="154"/>
      <c r="I45" s="154">
        <f>I15+I30</f>
        <v>0</v>
      </c>
      <c r="J45" s="156"/>
      <c r="K45" s="205">
        <f>K15+K30</f>
        <v>0</v>
      </c>
    </row>
    <row r="46" spans="1:11" x14ac:dyDescent="0.2">
      <c r="A46" s="84"/>
      <c r="B46" s="35" t="s">
        <v>286</v>
      </c>
      <c r="C46" s="155" t="e">
        <f>C16+C31</f>
        <v>#VALUE!</v>
      </c>
      <c r="D46" s="155"/>
      <c r="E46" s="155">
        <f>E16+E31</f>
        <v>213</v>
      </c>
      <c r="F46" s="155"/>
      <c r="G46" s="155">
        <f>G16+G31</f>
        <v>188</v>
      </c>
      <c r="H46" s="155"/>
      <c r="I46" s="155">
        <f>I16+I31</f>
        <v>188</v>
      </c>
      <c r="J46" s="158"/>
      <c r="K46" s="206">
        <f>K16+K31</f>
        <v>188</v>
      </c>
    </row>
    <row r="47" spans="1:11" x14ac:dyDescent="0.2">
      <c r="A47" s="190" t="s">
        <v>287</v>
      </c>
      <c r="B47" s="2"/>
      <c r="C47" s="158" t="e">
        <f>SUM(C42:C46)</f>
        <v>#VALUE!</v>
      </c>
      <c r="D47" s="182"/>
      <c r="E47" s="158">
        <f>SUM(E42:E46)</f>
        <v>213</v>
      </c>
      <c r="F47" s="181"/>
      <c r="G47" s="158">
        <f>SUM(G42:G46)</f>
        <v>188</v>
      </c>
      <c r="H47" s="181"/>
      <c r="I47" s="158">
        <f>SUM(I42:I46)</f>
        <v>188</v>
      </c>
      <c r="J47" s="181"/>
      <c r="K47" s="191">
        <f>SUM(K42:K46)</f>
        <v>188</v>
      </c>
    </row>
    <row r="48" spans="1:11" x14ac:dyDescent="0.2">
      <c r="A48" s="84"/>
      <c r="B48" s="4"/>
      <c r="C48" s="183"/>
      <c r="D48" s="184"/>
      <c r="E48" s="183"/>
      <c r="F48" s="19"/>
      <c r="G48" s="183"/>
      <c r="H48" s="19"/>
      <c r="I48" s="183"/>
      <c r="J48" s="19"/>
      <c r="K48" s="204"/>
    </row>
    <row r="49" spans="1:11" x14ac:dyDescent="0.2">
      <c r="A49" s="207" t="s">
        <v>290</v>
      </c>
      <c r="B49" s="35"/>
      <c r="C49" s="156" t="e">
        <f>C19+C34</f>
        <v>#VALUE!</v>
      </c>
      <c r="D49" s="156"/>
      <c r="E49" s="156">
        <f>E19+E34</f>
        <v>0</v>
      </c>
      <c r="F49" s="156"/>
      <c r="G49" s="156">
        <f>G19+G34</f>
        <v>0</v>
      </c>
      <c r="H49" s="156"/>
      <c r="I49" s="156">
        <f>I19+I34</f>
        <v>0</v>
      </c>
      <c r="J49" s="156"/>
      <c r="K49" s="208">
        <f>K19+K34</f>
        <v>0</v>
      </c>
    </row>
    <row r="50" spans="1:11" x14ac:dyDescent="0.2">
      <c r="A50" s="207" t="s">
        <v>289</v>
      </c>
      <c r="B50" s="35"/>
      <c r="C50" s="156" t="e">
        <f>C20+C35</f>
        <v>#VALUE!</v>
      </c>
      <c r="D50" s="156"/>
      <c r="E50" s="156">
        <f>E20+E35</f>
        <v>0</v>
      </c>
      <c r="F50" s="156"/>
      <c r="G50" s="156">
        <f>G20+G35</f>
        <v>0</v>
      </c>
      <c r="H50" s="156"/>
      <c r="I50" s="156">
        <f>I20+I35</f>
        <v>0</v>
      </c>
      <c r="J50" s="156"/>
      <c r="K50" s="208">
        <f>K20+K35</f>
        <v>0</v>
      </c>
    </row>
    <row r="51" spans="1:11" ht="13.5" thickBot="1" x14ac:dyDescent="0.25">
      <c r="A51" s="193"/>
      <c r="B51" s="194"/>
      <c r="C51" s="195"/>
      <c r="D51" s="201"/>
      <c r="E51" s="195"/>
      <c r="F51" s="195"/>
      <c r="G51" s="195"/>
      <c r="H51" s="195"/>
      <c r="I51" s="195"/>
      <c r="J51" s="195"/>
      <c r="K51" s="196"/>
    </row>
    <row r="52" spans="1:11" x14ac:dyDescent="0.2">
      <c r="D52" s="203"/>
    </row>
    <row r="53" spans="1:11" x14ac:dyDescent="0.2">
      <c r="D53" s="203"/>
    </row>
    <row r="54" spans="1:11" x14ac:dyDescent="0.2">
      <c r="D54" s="203"/>
    </row>
    <row r="55" spans="1:11" x14ac:dyDescent="0.2">
      <c r="D55" s="203"/>
    </row>
    <row r="56" spans="1:11" x14ac:dyDescent="0.2">
      <c r="D56" s="203"/>
    </row>
    <row r="57" spans="1:11" x14ac:dyDescent="0.2">
      <c r="D57" s="203"/>
    </row>
    <row r="58" spans="1:11" x14ac:dyDescent="0.2">
      <c r="D58" s="203"/>
    </row>
    <row r="59" spans="1:11" x14ac:dyDescent="0.2">
      <c r="D59" s="203"/>
    </row>
    <row r="60" spans="1:11" x14ac:dyDescent="0.2">
      <c r="D60" s="203"/>
    </row>
    <row r="61" spans="1:11" x14ac:dyDescent="0.2">
      <c r="D61" s="203"/>
    </row>
    <row r="62" spans="1:11" x14ac:dyDescent="0.2">
      <c r="D62" s="203"/>
    </row>
    <row r="63" spans="1:11" x14ac:dyDescent="0.2">
      <c r="D63" s="203"/>
    </row>
    <row r="64" spans="1:11" x14ac:dyDescent="0.2">
      <c r="D64" s="203"/>
    </row>
    <row r="65" spans="4:4" x14ac:dyDescent="0.2">
      <c r="D65" s="203"/>
    </row>
    <row r="66" spans="4:4" x14ac:dyDescent="0.2">
      <c r="D66" s="203"/>
    </row>
    <row r="67" spans="4:4" x14ac:dyDescent="0.2">
      <c r="D67" s="203"/>
    </row>
    <row r="68" spans="4:4" x14ac:dyDescent="0.2">
      <c r="D68" s="203"/>
    </row>
    <row r="69" spans="4:4" x14ac:dyDescent="0.2">
      <c r="D69" s="203"/>
    </row>
    <row r="70" spans="4:4" x14ac:dyDescent="0.2">
      <c r="D70" s="203"/>
    </row>
    <row r="71" spans="4:4" x14ac:dyDescent="0.2">
      <c r="D71" s="203"/>
    </row>
    <row r="72" spans="4:4" x14ac:dyDescent="0.2">
      <c r="D72" s="203"/>
    </row>
    <row r="73" spans="4:4" x14ac:dyDescent="0.2">
      <c r="D73" s="203"/>
    </row>
    <row r="74" spans="4:4" x14ac:dyDescent="0.2">
      <c r="D74" s="203"/>
    </row>
    <row r="75" spans="4:4" x14ac:dyDescent="0.2">
      <c r="D75" s="203"/>
    </row>
    <row r="76" spans="4:4" x14ac:dyDescent="0.2">
      <c r="D76" s="203"/>
    </row>
    <row r="77" spans="4:4" x14ac:dyDescent="0.2">
      <c r="D77" s="203"/>
    </row>
    <row r="78" spans="4:4" x14ac:dyDescent="0.2">
      <c r="D78" s="203"/>
    </row>
    <row r="79" spans="4:4" x14ac:dyDescent="0.2">
      <c r="D79" s="203"/>
    </row>
    <row r="80" spans="4:4" x14ac:dyDescent="0.2">
      <c r="D80" s="203"/>
    </row>
    <row r="81" spans="4:4" x14ac:dyDescent="0.2">
      <c r="D81" s="203"/>
    </row>
    <row r="82" spans="4:4" x14ac:dyDescent="0.2">
      <c r="D82" s="203"/>
    </row>
    <row r="83" spans="4:4" x14ac:dyDescent="0.2">
      <c r="D83" s="203"/>
    </row>
    <row r="84" spans="4:4" x14ac:dyDescent="0.2">
      <c r="D84" s="203"/>
    </row>
    <row r="85" spans="4:4" x14ac:dyDescent="0.2">
      <c r="D85" s="203"/>
    </row>
    <row r="86" spans="4:4" x14ac:dyDescent="0.2">
      <c r="D86" s="203"/>
    </row>
    <row r="87" spans="4:4" x14ac:dyDescent="0.2">
      <c r="D87" s="203"/>
    </row>
    <row r="88" spans="4:4" x14ac:dyDescent="0.2">
      <c r="D88" s="203"/>
    </row>
    <row r="89" spans="4:4" x14ac:dyDescent="0.2">
      <c r="D89" s="203"/>
    </row>
    <row r="90" spans="4:4" x14ac:dyDescent="0.2">
      <c r="D90" s="203"/>
    </row>
    <row r="91" spans="4:4" x14ac:dyDescent="0.2">
      <c r="D91" s="203"/>
    </row>
    <row r="92" spans="4:4" x14ac:dyDescent="0.2">
      <c r="D92" s="203"/>
    </row>
    <row r="93" spans="4:4" x14ac:dyDescent="0.2">
      <c r="D93" s="203"/>
    </row>
    <row r="94" spans="4:4" x14ac:dyDescent="0.2">
      <c r="D94" s="203"/>
    </row>
    <row r="95" spans="4:4" x14ac:dyDescent="0.2">
      <c r="D95" s="203"/>
    </row>
    <row r="96" spans="4:4" x14ac:dyDescent="0.2">
      <c r="D96" s="203"/>
    </row>
    <row r="97" spans="4:4" x14ac:dyDescent="0.2">
      <c r="D97" s="203"/>
    </row>
    <row r="98" spans="4:4" x14ac:dyDescent="0.2">
      <c r="D98" s="203"/>
    </row>
    <row r="99" spans="4:4" x14ac:dyDescent="0.2">
      <c r="D99" s="203"/>
    </row>
    <row r="100" spans="4:4" x14ac:dyDescent="0.2">
      <c r="D100" s="203"/>
    </row>
    <row r="101" spans="4:4" x14ac:dyDescent="0.2">
      <c r="D101" s="203"/>
    </row>
    <row r="102" spans="4:4" x14ac:dyDescent="0.2">
      <c r="D102" s="203"/>
    </row>
    <row r="103" spans="4:4" x14ac:dyDescent="0.2">
      <c r="D103" s="203"/>
    </row>
    <row r="104" spans="4:4" x14ac:dyDescent="0.2">
      <c r="D104" s="203"/>
    </row>
    <row r="105" spans="4:4" x14ac:dyDescent="0.2">
      <c r="D105" s="203"/>
    </row>
    <row r="106" spans="4:4" x14ac:dyDescent="0.2">
      <c r="D106" s="203"/>
    </row>
    <row r="107" spans="4:4" x14ac:dyDescent="0.2">
      <c r="D107" s="203"/>
    </row>
    <row r="108" spans="4:4" x14ac:dyDescent="0.2">
      <c r="D108" s="203"/>
    </row>
    <row r="109" spans="4:4" x14ac:dyDescent="0.2">
      <c r="D109" s="203"/>
    </row>
    <row r="110" spans="4:4" x14ac:dyDescent="0.2">
      <c r="D110" s="203"/>
    </row>
    <row r="111" spans="4:4" x14ac:dyDescent="0.2">
      <c r="D111" s="203"/>
    </row>
    <row r="112" spans="4:4" x14ac:dyDescent="0.2">
      <c r="D112" s="203"/>
    </row>
    <row r="113" spans="4:4" x14ac:dyDescent="0.2">
      <c r="D113" s="203"/>
    </row>
    <row r="114" spans="4:4" x14ac:dyDescent="0.2">
      <c r="D114" s="203"/>
    </row>
    <row r="115" spans="4:4" x14ac:dyDescent="0.2">
      <c r="D115" s="203"/>
    </row>
    <row r="116" spans="4:4" x14ac:dyDescent="0.2">
      <c r="D116" s="203"/>
    </row>
    <row r="117" spans="4:4" x14ac:dyDescent="0.2">
      <c r="D117" s="203"/>
    </row>
    <row r="118" spans="4:4" x14ac:dyDescent="0.2">
      <c r="D118" s="203"/>
    </row>
    <row r="119" spans="4:4" x14ac:dyDescent="0.2">
      <c r="D119" s="203"/>
    </row>
    <row r="120" spans="4:4" x14ac:dyDescent="0.2">
      <c r="D120" s="203"/>
    </row>
    <row r="121" spans="4:4" x14ac:dyDescent="0.2">
      <c r="D121" s="203"/>
    </row>
    <row r="122" spans="4:4" x14ac:dyDescent="0.2">
      <c r="D122" s="203"/>
    </row>
    <row r="123" spans="4:4" x14ac:dyDescent="0.2">
      <c r="D123" s="203"/>
    </row>
    <row r="124" spans="4:4" x14ac:dyDescent="0.2">
      <c r="D124" s="203"/>
    </row>
    <row r="125" spans="4:4" x14ac:dyDescent="0.2">
      <c r="D125" s="203"/>
    </row>
    <row r="126" spans="4:4" x14ac:dyDescent="0.2">
      <c r="D126" s="203"/>
    </row>
    <row r="127" spans="4:4" x14ac:dyDescent="0.2">
      <c r="D127" s="203"/>
    </row>
    <row r="128" spans="4:4" x14ac:dyDescent="0.2">
      <c r="D128" s="203"/>
    </row>
    <row r="129" spans="4:4" x14ac:dyDescent="0.2">
      <c r="D129" s="203"/>
    </row>
    <row r="130" spans="4:4" x14ac:dyDescent="0.2">
      <c r="D130" s="203"/>
    </row>
    <row r="131" spans="4:4" x14ac:dyDescent="0.2">
      <c r="D131" s="203"/>
    </row>
    <row r="132" spans="4:4" x14ac:dyDescent="0.2">
      <c r="D132" s="203"/>
    </row>
    <row r="133" spans="4:4" x14ac:dyDescent="0.2">
      <c r="D133" s="203"/>
    </row>
    <row r="134" spans="4:4" x14ac:dyDescent="0.2">
      <c r="D134" s="203"/>
    </row>
    <row r="135" spans="4:4" x14ac:dyDescent="0.2">
      <c r="D135" s="203"/>
    </row>
    <row r="136" spans="4:4" x14ac:dyDescent="0.2">
      <c r="D136" s="203"/>
    </row>
    <row r="137" spans="4:4" x14ac:dyDescent="0.2">
      <c r="D137" s="203"/>
    </row>
    <row r="138" spans="4:4" x14ac:dyDescent="0.2">
      <c r="D138" s="203"/>
    </row>
    <row r="139" spans="4:4" x14ac:dyDescent="0.2">
      <c r="D139" s="203"/>
    </row>
    <row r="140" spans="4:4" x14ac:dyDescent="0.2">
      <c r="D140" s="203"/>
    </row>
    <row r="141" spans="4:4" x14ac:dyDescent="0.2">
      <c r="D141" s="203"/>
    </row>
    <row r="142" spans="4:4" x14ac:dyDescent="0.2">
      <c r="D142" s="203"/>
    </row>
    <row r="143" spans="4:4" x14ac:dyDescent="0.2">
      <c r="D143" s="203"/>
    </row>
    <row r="144" spans="4:4" x14ac:dyDescent="0.2">
      <c r="D144" s="203"/>
    </row>
    <row r="145" spans="4:4" x14ac:dyDescent="0.2">
      <c r="D145" s="203"/>
    </row>
    <row r="146" spans="4:4" x14ac:dyDescent="0.2">
      <c r="D146" s="203"/>
    </row>
    <row r="147" spans="4:4" x14ac:dyDescent="0.2">
      <c r="D147" s="203"/>
    </row>
    <row r="148" spans="4:4" x14ac:dyDescent="0.2">
      <c r="D148" s="203"/>
    </row>
    <row r="149" spans="4:4" x14ac:dyDescent="0.2">
      <c r="D149" s="203"/>
    </row>
    <row r="150" spans="4:4" x14ac:dyDescent="0.2">
      <c r="D150" s="203"/>
    </row>
    <row r="151" spans="4:4" x14ac:dyDescent="0.2">
      <c r="D151" s="203"/>
    </row>
    <row r="152" spans="4:4" x14ac:dyDescent="0.2">
      <c r="D152" s="203"/>
    </row>
    <row r="153" spans="4:4" x14ac:dyDescent="0.2">
      <c r="D153" s="203"/>
    </row>
    <row r="154" spans="4:4" x14ac:dyDescent="0.2">
      <c r="D154" s="203"/>
    </row>
    <row r="155" spans="4:4" x14ac:dyDescent="0.2">
      <c r="D155" s="203"/>
    </row>
    <row r="156" spans="4:4" x14ac:dyDescent="0.2">
      <c r="D156" s="203"/>
    </row>
    <row r="157" spans="4:4" x14ac:dyDescent="0.2">
      <c r="D157" s="203"/>
    </row>
    <row r="158" spans="4:4" x14ac:dyDescent="0.2">
      <c r="D158" s="203"/>
    </row>
    <row r="159" spans="4:4" x14ac:dyDescent="0.2">
      <c r="D159" s="203"/>
    </row>
    <row r="160" spans="4:4" x14ac:dyDescent="0.2">
      <c r="D160" s="203"/>
    </row>
    <row r="161" spans="4:4" x14ac:dyDescent="0.2">
      <c r="D161" s="203"/>
    </row>
    <row r="162" spans="4:4" x14ac:dyDescent="0.2">
      <c r="D162" s="203"/>
    </row>
    <row r="163" spans="4:4" x14ac:dyDescent="0.2">
      <c r="D163" s="203"/>
    </row>
    <row r="164" spans="4:4" x14ac:dyDescent="0.2">
      <c r="D164" s="203"/>
    </row>
    <row r="165" spans="4:4" x14ac:dyDescent="0.2">
      <c r="D165" s="203"/>
    </row>
    <row r="166" spans="4:4" x14ac:dyDescent="0.2">
      <c r="D166" s="203"/>
    </row>
    <row r="167" spans="4:4" x14ac:dyDescent="0.2">
      <c r="D167" s="203"/>
    </row>
    <row r="168" spans="4:4" x14ac:dyDescent="0.2">
      <c r="D168" s="203"/>
    </row>
    <row r="169" spans="4:4" x14ac:dyDescent="0.2">
      <c r="D169" s="203"/>
    </row>
    <row r="170" spans="4:4" x14ac:dyDescent="0.2">
      <c r="D170" s="203"/>
    </row>
    <row r="171" spans="4:4" x14ac:dyDescent="0.2">
      <c r="D171" s="203"/>
    </row>
  </sheetData>
  <mergeCells count="5">
    <mergeCell ref="A5:K5"/>
    <mergeCell ref="A1:K1"/>
    <mergeCell ref="A2:K2"/>
    <mergeCell ref="A3:K3"/>
    <mergeCell ref="A4:K4"/>
  </mergeCells>
  <phoneticPr fontId="0" type="noConversion"/>
  <printOptions horizontalCentered="1"/>
  <pageMargins left="0.25" right="0.25" top="0.75" bottom="0.75" header="0.5" footer="0.5"/>
  <pageSetup scale="93" orientation="portrait" r:id="rId1"/>
  <headerFooter alignWithMargins="0">
    <oddHeader>&amp;L&amp;"Arial,Italic"&amp;11NOTE: When completing this table make entries in the shaded fields only.</oddHeader>
    <oddFooter>&amp;L&amp;D
Health Care Administration&amp;R&amp;F,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3" sqref="P23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zoomScale="75" zoomScaleNormal="75" workbookViewId="0">
      <selection activeCell="K37" sqref="K37"/>
    </sheetView>
  </sheetViews>
  <sheetFormatPr defaultRowHeight="12.75" x14ac:dyDescent="0.2"/>
  <cols>
    <col min="1" max="1" width="8" customWidth="1"/>
    <col min="2" max="2" width="7.85546875" customWidth="1"/>
    <col min="3" max="3" width="36.5703125" customWidth="1"/>
    <col min="4" max="4" width="2.85546875" customWidth="1"/>
    <col min="5" max="5" width="16.85546875" customWidth="1"/>
    <col min="6" max="6" width="4.7109375" customWidth="1"/>
    <col min="8" max="8" width="14.7109375" customWidth="1"/>
  </cols>
  <sheetData>
    <row r="1" spans="1:6" s="217" customFormat="1" ht="15" x14ac:dyDescent="0.25">
      <c r="A1" s="302" t="str">
        <f>List!A1</f>
        <v>Vermont Veterans' Home</v>
      </c>
      <c r="B1" s="302"/>
      <c r="C1" s="302"/>
      <c r="D1" s="302"/>
      <c r="E1" s="302"/>
      <c r="F1" s="302"/>
    </row>
    <row r="2" spans="1:6" s="217" customFormat="1" ht="15" x14ac:dyDescent="0.25">
      <c r="A2" s="302" t="str">
        <f>List!A2</f>
        <v>Kitchen Project</v>
      </c>
      <c r="B2" s="302"/>
      <c r="C2" s="302"/>
      <c r="D2" s="302"/>
      <c r="E2" s="302"/>
      <c r="F2" s="302"/>
    </row>
    <row r="3" spans="1:6" s="217" customFormat="1" ht="14.25" x14ac:dyDescent="0.2">
      <c r="A3" s="303" t="s">
        <v>34</v>
      </c>
      <c r="B3" s="303"/>
      <c r="C3" s="303"/>
      <c r="D3" s="303"/>
      <c r="E3" s="303"/>
      <c r="F3" s="303"/>
    </row>
    <row r="4" spans="1:6" s="217" customFormat="1" ht="14.25" x14ac:dyDescent="0.2">
      <c r="A4" s="303" t="s">
        <v>35</v>
      </c>
      <c r="B4" s="303"/>
      <c r="C4" s="303"/>
      <c r="D4" s="303"/>
      <c r="E4" s="303"/>
      <c r="F4" s="303"/>
    </row>
    <row r="5" spans="1:6" ht="6.95" customHeight="1" x14ac:dyDescent="0.25">
      <c r="A5" s="300"/>
      <c r="B5" s="300"/>
      <c r="C5" s="300"/>
      <c r="D5" s="300"/>
      <c r="E5" s="300"/>
      <c r="F5" s="300"/>
    </row>
    <row r="8" spans="1:6" ht="15.75" x14ac:dyDescent="0.25">
      <c r="A8" s="64" t="s">
        <v>36</v>
      </c>
      <c r="B8" s="65"/>
      <c r="C8" s="65"/>
      <c r="D8" s="65"/>
      <c r="E8" s="66"/>
    </row>
    <row r="9" spans="1:6" ht="15" x14ac:dyDescent="0.2">
      <c r="A9" s="67" t="s">
        <v>37</v>
      </c>
      <c r="B9" s="68" t="s">
        <v>38</v>
      </c>
      <c r="C9" s="69"/>
      <c r="D9" s="69"/>
      <c r="E9" s="250">
        <f>200000+200000+102000</f>
        <v>502000</v>
      </c>
    </row>
    <row r="10" spans="1:6" ht="15" x14ac:dyDescent="0.2">
      <c r="A10" s="67" t="s">
        <v>39</v>
      </c>
      <c r="B10" s="68" t="s">
        <v>40</v>
      </c>
      <c r="C10" s="69"/>
      <c r="D10" s="69"/>
      <c r="E10" s="291">
        <v>0</v>
      </c>
    </row>
    <row r="11" spans="1:6" ht="15" x14ac:dyDescent="0.2">
      <c r="A11" s="67" t="s">
        <v>41</v>
      </c>
      <c r="B11" s="68" t="s">
        <v>42</v>
      </c>
      <c r="C11" s="69"/>
      <c r="D11" s="69"/>
      <c r="E11" s="251">
        <f>11500+50000</f>
        <v>61500</v>
      </c>
    </row>
    <row r="12" spans="1:6" ht="15" x14ac:dyDescent="0.2">
      <c r="A12" s="67" t="s">
        <v>43</v>
      </c>
      <c r="B12" s="68" t="s">
        <v>44</v>
      </c>
      <c r="C12" s="69"/>
      <c r="D12" s="69"/>
      <c r="E12" s="251">
        <f>50000+30000+40000+20000+30000+130000+16000+150000+80000</f>
        <v>546000</v>
      </c>
    </row>
    <row r="13" spans="1:6" ht="15" x14ac:dyDescent="0.2">
      <c r="A13" s="67" t="s">
        <v>45</v>
      </c>
      <c r="B13" s="68" t="s">
        <v>46</v>
      </c>
      <c r="C13" s="69"/>
      <c r="D13" s="69"/>
      <c r="E13" s="291">
        <v>0</v>
      </c>
    </row>
    <row r="14" spans="1:6" ht="15" x14ac:dyDescent="0.2">
      <c r="A14" s="67" t="s">
        <v>47</v>
      </c>
      <c r="B14" s="68" t="s">
        <v>48</v>
      </c>
      <c r="C14" s="69"/>
      <c r="D14" s="69"/>
      <c r="E14" s="291">
        <v>100000</v>
      </c>
    </row>
    <row r="15" spans="1:6" ht="15" x14ac:dyDescent="0.2">
      <c r="A15" s="67" t="s">
        <v>49</v>
      </c>
      <c r="B15" s="68" t="s">
        <v>50</v>
      </c>
      <c r="C15" s="69"/>
      <c r="D15" s="69"/>
      <c r="E15" s="251">
        <v>0</v>
      </c>
    </row>
    <row r="16" spans="1:6" ht="15" x14ac:dyDescent="0.2">
      <c r="A16" s="67" t="s">
        <v>51</v>
      </c>
      <c r="B16" s="68" t="s">
        <v>52</v>
      </c>
      <c r="C16" s="69"/>
      <c r="D16" s="69"/>
      <c r="E16" s="252">
        <v>0</v>
      </c>
    </row>
    <row r="17" spans="1:8" ht="15" x14ac:dyDescent="0.2">
      <c r="A17" s="70"/>
      <c r="B17" s="69"/>
      <c r="C17" s="101" t="s">
        <v>53</v>
      </c>
      <c r="D17" s="69"/>
      <c r="E17" s="102">
        <f>SUM(E9:E16)</f>
        <v>1209500</v>
      </c>
    </row>
    <row r="18" spans="1:8" ht="15" x14ac:dyDescent="0.2">
      <c r="A18" s="70"/>
      <c r="B18" s="69"/>
      <c r="C18" s="69"/>
      <c r="D18" s="69"/>
      <c r="E18" s="72"/>
    </row>
    <row r="19" spans="1:8" ht="15.75" x14ac:dyDescent="0.25">
      <c r="A19" s="73" t="s">
        <v>54</v>
      </c>
      <c r="B19" s="69"/>
      <c r="C19" s="69"/>
      <c r="D19" s="69"/>
      <c r="E19" s="72"/>
    </row>
    <row r="20" spans="1:8" ht="15" x14ac:dyDescent="0.2">
      <c r="A20" s="67" t="s">
        <v>37</v>
      </c>
      <c r="B20" s="68" t="s">
        <v>55</v>
      </c>
      <c r="C20" s="68"/>
      <c r="D20" s="69"/>
      <c r="E20" s="250">
        <v>400000</v>
      </c>
    </row>
    <row r="21" spans="1:8" ht="15" x14ac:dyDescent="0.2">
      <c r="A21" s="67" t="s">
        <v>39</v>
      </c>
      <c r="B21" s="68" t="s">
        <v>56</v>
      </c>
      <c r="C21" s="68"/>
      <c r="D21" s="69"/>
      <c r="E21" s="291">
        <v>0</v>
      </c>
    </row>
    <row r="22" spans="1:8" ht="15" x14ac:dyDescent="0.2">
      <c r="A22" s="67" t="s">
        <v>41</v>
      </c>
      <c r="B22" s="68" t="s">
        <v>57</v>
      </c>
      <c r="C22" s="68"/>
      <c r="D22" s="69"/>
      <c r="E22" s="291">
        <v>166700</v>
      </c>
    </row>
    <row r="23" spans="1:8" ht="15" x14ac:dyDescent="0.2">
      <c r="A23" s="67" t="s">
        <v>43</v>
      </c>
      <c r="B23" s="68" t="s">
        <v>58</v>
      </c>
      <c r="C23" s="68"/>
      <c r="D23" s="69"/>
      <c r="E23" s="251">
        <v>0</v>
      </c>
    </row>
    <row r="24" spans="1:8" ht="15" x14ac:dyDescent="0.2">
      <c r="A24" s="67" t="s">
        <v>45</v>
      </c>
      <c r="B24" s="68" t="s">
        <v>59</v>
      </c>
      <c r="C24" s="68"/>
      <c r="D24" s="69"/>
      <c r="E24" s="251">
        <v>0</v>
      </c>
    </row>
    <row r="25" spans="1:8" ht="15" x14ac:dyDescent="0.2">
      <c r="A25" s="67" t="s">
        <v>47</v>
      </c>
      <c r="B25" s="68" t="s">
        <v>60</v>
      </c>
      <c r="C25" s="68"/>
      <c r="D25" s="69"/>
      <c r="E25" s="291">
        <v>3000</v>
      </c>
      <c r="G25" s="4"/>
      <c r="H25" s="4"/>
    </row>
    <row r="26" spans="1:8" ht="15" x14ac:dyDescent="0.2">
      <c r="A26" s="103" t="s">
        <v>49</v>
      </c>
      <c r="B26" s="69" t="s">
        <v>61</v>
      </c>
      <c r="C26" s="69"/>
      <c r="D26" s="69"/>
      <c r="E26" s="104">
        <f>E50</f>
        <v>0</v>
      </c>
      <c r="G26" s="63"/>
      <c r="H26" s="4"/>
    </row>
    <row r="27" spans="1:8" ht="15" x14ac:dyDescent="0.2">
      <c r="A27" s="67" t="s">
        <v>51</v>
      </c>
      <c r="B27" s="68" t="s">
        <v>62</v>
      </c>
      <c r="C27" s="68"/>
      <c r="D27" s="69"/>
      <c r="E27" s="251">
        <v>0</v>
      </c>
      <c r="G27" s="4"/>
      <c r="H27" s="4"/>
    </row>
    <row r="28" spans="1:8" ht="15" x14ac:dyDescent="0.2">
      <c r="A28" s="67" t="s">
        <v>63</v>
      </c>
      <c r="B28" s="68" t="s">
        <v>64</v>
      </c>
      <c r="C28" s="68"/>
      <c r="D28" s="69"/>
      <c r="E28" s="251">
        <v>0</v>
      </c>
    </row>
    <row r="29" spans="1:8" ht="15" x14ac:dyDescent="0.2">
      <c r="A29" s="67" t="s">
        <v>65</v>
      </c>
      <c r="B29" s="68" t="s">
        <v>52</v>
      </c>
      <c r="C29" s="68"/>
      <c r="D29" s="69"/>
      <c r="E29" s="251">
        <v>0</v>
      </c>
    </row>
    <row r="30" spans="1:8" ht="15" x14ac:dyDescent="0.2">
      <c r="A30" s="70"/>
      <c r="B30" s="69"/>
      <c r="C30" s="101" t="s">
        <v>53</v>
      </c>
      <c r="D30" s="69"/>
      <c r="E30" s="102">
        <f>SUM(E20:E29)</f>
        <v>569700</v>
      </c>
    </row>
    <row r="31" spans="1:8" ht="15" x14ac:dyDescent="0.2">
      <c r="A31" s="70"/>
      <c r="B31" s="69"/>
      <c r="C31" s="69"/>
      <c r="D31" s="69"/>
      <c r="E31" s="72"/>
    </row>
    <row r="32" spans="1:8" ht="16.5" thickBot="1" x14ac:dyDescent="0.3">
      <c r="A32" s="73" t="s">
        <v>66</v>
      </c>
      <c r="B32" s="69"/>
      <c r="C32" s="69"/>
      <c r="D32" s="69"/>
      <c r="E32" s="100">
        <f>E17+E30</f>
        <v>1779200</v>
      </c>
    </row>
    <row r="33" spans="1:7" ht="13.5" thickTop="1" x14ac:dyDescent="0.2">
      <c r="A33" s="26"/>
      <c r="B33" s="2"/>
      <c r="C33" s="2"/>
      <c r="D33" s="2"/>
      <c r="E33" s="75"/>
      <c r="F33" s="4"/>
      <c r="G33" s="4"/>
    </row>
    <row r="34" spans="1:7" ht="16.5" customHeight="1" thickBot="1" x14ac:dyDescent="0.25">
      <c r="A34" s="62"/>
      <c r="B34" s="62"/>
      <c r="C34" s="62"/>
      <c r="D34" s="62"/>
      <c r="E34" s="62"/>
      <c r="F34" s="4"/>
    </row>
    <row r="35" spans="1:7" ht="16.5" customHeight="1" x14ac:dyDescent="0.2">
      <c r="F35" s="4"/>
    </row>
    <row r="36" spans="1:7" ht="15.75" x14ac:dyDescent="0.25">
      <c r="A36" s="64" t="s">
        <v>67</v>
      </c>
      <c r="B36" s="65"/>
      <c r="C36" s="65"/>
      <c r="D36" s="65"/>
      <c r="E36" s="66"/>
    </row>
    <row r="37" spans="1:7" ht="15" x14ac:dyDescent="0.2">
      <c r="A37" s="67" t="s">
        <v>37</v>
      </c>
      <c r="B37" s="68" t="s">
        <v>68</v>
      </c>
      <c r="C37" s="69"/>
      <c r="D37" s="69"/>
      <c r="E37" s="250">
        <v>0</v>
      </c>
    </row>
    <row r="38" spans="1:7" ht="15" x14ac:dyDescent="0.2">
      <c r="A38" s="67" t="s">
        <v>39</v>
      </c>
      <c r="B38" s="68" t="s">
        <v>69</v>
      </c>
      <c r="C38" s="69"/>
      <c r="D38" s="69"/>
      <c r="E38" s="251">
        <v>0</v>
      </c>
    </row>
    <row r="39" spans="1:7" ht="15" x14ac:dyDescent="0.2">
      <c r="A39" s="67" t="s">
        <v>41</v>
      </c>
      <c r="B39" s="68" t="s">
        <v>70</v>
      </c>
      <c r="C39" s="69"/>
      <c r="D39" s="69"/>
      <c r="E39" s="251">
        <v>0</v>
      </c>
    </row>
    <row r="40" spans="1:7" ht="15" x14ac:dyDescent="0.2">
      <c r="A40" s="67" t="s">
        <v>43</v>
      </c>
      <c r="B40" s="68" t="s">
        <v>71</v>
      </c>
      <c r="C40" s="69"/>
      <c r="D40" s="69"/>
      <c r="E40" s="252">
        <v>0</v>
      </c>
    </row>
    <row r="41" spans="1:7" ht="15" x14ac:dyDescent="0.2">
      <c r="A41" s="70"/>
      <c r="B41" s="69"/>
      <c r="C41" s="69" t="s">
        <v>53</v>
      </c>
      <c r="D41" s="69"/>
      <c r="E41" s="71">
        <f>SUM(E37:E40)</f>
        <v>0</v>
      </c>
    </row>
    <row r="42" spans="1:7" ht="15" x14ac:dyDescent="0.2">
      <c r="A42" s="70"/>
      <c r="B42" s="69"/>
      <c r="C42" s="69"/>
      <c r="D42" s="69"/>
      <c r="E42" s="72"/>
    </row>
    <row r="43" spans="1:7" ht="15.75" x14ac:dyDescent="0.25">
      <c r="A43" s="73" t="s">
        <v>72</v>
      </c>
      <c r="B43" s="69"/>
      <c r="C43" s="69"/>
      <c r="D43" s="69"/>
      <c r="E43" s="72"/>
    </row>
    <row r="44" spans="1:7" ht="15" x14ac:dyDescent="0.2">
      <c r="A44" s="67" t="s">
        <v>37</v>
      </c>
      <c r="B44" s="68" t="s">
        <v>73</v>
      </c>
      <c r="C44" s="69"/>
      <c r="D44" s="69"/>
      <c r="E44" s="250">
        <v>0</v>
      </c>
    </row>
    <row r="45" spans="1:7" ht="15" x14ac:dyDescent="0.2">
      <c r="A45" s="67" t="s">
        <v>39</v>
      </c>
      <c r="B45" s="68" t="s">
        <v>74</v>
      </c>
      <c r="C45" s="69"/>
      <c r="D45" s="69"/>
      <c r="E45" s="251">
        <v>0</v>
      </c>
    </row>
    <row r="46" spans="1:7" ht="15" x14ac:dyDescent="0.2">
      <c r="A46" s="67" t="s">
        <v>41</v>
      </c>
      <c r="B46" s="68" t="s">
        <v>75</v>
      </c>
      <c r="C46" s="69"/>
      <c r="D46" s="69"/>
      <c r="E46" s="251">
        <v>0</v>
      </c>
    </row>
    <row r="47" spans="1:7" ht="15" x14ac:dyDescent="0.2">
      <c r="A47" s="67" t="s">
        <v>43</v>
      </c>
      <c r="B47" s="68" t="s">
        <v>71</v>
      </c>
      <c r="C47" s="69"/>
      <c r="D47" s="69"/>
      <c r="E47" s="252">
        <v>0</v>
      </c>
    </row>
    <row r="48" spans="1:7" ht="15" x14ac:dyDescent="0.2">
      <c r="A48" s="70"/>
      <c r="B48" s="69"/>
      <c r="C48" s="69" t="s">
        <v>53</v>
      </c>
      <c r="D48" s="69"/>
      <c r="E48" s="74">
        <f>SUM(E44:E47)</f>
        <v>0</v>
      </c>
    </row>
    <row r="49" spans="1:5" ht="15" x14ac:dyDescent="0.2">
      <c r="A49" s="70"/>
      <c r="B49" s="69"/>
      <c r="C49" s="69"/>
      <c r="D49" s="69"/>
      <c r="E49" s="72"/>
    </row>
    <row r="50" spans="1:5" ht="16.5" thickBot="1" x14ac:dyDescent="0.3">
      <c r="A50" s="73" t="s">
        <v>76</v>
      </c>
      <c r="B50" s="69"/>
      <c r="C50" s="69"/>
      <c r="D50" s="69"/>
      <c r="E50" s="100">
        <f>E41-E48</f>
        <v>0</v>
      </c>
    </row>
    <row r="51" spans="1:5" ht="13.5" thickTop="1" x14ac:dyDescent="0.2">
      <c r="A51" s="26"/>
      <c r="B51" s="2" t="s">
        <v>77</v>
      </c>
      <c r="C51" s="2"/>
      <c r="D51" s="2"/>
      <c r="E51" s="75"/>
    </row>
  </sheetData>
  <mergeCells count="5">
    <mergeCell ref="A5:F5"/>
    <mergeCell ref="A1:F1"/>
    <mergeCell ref="A2:F2"/>
    <mergeCell ref="A3:F3"/>
    <mergeCell ref="A4:F4"/>
  </mergeCells>
  <phoneticPr fontId="0" type="noConversion"/>
  <printOptions horizontalCentered="1"/>
  <pageMargins left="0.25" right="0.25" top="0.79" bottom="0.75" header="0.5" footer="0.5"/>
  <pageSetup scale="92" orientation="portrait" r:id="rId1"/>
  <headerFooter alignWithMargins="0">
    <oddHeader>&amp;L&amp;"Arial,Italic"&amp;11NOTE: When completing this table make entries in the shaded fields only.</oddHeader>
    <oddFooter>&amp;L&amp;D
Health Care Administration&amp;R&amp;F,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zoomScaleNormal="100" workbookViewId="0">
      <selection activeCell="I14" sqref="I14"/>
    </sheetView>
  </sheetViews>
  <sheetFormatPr defaultRowHeight="12.75" x14ac:dyDescent="0.2"/>
  <cols>
    <col min="1" max="1" width="8" customWidth="1"/>
    <col min="2" max="2" width="4.42578125" customWidth="1"/>
    <col min="3" max="3" width="17.140625" customWidth="1"/>
    <col min="4" max="4" width="9.85546875" customWidth="1"/>
    <col min="5" max="5" width="4.85546875" customWidth="1"/>
    <col min="6" max="6" width="9.42578125" customWidth="1"/>
    <col min="7" max="7" width="15.85546875" customWidth="1"/>
    <col min="9" max="9" width="13.7109375" customWidth="1"/>
  </cols>
  <sheetData>
    <row r="1" spans="1:11" s="217" customFormat="1" ht="15" x14ac:dyDescent="0.25">
      <c r="A1" s="302" t="str">
        <f>List!A1</f>
        <v>Vermont Veterans' Home</v>
      </c>
      <c r="B1" s="302"/>
      <c r="C1" s="302"/>
      <c r="D1" s="302"/>
      <c r="E1" s="302"/>
      <c r="F1" s="302"/>
      <c r="G1" s="302"/>
      <c r="H1" s="219"/>
      <c r="I1" s="219"/>
      <c r="J1" s="219"/>
      <c r="K1" s="219"/>
    </row>
    <row r="2" spans="1:11" s="217" customFormat="1" ht="15.75" x14ac:dyDescent="0.25">
      <c r="A2" s="300" t="str">
        <f>List!A2</f>
        <v>Kitchen Project</v>
      </c>
      <c r="B2" s="300"/>
      <c r="C2" s="300"/>
      <c r="D2" s="300"/>
      <c r="E2" s="300"/>
      <c r="F2" s="300"/>
      <c r="G2" s="300"/>
      <c r="H2" s="219"/>
      <c r="I2" s="219"/>
      <c r="J2" s="219"/>
      <c r="K2" s="219"/>
    </row>
    <row r="3" spans="1:11" s="217" customFormat="1" ht="14.25" x14ac:dyDescent="0.2">
      <c r="A3" s="303" t="s">
        <v>78</v>
      </c>
      <c r="B3" s="303"/>
      <c r="C3" s="303"/>
      <c r="D3" s="303"/>
      <c r="E3" s="303"/>
      <c r="F3" s="303"/>
      <c r="G3" s="303"/>
      <c r="H3" s="219"/>
      <c r="I3" s="219"/>
      <c r="J3" s="219"/>
      <c r="K3" s="219"/>
    </row>
    <row r="4" spans="1:11" s="217" customFormat="1" ht="14.25" x14ac:dyDescent="0.2">
      <c r="A4" s="304" t="s">
        <v>79</v>
      </c>
      <c r="B4" s="304"/>
      <c r="C4" s="304"/>
      <c r="D4" s="304"/>
      <c r="E4" s="304"/>
      <c r="F4" s="304"/>
      <c r="G4" s="304"/>
      <c r="H4" s="219"/>
      <c r="I4" s="219"/>
      <c r="J4" s="219"/>
      <c r="K4" s="219"/>
    </row>
    <row r="5" spans="1:11" ht="15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customHeight="1" x14ac:dyDescent="0.2"/>
    <row r="7" spans="1:11" ht="15.75" customHeight="1" x14ac:dyDescent="0.25">
      <c r="A7" s="64" t="s">
        <v>80</v>
      </c>
      <c r="B7" s="162"/>
      <c r="C7" s="162"/>
      <c r="D7" s="162"/>
      <c r="E7" s="162"/>
      <c r="F7" s="162"/>
      <c r="G7" s="163"/>
    </row>
    <row r="8" spans="1:11" ht="15.75" customHeight="1" x14ac:dyDescent="0.2">
      <c r="A8" s="24"/>
      <c r="B8" s="4"/>
      <c r="C8" s="4"/>
      <c r="D8" s="4"/>
      <c r="E8" s="4"/>
      <c r="F8" s="4"/>
      <c r="G8" s="25"/>
    </row>
    <row r="9" spans="1:11" ht="15.75" customHeight="1" x14ac:dyDescent="0.2">
      <c r="A9" s="164" t="s">
        <v>37</v>
      </c>
      <c r="B9" s="50" t="s">
        <v>81</v>
      </c>
      <c r="C9" s="4"/>
      <c r="D9" s="257" t="s">
        <v>82</v>
      </c>
      <c r="E9" s="4"/>
      <c r="F9" s="4"/>
      <c r="G9" s="25"/>
    </row>
    <row r="10" spans="1:11" ht="15.75" customHeight="1" x14ac:dyDescent="0.2">
      <c r="A10" s="20"/>
      <c r="B10" s="165" t="s">
        <v>83</v>
      </c>
      <c r="C10" s="50" t="s">
        <v>84</v>
      </c>
      <c r="D10" s="258">
        <v>0</v>
      </c>
      <c r="E10" s="4"/>
      <c r="F10" s="4"/>
      <c r="G10" s="166"/>
    </row>
    <row r="11" spans="1:11" ht="15.75" customHeight="1" x14ac:dyDescent="0.2">
      <c r="A11" s="20"/>
      <c r="B11" s="165" t="s">
        <v>85</v>
      </c>
      <c r="C11" s="50" t="s">
        <v>86</v>
      </c>
      <c r="D11" s="259"/>
      <c r="E11" s="167" t="s">
        <v>87</v>
      </c>
      <c r="F11" s="253"/>
      <c r="G11" s="166"/>
    </row>
    <row r="12" spans="1:11" ht="15.75" customHeight="1" x14ac:dyDescent="0.2">
      <c r="A12" s="20"/>
      <c r="B12" s="165" t="s">
        <v>88</v>
      </c>
      <c r="C12" s="50" t="s">
        <v>89</v>
      </c>
      <c r="D12" s="4"/>
      <c r="E12" s="4"/>
      <c r="F12" s="4"/>
      <c r="G12" s="254">
        <v>0</v>
      </c>
    </row>
    <row r="13" spans="1:11" ht="15.75" customHeight="1" x14ac:dyDescent="0.2">
      <c r="A13" s="164" t="s">
        <v>39</v>
      </c>
      <c r="B13" s="50" t="s">
        <v>90</v>
      </c>
      <c r="C13" s="4"/>
      <c r="D13" s="4"/>
      <c r="E13" s="4"/>
      <c r="F13" s="4"/>
      <c r="G13" s="255">
        <f>'Table 1'!E32</f>
        <v>1779200</v>
      </c>
    </row>
    <row r="14" spans="1:11" ht="15.75" customHeight="1" x14ac:dyDescent="0.2">
      <c r="A14" s="164" t="s">
        <v>41</v>
      </c>
      <c r="B14" s="50" t="s">
        <v>91</v>
      </c>
      <c r="C14" s="4"/>
      <c r="D14" s="4"/>
      <c r="E14" s="4"/>
      <c r="F14" s="4"/>
      <c r="G14" s="168"/>
    </row>
    <row r="15" spans="1:11" ht="15.75" customHeight="1" x14ac:dyDescent="0.2">
      <c r="A15" s="169"/>
      <c r="B15" s="170" t="s">
        <v>83</v>
      </c>
      <c r="C15" s="50" t="s">
        <v>64</v>
      </c>
      <c r="D15" s="157"/>
      <c r="E15" s="32"/>
      <c r="F15" s="4"/>
      <c r="G15" s="255">
        <v>0</v>
      </c>
    </row>
    <row r="16" spans="1:11" ht="15.75" customHeight="1" x14ac:dyDescent="0.2">
      <c r="A16" s="169"/>
      <c r="B16" s="170" t="s">
        <v>85</v>
      </c>
      <c r="C16" s="50" t="s">
        <v>92</v>
      </c>
      <c r="D16" s="171"/>
      <c r="E16" s="32"/>
      <c r="F16" s="4"/>
      <c r="G16" s="255">
        <v>0</v>
      </c>
    </row>
    <row r="17" spans="1:9" ht="15.75" customHeight="1" x14ac:dyDescent="0.2">
      <c r="A17" s="169"/>
      <c r="B17" s="170" t="s">
        <v>88</v>
      </c>
      <c r="C17" s="50" t="s">
        <v>93</v>
      </c>
      <c r="D17" s="172"/>
      <c r="E17" s="34"/>
      <c r="F17" s="50"/>
      <c r="G17" s="255">
        <v>0</v>
      </c>
    </row>
    <row r="18" spans="1:9" ht="15.75" customHeight="1" x14ac:dyDescent="0.2">
      <c r="A18" s="169"/>
      <c r="B18" s="170" t="s">
        <v>94</v>
      </c>
      <c r="C18" s="50" t="s">
        <v>71</v>
      </c>
      <c r="D18" s="4"/>
      <c r="E18" s="4"/>
      <c r="F18" s="4"/>
      <c r="G18" s="256">
        <v>0</v>
      </c>
    </row>
    <row r="19" spans="1:9" ht="15.75" customHeight="1" x14ac:dyDescent="0.2">
      <c r="A19" s="20"/>
      <c r="B19" s="4"/>
      <c r="C19" s="4"/>
      <c r="D19" s="4"/>
      <c r="E19" s="4"/>
      <c r="F19" s="4"/>
      <c r="G19" s="166"/>
    </row>
    <row r="20" spans="1:9" ht="15.75" customHeight="1" thickBot="1" x14ac:dyDescent="0.25">
      <c r="A20" s="24" t="s">
        <v>95</v>
      </c>
      <c r="B20" s="4"/>
      <c r="C20" s="4"/>
      <c r="D20" s="4"/>
      <c r="E20" s="4"/>
      <c r="F20" s="4"/>
      <c r="G20" s="173">
        <f>SUM(G12:G18)</f>
        <v>1779200</v>
      </c>
    </row>
    <row r="21" spans="1:9" ht="15.75" customHeight="1" thickTop="1" x14ac:dyDescent="0.2">
      <c r="A21" s="26"/>
      <c r="B21" s="2"/>
      <c r="C21" s="2"/>
      <c r="D21" s="2"/>
      <c r="E21" s="2"/>
      <c r="F21" s="2"/>
      <c r="G21" s="75"/>
    </row>
    <row r="22" spans="1:9" ht="15.75" customHeight="1" x14ac:dyDescent="0.2"/>
    <row r="23" spans="1:9" ht="15.75" customHeight="1" x14ac:dyDescent="0.25">
      <c r="A23" s="64" t="s">
        <v>96</v>
      </c>
      <c r="B23" s="162"/>
      <c r="C23" s="162"/>
      <c r="D23" s="162"/>
      <c r="E23" s="162"/>
      <c r="F23" s="162"/>
      <c r="G23" s="163"/>
    </row>
    <row r="24" spans="1:9" ht="15.75" customHeight="1" x14ac:dyDescent="0.2">
      <c r="A24" s="24"/>
      <c r="B24" s="4"/>
      <c r="C24" s="4"/>
      <c r="D24" s="4"/>
      <c r="E24" s="4"/>
      <c r="F24" s="4"/>
      <c r="G24" s="25"/>
    </row>
    <row r="25" spans="1:9" ht="15.75" customHeight="1" x14ac:dyDescent="0.2">
      <c r="A25" s="174" t="s">
        <v>97</v>
      </c>
      <c r="B25" s="4"/>
      <c r="C25" s="4"/>
      <c r="D25" s="4"/>
      <c r="E25" s="4"/>
      <c r="F25" s="4"/>
      <c r="G25" s="25"/>
      <c r="I25" s="5" t="s">
        <v>98</v>
      </c>
    </row>
    <row r="26" spans="1:9" ht="15.75" customHeight="1" x14ac:dyDescent="0.2">
      <c r="A26" s="175" t="s">
        <v>37</v>
      </c>
      <c r="B26" s="4" t="s">
        <v>38</v>
      </c>
      <c r="C26" s="4"/>
      <c r="D26" s="4"/>
      <c r="E26" s="4"/>
      <c r="F26" s="4"/>
      <c r="G26" s="176">
        <f>'Table 1'!E9</f>
        <v>502000</v>
      </c>
      <c r="I26" s="6">
        <f>G26-'Table 1'!E9</f>
        <v>0</v>
      </c>
    </row>
    <row r="27" spans="1:9" ht="15.75" customHeight="1" x14ac:dyDescent="0.2">
      <c r="A27" s="175" t="s">
        <v>39</v>
      </c>
      <c r="B27" s="4" t="s">
        <v>40</v>
      </c>
      <c r="C27" s="4"/>
      <c r="D27" s="4"/>
      <c r="E27" s="4"/>
      <c r="F27" s="4"/>
      <c r="G27" s="177">
        <f>'Table 1'!E10</f>
        <v>0</v>
      </c>
      <c r="I27" s="6">
        <f>G27-'Table 1'!E10</f>
        <v>0</v>
      </c>
    </row>
    <row r="28" spans="1:9" ht="15.75" customHeight="1" x14ac:dyDescent="0.2">
      <c r="A28" s="175" t="s">
        <v>41</v>
      </c>
      <c r="B28" s="4" t="s">
        <v>42</v>
      </c>
      <c r="C28" s="4"/>
      <c r="D28" s="4"/>
      <c r="E28" s="4"/>
      <c r="F28" s="4"/>
      <c r="G28" s="177">
        <f>'Table 1'!E11</f>
        <v>61500</v>
      </c>
      <c r="I28" s="6">
        <f>G28-'Table 1'!E11</f>
        <v>0</v>
      </c>
    </row>
    <row r="29" spans="1:9" ht="15.75" customHeight="1" x14ac:dyDescent="0.2">
      <c r="A29" s="175" t="s">
        <v>43</v>
      </c>
      <c r="B29" s="4" t="s">
        <v>44</v>
      </c>
      <c r="C29" s="4"/>
      <c r="D29" s="4"/>
      <c r="E29" s="4"/>
      <c r="F29" s="4"/>
      <c r="G29" s="177">
        <f>'Table 1'!E12</f>
        <v>546000</v>
      </c>
      <c r="I29" s="6">
        <f>G29-'Table 1'!E12</f>
        <v>0</v>
      </c>
    </row>
    <row r="30" spans="1:9" ht="15.75" customHeight="1" x14ac:dyDescent="0.2">
      <c r="A30" s="175" t="s">
        <v>45</v>
      </c>
      <c r="B30" s="4" t="s">
        <v>46</v>
      </c>
      <c r="C30" s="4"/>
      <c r="D30" s="4"/>
      <c r="E30" s="4"/>
      <c r="F30" s="4"/>
      <c r="G30" s="177">
        <f>'Table 1'!E13</f>
        <v>0</v>
      </c>
      <c r="I30" s="6">
        <f>G30-'Table 1'!E13</f>
        <v>0</v>
      </c>
    </row>
    <row r="31" spans="1:9" ht="15.75" customHeight="1" x14ac:dyDescent="0.2">
      <c r="A31" s="175" t="s">
        <v>47</v>
      </c>
      <c r="B31" s="4" t="s">
        <v>48</v>
      </c>
      <c r="C31" s="4"/>
      <c r="D31" s="4"/>
      <c r="E31" s="4"/>
      <c r="F31" s="4"/>
      <c r="G31" s="177">
        <f>'Table 1'!E14</f>
        <v>100000</v>
      </c>
      <c r="I31" s="6">
        <f>G31-'Table 1'!E14</f>
        <v>0</v>
      </c>
    </row>
    <row r="32" spans="1:9" ht="15.75" customHeight="1" x14ac:dyDescent="0.2">
      <c r="A32" s="175" t="s">
        <v>49</v>
      </c>
      <c r="B32" s="4" t="s">
        <v>50</v>
      </c>
      <c r="C32" s="4"/>
      <c r="D32" s="4"/>
      <c r="E32" s="4"/>
      <c r="F32" s="4"/>
      <c r="G32" s="177">
        <f>'Table 1'!E15</f>
        <v>0</v>
      </c>
      <c r="I32" s="6">
        <f>G32-'Table 1'!E15</f>
        <v>0</v>
      </c>
    </row>
    <row r="33" spans="1:9" ht="15.75" customHeight="1" x14ac:dyDescent="0.2">
      <c r="A33" s="175" t="s">
        <v>51</v>
      </c>
      <c r="B33" s="4" t="s">
        <v>55</v>
      </c>
      <c r="C33" s="4"/>
      <c r="D33" s="4"/>
      <c r="E33" s="4"/>
      <c r="F33" s="4"/>
      <c r="G33" s="177">
        <f>'Table 1'!E20</f>
        <v>400000</v>
      </c>
      <c r="I33" s="6">
        <f>G33-'Table 1'!E20</f>
        <v>0</v>
      </c>
    </row>
    <row r="34" spans="1:9" ht="15.75" customHeight="1" x14ac:dyDescent="0.2">
      <c r="A34" s="175" t="s">
        <v>63</v>
      </c>
      <c r="B34" s="4" t="s">
        <v>56</v>
      </c>
      <c r="C34" s="4"/>
      <c r="D34" s="4"/>
      <c r="E34" s="4"/>
      <c r="F34" s="4"/>
      <c r="G34" s="177">
        <f>'Table 1'!E21</f>
        <v>0</v>
      </c>
      <c r="I34" s="6">
        <f>G34-'Table 1'!E21</f>
        <v>0</v>
      </c>
    </row>
    <row r="35" spans="1:9" ht="15.75" customHeight="1" x14ac:dyDescent="0.2">
      <c r="A35" s="175" t="s">
        <v>65</v>
      </c>
      <c r="B35" s="4" t="s">
        <v>57</v>
      </c>
      <c r="C35" s="4"/>
      <c r="D35" s="4"/>
      <c r="E35" s="4"/>
      <c r="F35" s="4"/>
      <c r="G35" s="177">
        <f>'Table 1'!E22</f>
        <v>166700</v>
      </c>
      <c r="I35" s="6">
        <f>G35-'Table 1'!E22</f>
        <v>0</v>
      </c>
    </row>
    <row r="36" spans="1:9" ht="15.75" customHeight="1" x14ac:dyDescent="0.2">
      <c r="A36" s="175" t="s">
        <v>99</v>
      </c>
      <c r="B36" s="4" t="s">
        <v>58</v>
      </c>
      <c r="C36" s="4"/>
      <c r="D36" s="4"/>
      <c r="E36" s="4"/>
      <c r="F36" s="4"/>
      <c r="G36" s="177">
        <f>'Table 1'!E23</f>
        <v>0</v>
      </c>
      <c r="I36" s="6">
        <f>G36-'Table 1'!E23</f>
        <v>0</v>
      </c>
    </row>
    <row r="37" spans="1:9" ht="15.75" customHeight="1" x14ac:dyDescent="0.2">
      <c r="A37" s="175" t="s">
        <v>100</v>
      </c>
      <c r="B37" s="4" t="s">
        <v>59</v>
      </c>
      <c r="C37" s="4"/>
      <c r="D37" s="4"/>
      <c r="E37" s="4"/>
      <c r="F37" s="4"/>
      <c r="G37" s="177">
        <f>'Table 1'!E24</f>
        <v>0</v>
      </c>
      <c r="I37" s="6">
        <f>G37-'Table 1'!E24</f>
        <v>0</v>
      </c>
    </row>
    <row r="38" spans="1:9" ht="15.75" customHeight="1" x14ac:dyDescent="0.2">
      <c r="A38" s="175" t="s">
        <v>101</v>
      </c>
      <c r="B38" s="4" t="s">
        <v>60</v>
      </c>
      <c r="C38" s="4"/>
      <c r="D38" s="4"/>
      <c r="E38" s="4"/>
      <c r="F38" s="4"/>
      <c r="G38" s="177">
        <f>'Table 1'!E25</f>
        <v>3000</v>
      </c>
      <c r="I38" s="6">
        <f>G38-'Table 1'!E25</f>
        <v>0</v>
      </c>
    </row>
    <row r="39" spans="1:9" ht="15.75" customHeight="1" x14ac:dyDescent="0.2">
      <c r="A39" s="175" t="s">
        <v>102</v>
      </c>
      <c r="B39" s="4" t="s">
        <v>67</v>
      </c>
      <c r="C39" s="4"/>
      <c r="D39" s="4"/>
      <c r="E39" s="4"/>
      <c r="F39" s="4"/>
      <c r="G39" s="177">
        <f>'Table 1'!E26</f>
        <v>0</v>
      </c>
      <c r="I39" s="6">
        <f>G39-'Table 1'!E26</f>
        <v>0</v>
      </c>
    </row>
    <row r="40" spans="1:9" ht="15.75" customHeight="1" x14ac:dyDescent="0.2">
      <c r="A40" s="175" t="s">
        <v>103</v>
      </c>
      <c r="B40" s="4" t="s">
        <v>62</v>
      </c>
      <c r="C40" s="4"/>
      <c r="D40" s="4"/>
      <c r="E40" s="4"/>
      <c r="F40" s="4"/>
      <c r="G40" s="177">
        <f>'Table 1'!E27</f>
        <v>0</v>
      </c>
      <c r="I40" s="6">
        <f>G40-'Table 1'!E27</f>
        <v>0</v>
      </c>
    </row>
    <row r="41" spans="1:9" ht="15.75" customHeight="1" x14ac:dyDescent="0.2">
      <c r="A41" s="175" t="s">
        <v>104</v>
      </c>
      <c r="B41" s="4" t="s">
        <v>64</v>
      </c>
      <c r="C41" s="4"/>
      <c r="D41" s="4"/>
      <c r="E41" s="4"/>
      <c r="F41" s="4"/>
      <c r="G41" s="177">
        <f>'Table 1'!E28</f>
        <v>0</v>
      </c>
      <c r="I41" s="6">
        <f>G41-'Table 1'!E28</f>
        <v>0</v>
      </c>
    </row>
    <row r="42" spans="1:9" ht="15.75" customHeight="1" x14ac:dyDescent="0.2">
      <c r="A42" s="175" t="s">
        <v>105</v>
      </c>
      <c r="B42" s="4" t="s">
        <v>52</v>
      </c>
      <c r="C42" s="4"/>
      <c r="D42" s="4"/>
      <c r="E42" s="4"/>
      <c r="F42" s="4"/>
      <c r="G42" s="178">
        <f>'Table 1'!E16+'Table 1'!E29</f>
        <v>0</v>
      </c>
      <c r="I42" s="6">
        <f>G42-'Table 1'!E16-'Table 1'!E29</f>
        <v>0</v>
      </c>
    </row>
    <row r="43" spans="1:9" ht="15.75" customHeight="1" x14ac:dyDescent="0.2">
      <c r="A43" s="20"/>
      <c r="B43" s="4"/>
      <c r="C43" s="4"/>
      <c r="D43" s="4"/>
      <c r="E43" s="4"/>
      <c r="F43" s="4"/>
      <c r="G43" s="25"/>
      <c r="I43" s="7"/>
    </row>
    <row r="44" spans="1:9" ht="15.75" customHeight="1" thickBot="1" x14ac:dyDescent="0.25">
      <c r="A44" s="179" t="s">
        <v>106</v>
      </c>
      <c r="B44" s="4"/>
      <c r="C44" s="4"/>
      <c r="D44" s="4"/>
      <c r="E44" s="4"/>
      <c r="F44" s="4"/>
      <c r="G44" s="180">
        <f>SUM(G26:G42)</f>
        <v>1779200</v>
      </c>
      <c r="I44" s="8">
        <f>G44-G20</f>
        <v>0</v>
      </c>
    </row>
    <row r="45" spans="1:9" ht="15.75" customHeight="1" thickTop="1" x14ac:dyDescent="0.2">
      <c r="A45" s="26"/>
      <c r="B45" s="2"/>
      <c r="C45" s="2"/>
      <c r="D45" s="2"/>
      <c r="E45" s="2"/>
      <c r="F45" s="2"/>
      <c r="G45" s="75"/>
    </row>
    <row r="46" spans="1:9" ht="20.25" customHeight="1" x14ac:dyDescent="0.2">
      <c r="A46" s="218" t="s">
        <v>107</v>
      </c>
    </row>
  </sheetData>
  <mergeCells count="4">
    <mergeCell ref="A1:G1"/>
    <mergeCell ref="A2:G2"/>
    <mergeCell ref="A3:G3"/>
    <mergeCell ref="A4:G4"/>
  </mergeCells>
  <phoneticPr fontId="0" type="noConversion"/>
  <printOptions horizontalCentered="1"/>
  <pageMargins left="0.25" right="0.25" top="0.75" bottom="0.75" header="0.5" footer="0.5"/>
  <pageSetup scale="97" orientation="portrait" r:id="rId1"/>
  <headerFooter alignWithMargins="0">
    <oddHeader>&amp;L&amp;"Arial,Italic"&amp;11NOTE: When completing this table make entries in the shaded fields only.</oddHeader>
    <oddFooter>&amp;L&amp;D
Health Care Administration&amp;R&amp;F,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="85" zoomScaleNormal="85" workbookViewId="0">
      <selection activeCell="G34" sqref="G34"/>
    </sheetView>
  </sheetViews>
  <sheetFormatPr defaultRowHeight="12.75" x14ac:dyDescent="0.2"/>
  <cols>
    <col min="1" max="1" width="2.7109375" customWidth="1"/>
    <col min="2" max="2" width="32.8554687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customWidth="1"/>
    <col min="10" max="10" width="1.85546875" customWidth="1"/>
    <col min="11" max="11" width="13.85546875" customWidth="1"/>
  </cols>
  <sheetData>
    <row r="1" spans="1:11" ht="15.75" x14ac:dyDescent="0.25">
      <c r="A1" s="300" t="str">
        <f>'Table 1'!A1</f>
        <v>Vermont Veterans' Home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5.75" x14ac:dyDescent="0.25">
      <c r="A2" s="300" t="str">
        <f>'Table 1'!A2</f>
        <v>Kitchen Project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ht="14.25" x14ac:dyDescent="0.2">
      <c r="A3" s="303" t="s">
        <v>108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14.25" x14ac:dyDescent="0.2">
      <c r="A4" s="303" t="s">
        <v>109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ht="14.25" x14ac:dyDescent="0.2">
      <c r="A5" s="303" t="s">
        <v>110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11" ht="15.75" customHeight="1" x14ac:dyDescent="0.2"/>
    <row r="7" spans="1:11" ht="15.75" customHeight="1" x14ac:dyDescent="0.2">
      <c r="C7" s="1"/>
      <c r="D7" s="1"/>
      <c r="E7" s="13"/>
      <c r="F7" s="1"/>
      <c r="G7" s="13" t="s">
        <v>111</v>
      </c>
      <c r="H7" s="40"/>
      <c r="I7" s="13" t="s">
        <v>111</v>
      </c>
      <c r="J7" s="40"/>
      <c r="K7" s="13" t="s">
        <v>111</v>
      </c>
    </row>
    <row r="8" spans="1:11" ht="15.75" customHeight="1" x14ac:dyDescent="0.2">
      <c r="C8" s="13" t="s">
        <v>112</v>
      </c>
      <c r="D8" s="43"/>
      <c r="E8" s="13" t="s">
        <v>113</v>
      </c>
      <c r="F8" s="43"/>
      <c r="G8" s="13" t="s">
        <v>114</v>
      </c>
      <c r="H8" s="43"/>
      <c r="I8" s="13" t="s">
        <v>115</v>
      </c>
      <c r="J8" s="43"/>
      <c r="K8" s="13" t="s">
        <v>116</v>
      </c>
    </row>
    <row r="9" spans="1:11" ht="15.75" customHeight="1" x14ac:dyDescent="0.2">
      <c r="C9" s="260">
        <v>2015</v>
      </c>
      <c r="D9" s="44"/>
      <c r="E9" s="15">
        <f>C9+1</f>
        <v>2016</v>
      </c>
      <c r="F9" s="44"/>
      <c r="G9" s="15">
        <f>E9+1</f>
        <v>2017</v>
      </c>
      <c r="H9" s="44"/>
      <c r="I9" s="15">
        <f>G9+1</f>
        <v>2018</v>
      </c>
      <c r="J9" s="44"/>
      <c r="K9" s="15">
        <f>I9+1</f>
        <v>2019</v>
      </c>
    </row>
    <row r="10" spans="1:11" ht="15.75" customHeight="1" x14ac:dyDescent="0.2">
      <c r="A10" s="1" t="s">
        <v>117</v>
      </c>
      <c r="D10" s="40"/>
      <c r="F10" s="40"/>
      <c r="H10" s="40"/>
      <c r="J10" s="40"/>
    </row>
    <row r="11" spans="1:11" ht="15.75" customHeight="1" x14ac:dyDescent="0.2">
      <c r="B11" s="38" t="s">
        <v>118</v>
      </c>
      <c r="C11" s="261">
        <v>0</v>
      </c>
      <c r="D11" s="262"/>
      <c r="E11" s="261">
        <v>0</v>
      </c>
      <c r="F11" s="262"/>
      <c r="G11" s="261">
        <v>0</v>
      </c>
      <c r="H11" s="262"/>
      <c r="I11" s="261">
        <v>0</v>
      </c>
      <c r="J11" s="262"/>
      <c r="K11" s="261">
        <v>0</v>
      </c>
    </row>
    <row r="12" spans="1:11" ht="15.75" customHeight="1" x14ac:dyDescent="0.2">
      <c r="B12" s="38" t="s">
        <v>119</v>
      </c>
      <c r="C12" s="263">
        <v>0</v>
      </c>
      <c r="D12" s="262"/>
      <c r="E12" s="263">
        <v>0</v>
      </c>
      <c r="F12" s="262"/>
      <c r="G12" s="263">
        <v>0</v>
      </c>
      <c r="H12" s="262"/>
      <c r="I12" s="263">
        <v>0</v>
      </c>
      <c r="J12" s="262"/>
      <c r="K12" s="263">
        <v>0</v>
      </c>
    </row>
    <row r="13" spans="1:11" ht="15.75" customHeight="1" x14ac:dyDescent="0.2">
      <c r="B13" s="38" t="s">
        <v>120</v>
      </c>
      <c r="C13" s="263">
        <v>0</v>
      </c>
      <c r="D13" s="262"/>
      <c r="E13" s="263">
        <v>0</v>
      </c>
      <c r="F13" s="262"/>
      <c r="G13" s="263">
        <v>0</v>
      </c>
      <c r="H13" s="262"/>
      <c r="I13" s="263">
        <v>0</v>
      </c>
      <c r="J13" s="262"/>
      <c r="K13" s="263">
        <v>0</v>
      </c>
    </row>
    <row r="14" spans="1:11" ht="15.75" customHeight="1" x14ac:dyDescent="0.2">
      <c r="B14" s="38" t="s">
        <v>121</v>
      </c>
      <c r="C14" s="263">
        <f>2979408+7452180+2168185+198966+5408124+514598</f>
        <v>18721461</v>
      </c>
      <c r="D14" s="262"/>
      <c r="E14" s="263">
        <f>14344500+3124916</f>
        <v>17469416</v>
      </c>
      <c r="F14" s="262"/>
      <c r="G14" s="263">
        <f>14344500+2841711</f>
        <v>17186211</v>
      </c>
      <c r="H14" s="262"/>
      <c r="I14" s="263">
        <f>14344500+2841711</f>
        <v>17186211</v>
      </c>
      <c r="J14" s="262"/>
      <c r="K14" s="263">
        <f>14344500+2841711</f>
        <v>17186211</v>
      </c>
    </row>
    <row r="15" spans="1:11" ht="15.75" customHeight="1" x14ac:dyDescent="0.2">
      <c r="B15" s="38" t="s">
        <v>122</v>
      </c>
      <c r="C15" s="264">
        <v>0</v>
      </c>
      <c r="D15" s="265"/>
      <c r="E15" s="264">
        <v>0</v>
      </c>
      <c r="F15" s="265"/>
      <c r="G15" s="264">
        <v>0</v>
      </c>
      <c r="H15" s="265"/>
      <c r="I15" s="264">
        <v>0</v>
      </c>
      <c r="J15" s="265"/>
      <c r="K15" s="264">
        <v>0</v>
      </c>
    </row>
    <row r="16" spans="1:11" ht="15.75" customHeight="1" x14ac:dyDescent="0.2">
      <c r="B16" s="40"/>
      <c r="C16" s="45"/>
      <c r="D16" s="42"/>
      <c r="E16" s="45"/>
      <c r="F16" s="42"/>
      <c r="G16" s="45"/>
      <c r="H16" s="42"/>
      <c r="I16" s="45"/>
      <c r="J16" s="42"/>
      <c r="K16" s="45"/>
    </row>
    <row r="17" spans="1:12" ht="15.75" customHeight="1" x14ac:dyDescent="0.2">
      <c r="A17" s="1" t="s">
        <v>123</v>
      </c>
      <c r="C17" s="3">
        <f>SUM(C11:C15)</f>
        <v>18721461</v>
      </c>
      <c r="D17" s="16"/>
      <c r="E17" s="3">
        <f>SUM(E11:E15)</f>
        <v>17469416</v>
      </c>
      <c r="F17" s="16"/>
      <c r="G17" s="3">
        <f>SUM(G11:G15)</f>
        <v>17186211</v>
      </c>
      <c r="H17" s="16"/>
      <c r="I17" s="3">
        <f>SUM(I11:I15)</f>
        <v>17186211</v>
      </c>
      <c r="J17" s="16"/>
      <c r="K17" s="3">
        <f>SUM(K11:K15)</f>
        <v>17186211</v>
      </c>
    </row>
    <row r="18" spans="1:12" ht="15.75" customHeight="1" x14ac:dyDescent="0.2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2" ht="15.75" customHeight="1" x14ac:dyDescent="0.2">
      <c r="A19" s="40"/>
      <c r="B19" s="38" t="s">
        <v>124</v>
      </c>
      <c r="C19" s="261">
        <v>0</v>
      </c>
      <c r="D19" s="262"/>
      <c r="E19" s="261">
        <v>0</v>
      </c>
      <c r="F19" s="262"/>
      <c r="G19" s="261">
        <v>0</v>
      </c>
      <c r="H19" s="262"/>
      <c r="I19" s="261">
        <v>0</v>
      </c>
      <c r="J19" s="262"/>
      <c r="K19" s="261">
        <v>0</v>
      </c>
    </row>
    <row r="20" spans="1:12" ht="15.75" customHeight="1" x14ac:dyDescent="0.2">
      <c r="A20" s="40"/>
      <c r="B20" s="38" t="s">
        <v>125</v>
      </c>
      <c r="C20" s="263">
        <f>-2797141-337044</f>
        <v>-3134185</v>
      </c>
      <c r="D20" s="262"/>
      <c r="E20" s="263">
        <f>-1877132-305783</f>
        <v>-2182915</v>
      </c>
      <c r="F20" s="262"/>
      <c r="G20" s="263">
        <f>-1694968-305783</f>
        <v>-2000751</v>
      </c>
      <c r="H20" s="262"/>
      <c r="I20" s="263">
        <f>-1694968-305783</f>
        <v>-2000751</v>
      </c>
      <c r="J20" s="262"/>
      <c r="K20" s="263">
        <f>-1694968-305783</f>
        <v>-2000751</v>
      </c>
    </row>
    <row r="21" spans="1:12" ht="15.75" customHeight="1" x14ac:dyDescent="0.2">
      <c r="A21" s="40"/>
      <c r="B21" s="38" t="s">
        <v>126</v>
      </c>
      <c r="C21" s="264">
        <v>0</v>
      </c>
      <c r="D21" s="265"/>
      <c r="E21" s="264">
        <v>0</v>
      </c>
      <c r="F21" s="265"/>
      <c r="G21" s="264">
        <v>0</v>
      </c>
      <c r="H21" s="265"/>
      <c r="I21" s="264">
        <v>0</v>
      </c>
      <c r="J21" s="265"/>
      <c r="K21" s="264">
        <v>0</v>
      </c>
    </row>
    <row r="22" spans="1:12" ht="15.75" customHeight="1" x14ac:dyDescent="0.2">
      <c r="A22" s="40"/>
      <c r="B22" s="40"/>
      <c r="C22" s="11"/>
      <c r="D22" s="16"/>
      <c r="E22" s="11"/>
      <c r="F22" s="16"/>
      <c r="G22" s="11"/>
      <c r="H22" s="16"/>
      <c r="I22" s="11"/>
      <c r="J22" s="16"/>
      <c r="K22" s="11"/>
    </row>
    <row r="23" spans="1:12" ht="15.75" customHeight="1" x14ac:dyDescent="0.2">
      <c r="A23" s="1" t="s">
        <v>127</v>
      </c>
      <c r="B23" s="40"/>
      <c r="C23" s="10">
        <f>SUM(C17:C21)</f>
        <v>15587276</v>
      </c>
      <c r="D23" s="16"/>
      <c r="E23" s="10">
        <f>SUM(E17:E21)</f>
        <v>15286501</v>
      </c>
      <c r="F23" s="16"/>
      <c r="G23" s="10">
        <f>SUM(G17:G21)</f>
        <v>15185460</v>
      </c>
      <c r="H23" s="16"/>
      <c r="I23" s="10">
        <f>SUM(I17:I21)</f>
        <v>15185460</v>
      </c>
      <c r="J23" s="16"/>
      <c r="K23" s="10">
        <f>SUM(K17:K21)</f>
        <v>15185460</v>
      </c>
    </row>
    <row r="24" spans="1:12" ht="15.75" customHeight="1" x14ac:dyDescent="0.2">
      <c r="A24" s="40"/>
      <c r="B24" s="40"/>
      <c r="C24" s="11"/>
      <c r="D24" s="16"/>
      <c r="E24" s="11"/>
      <c r="F24" s="16"/>
      <c r="G24" s="11"/>
      <c r="H24" s="16"/>
      <c r="I24" s="11"/>
      <c r="J24" s="16"/>
      <c r="K24" s="11"/>
    </row>
    <row r="25" spans="1:12" ht="15.75" customHeight="1" x14ac:dyDescent="0.2">
      <c r="B25" s="38" t="s">
        <v>128</v>
      </c>
      <c r="C25" s="264">
        <f>4854800+410986+1243994</f>
        <v>6509780</v>
      </c>
      <c r="D25" s="265"/>
      <c r="E25" s="264">
        <v>5893909</v>
      </c>
      <c r="F25" s="265"/>
      <c r="G25" s="264">
        <f>410986+5923637+540000</f>
        <v>6874623</v>
      </c>
      <c r="H25" s="265"/>
      <c r="I25" s="264">
        <f>410986+5923637+540000</f>
        <v>6874623</v>
      </c>
      <c r="J25" s="265"/>
      <c r="K25" s="264">
        <f>410986+5923637+540000</f>
        <v>6874623</v>
      </c>
    </row>
    <row r="26" spans="1:12" ht="15.75" customHeight="1" x14ac:dyDescent="0.2">
      <c r="A26" s="40"/>
      <c r="B26" s="40"/>
      <c r="C26" s="10"/>
      <c r="D26" s="16"/>
      <c r="E26" s="10"/>
      <c r="F26" s="16"/>
      <c r="G26" s="10"/>
      <c r="H26" s="16"/>
      <c r="I26" s="10"/>
      <c r="J26" s="16"/>
      <c r="K26" s="10"/>
    </row>
    <row r="27" spans="1:12" ht="15.75" customHeight="1" x14ac:dyDescent="0.2">
      <c r="A27" s="1" t="s">
        <v>129</v>
      </c>
      <c r="B27" s="40"/>
      <c r="C27" s="46">
        <f>C23+C25</f>
        <v>22097056</v>
      </c>
      <c r="D27" s="17"/>
      <c r="E27" s="46">
        <f>E23+E25</f>
        <v>21180410</v>
      </c>
      <c r="F27" s="17"/>
      <c r="G27" s="46">
        <f>G23+G25</f>
        <v>22060083</v>
      </c>
      <c r="H27" s="17"/>
      <c r="I27" s="46">
        <f>I23+I25</f>
        <v>22060083</v>
      </c>
      <c r="J27" s="17"/>
      <c r="K27" s="46">
        <f>K23+K25</f>
        <v>22060083</v>
      </c>
    </row>
    <row r="28" spans="1:12" ht="15.75" customHeight="1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ht="15.75" customHeight="1" x14ac:dyDescent="0.2">
      <c r="A29" s="1" t="s">
        <v>130</v>
      </c>
      <c r="B29" s="40"/>
      <c r="C29" s="10"/>
      <c r="D29" s="16"/>
      <c r="E29" s="10"/>
      <c r="F29" s="16"/>
      <c r="G29" s="10"/>
      <c r="H29" s="16"/>
      <c r="I29" s="10"/>
      <c r="J29" s="16"/>
      <c r="K29" s="10"/>
    </row>
    <row r="30" spans="1:12" ht="15.75" customHeight="1" x14ac:dyDescent="0.2">
      <c r="A30" s="40"/>
      <c r="B30" s="38" t="s">
        <v>131</v>
      </c>
      <c r="C30" s="261">
        <f>109421+699852+60030+298247+41876+121081+461930+188820+490352+91675+1780971+1020693+2808194+161524+241674+25880</f>
        <v>8602220</v>
      </c>
      <c r="D30" s="262"/>
      <c r="E30" s="261">
        <f>9179340+600000</f>
        <v>9779340</v>
      </c>
      <c r="F30" s="262"/>
      <c r="G30" s="261">
        <f>8464149+1027034+600000+264225</f>
        <v>10355408</v>
      </c>
      <c r="H30" s="262"/>
      <c r="I30" s="261">
        <f>8464149+1027034+600000+264225</f>
        <v>10355408</v>
      </c>
      <c r="J30" s="262"/>
      <c r="K30" s="261">
        <f>8464149+1027034+600000+264225</f>
        <v>10355408</v>
      </c>
    </row>
    <row r="31" spans="1:12" ht="15.75" customHeight="1" x14ac:dyDescent="0.2">
      <c r="A31" s="40"/>
      <c r="B31" s="38" t="s">
        <v>132</v>
      </c>
      <c r="C31" s="263">
        <f>692373+762084+1328035+2362410</f>
        <v>5144902</v>
      </c>
      <c r="D31" s="262"/>
      <c r="E31" s="263">
        <v>4668523</v>
      </c>
      <c r="F31" s="262"/>
      <c r="G31" s="263">
        <v>4764470</v>
      </c>
      <c r="H31" s="262"/>
      <c r="I31" s="263">
        <v>4764470</v>
      </c>
      <c r="J31" s="262"/>
      <c r="K31" s="263">
        <v>4764470</v>
      </c>
    </row>
    <row r="32" spans="1:12" ht="15.75" customHeight="1" x14ac:dyDescent="0.2">
      <c r="A32" s="40"/>
      <c r="B32" s="38" t="s">
        <v>133</v>
      </c>
      <c r="C32" s="263">
        <v>322147</v>
      </c>
      <c r="D32" s="262"/>
      <c r="E32" s="263">
        <v>355500</v>
      </c>
      <c r="F32" s="262"/>
      <c r="G32" s="263">
        <v>355500</v>
      </c>
      <c r="H32" s="262"/>
      <c r="I32" s="263">
        <v>355500</v>
      </c>
      <c r="J32" s="262"/>
      <c r="K32" s="263">
        <v>355500</v>
      </c>
    </row>
    <row r="33" spans="1:11" ht="15.75" customHeight="1" x14ac:dyDescent="0.2">
      <c r="A33" s="40"/>
      <c r="B33" s="38" t="s">
        <v>134</v>
      </c>
      <c r="C33" s="263">
        <v>790814</v>
      </c>
      <c r="D33" s="262"/>
      <c r="E33" s="263">
        <v>639470</v>
      </c>
      <c r="F33" s="262"/>
      <c r="G33" s="263">
        <v>639470</v>
      </c>
      <c r="H33" s="262"/>
      <c r="I33" s="263">
        <v>639470</v>
      </c>
      <c r="J33" s="262"/>
      <c r="K33" s="263">
        <v>639470</v>
      </c>
    </row>
    <row r="34" spans="1:11" ht="15.75" customHeight="1" x14ac:dyDescent="0.2">
      <c r="A34" s="40"/>
      <c r="B34" s="38" t="s">
        <v>135</v>
      </c>
      <c r="C34" s="263">
        <f>2001293-790814-24486</f>
        <v>1185993</v>
      </c>
      <c r="D34" s="262"/>
      <c r="E34" s="263">
        <v>1168000</v>
      </c>
      <c r="F34" s="262"/>
      <c r="G34" s="263">
        <v>1168000</v>
      </c>
      <c r="H34" s="262"/>
      <c r="I34" s="263">
        <v>1168000</v>
      </c>
      <c r="J34" s="262"/>
      <c r="K34" s="263">
        <v>1168000</v>
      </c>
    </row>
    <row r="35" spans="1:11" ht="15.75" customHeight="1" x14ac:dyDescent="0.2">
      <c r="A35" s="40"/>
      <c r="B35" s="38" t="s">
        <v>294</v>
      </c>
      <c r="C35" s="263">
        <v>0</v>
      </c>
      <c r="D35" s="262" t="s">
        <v>293</v>
      </c>
      <c r="E35" s="263">
        <v>0</v>
      </c>
      <c r="F35" s="262"/>
      <c r="G35" s="263">
        <v>0</v>
      </c>
      <c r="H35" s="262"/>
      <c r="I35" s="263">
        <v>0</v>
      </c>
      <c r="J35" s="262"/>
      <c r="K35" s="263">
        <v>0</v>
      </c>
    </row>
    <row r="36" spans="1:11" ht="15.75" customHeight="1" x14ac:dyDescent="0.2">
      <c r="A36" s="40"/>
      <c r="B36" s="38" t="s">
        <v>137</v>
      </c>
      <c r="C36" s="264">
        <f>20514640-16046076</f>
        <v>4468564</v>
      </c>
      <c r="D36" s="265"/>
      <c r="E36" s="264">
        <f>4925077+1473783-355500</f>
        <v>6043360</v>
      </c>
      <c r="F36" s="265"/>
      <c r="G36" s="264">
        <f>4777235+1168000+305783</f>
        <v>6251018</v>
      </c>
      <c r="H36" s="265"/>
      <c r="I36" s="264">
        <f>4777235+1168000+305783</f>
        <v>6251018</v>
      </c>
      <c r="J36" s="265"/>
      <c r="K36" s="264">
        <f>4777235+1168000+305783</f>
        <v>6251018</v>
      </c>
    </row>
    <row r="37" spans="1:11" ht="15.75" customHeight="1" x14ac:dyDescent="0.2">
      <c r="A37" s="40"/>
      <c r="B37" s="40"/>
      <c r="D37" s="40"/>
      <c r="F37" s="40"/>
      <c r="H37" s="40"/>
      <c r="J37" s="40"/>
    </row>
    <row r="38" spans="1:11" ht="15.75" customHeight="1" x14ac:dyDescent="0.2">
      <c r="A38" s="1" t="s">
        <v>138</v>
      </c>
      <c r="B38" s="40"/>
      <c r="C38" s="46">
        <f>SUM(C30:C36)</f>
        <v>20514640</v>
      </c>
      <c r="D38" s="17"/>
      <c r="E38" s="46">
        <f>SUM(E30:E36)</f>
        <v>22654193</v>
      </c>
      <c r="F38" s="17"/>
      <c r="G38" s="46">
        <f>SUM(G30:G36)</f>
        <v>23533866</v>
      </c>
      <c r="H38" s="17"/>
      <c r="I38" s="46">
        <f>SUM(I30:I36)</f>
        <v>23533866</v>
      </c>
      <c r="J38" s="17"/>
      <c r="K38" s="46">
        <f>SUM(K30:K36)</f>
        <v>23533866</v>
      </c>
    </row>
    <row r="39" spans="1:11" ht="15.75" customHeight="1" x14ac:dyDescent="0.2">
      <c r="A39" s="40"/>
      <c r="B39" s="40"/>
      <c r="C39" s="9"/>
      <c r="D39" s="16"/>
      <c r="E39" s="9"/>
      <c r="F39" s="16"/>
      <c r="G39" s="9"/>
      <c r="H39" s="16"/>
      <c r="I39" s="9"/>
      <c r="J39" s="16"/>
      <c r="K39" s="9"/>
    </row>
    <row r="40" spans="1:11" ht="15.75" customHeight="1" x14ac:dyDescent="0.2">
      <c r="A40" s="1" t="s">
        <v>139</v>
      </c>
      <c r="B40" s="40"/>
      <c r="C40" s="10">
        <f>C27-C38</f>
        <v>1582416</v>
      </c>
      <c r="D40" s="16"/>
      <c r="E40" s="10">
        <f>E27-E38</f>
        <v>-1473783</v>
      </c>
      <c r="F40" s="16"/>
      <c r="G40" s="10">
        <f>G27-G38</f>
        <v>-1473783</v>
      </c>
      <c r="H40" s="16"/>
      <c r="I40" s="10">
        <f>I27-I38</f>
        <v>-1473783</v>
      </c>
      <c r="J40" s="16"/>
      <c r="K40" s="10">
        <f>K27-K38</f>
        <v>-1473783</v>
      </c>
    </row>
    <row r="41" spans="1:11" ht="15.75" customHeight="1" x14ac:dyDescent="0.2">
      <c r="A41" s="40"/>
      <c r="B41" s="40"/>
      <c r="C41" s="9"/>
      <c r="D41" s="16"/>
      <c r="E41" s="9"/>
      <c r="F41" s="16"/>
      <c r="G41" s="9"/>
      <c r="H41" s="16"/>
      <c r="I41" s="9"/>
      <c r="J41" s="16"/>
      <c r="K41" s="9"/>
    </row>
    <row r="42" spans="1:11" ht="15.75" customHeight="1" x14ac:dyDescent="0.2">
      <c r="B42" s="38" t="s">
        <v>140</v>
      </c>
      <c r="C42" s="264">
        <v>-72858</v>
      </c>
      <c r="D42" s="265"/>
      <c r="E42" s="264">
        <v>0</v>
      </c>
      <c r="F42" s="265"/>
      <c r="G42" s="264">
        <v>0</v>
      </c>
      <c r="H42" s="265"/>
      <c r="I42" s="264">
        <v>0</v>
      </c>
      <c r="J42" s="265"/>
      <c r="K42" s="264">
        <v>0</v>
      </c>
    </row>
    <row r="43" spans="1:11" ht="15.75" customHeight="1" x14ac:dyDescent="0.2">
      <c r="A43" s="40"/>
      <c r="B43" s="40"/>
      <c r="C43" s="41"/>
      <c r="D43" s="42"/>
      <c r="E43" s="41"/>
      <c r="F43" s="42"/>
      <c r="G43" s="41"/>
      <c r="H43" s="42"/>
      <c r="I43" s="41"/>
      <c r="J43" s="42"/>
      <c r="K43" s="41"/>
    </row>
    <row r="44" spans="1:11" ht="15.75" customHeight="1" thickBot="1" x14ac:dyDescent="0.25">
      <c r="A44" s="1" t="s">
        <v>141</v>
      </c>
      <c r="B44" s="40"/>
      <c r="C44" s="47">
        <f>C40+C42</f>
        <v>1509558</v>
      </c>
      <c r="D44" s="48"/>
      <c r="E44" s="47">
        <f>E40+E42</f>
        <v>-1473783</v>
      </c>
      <c r="F44" s="48"/>
      <c r="G44" s="47">
        <f>G40+G42</f>
        <v>-1473783</v>
      </c>
      <c r="H44" s="48"/>
      <c r="I44" s="47">
        <f>I40+I42</f>
        <v>-1473783</v>
      </c>
      <c r="J44" s="48"/>
      <c r="K44" s="47">
        <f>K40+K42</f>
        <v>-1473783</v>
      </c>
    </row>
    <row r="45" spans="1:11" ht="15.75" customHeight="1" thickTop="1" x14ac:dyDescent="0.2">
      <c r="A45" s="40"/>
      <c r="B45" s="40"/>
      <c r="D45" s="40"/>
      <c r="F45" s="40"/>
      <c r="H45" s="40"/>
      <c r="J45" s="40"/>
    </row>
    <row r="46" spans="1:11" ht="15.75" customHeight="1" x14ac:dyDescent="0.2">
      <c r="A46" s="40"/>
      <c r="B46" s="40"/>
      <c r="F46" s="40"/>
      <c r="H46" s="40"/>
      <c r="J46" s="40"/>
    </row>
    <row r="47" spans="1:11" ht="15.75" customHeight="1" x14ac:dyDescent="0.2">
      <c r="A47" s="40" t="s">
        <v>142</v>
      </c>
      <c r="B47" s="40"/>
      <c r="F47" s="40"/>
      <c r="H47" s="40"/>
      <c r="J47" s="40"/>
    </row>
    <row r="48" spans="1:11" x14ac:dyDescent="0.2">
      <c r="A48" s="40"/>
      <c r="B48" s="40"/>
      <c r="F48" s="40"/>
      <c r="H48" s="40"/>
      <c r="J48" s="40"/>
    </row>
    <row r="49" spans="2:8" x14ac:dyDescent="0.2">
      <c r="H49" s="40"/>
    </row>
    <row r="50" spans="2:8" x14ac:dyDescent="0.2">
      <c r="B50" s="1" t="s">
        <v>295</v>
      </c>
      <c r="H50" s="40"/>
    </row>
  </sheetData>
  <mergeCells count="5">
    <mergeCell ref="A5:K5"/>
    <mergeCell ref="A1:K1"/>
    <mergeCell ref="A2:K2"/>
    <mergeCell ref="A3:K3"/>
    <mergeCell ref="A4:K4"/>
  </mergeCells>
  <phoneticPr fontId="0" type="noConversion"/>
  <printOptions horizontalCentered="1"/>
  <pageMargins left="0.25" right="0.25" top="0.75" bottom="0.75" header="0.5" footer="0.5"/>
  <pageSetup scale="92" orientation="portrait" r:id="rId1"/>
  <headerFooter alignWithMargins="0">
    <oddHeader>&amp;L&amp;"Arial,Italic"&amp;11NOTE: When completing this table make entries in the shaded fields only.</oddHeader>
    <oddFooter>&amp;L&amp;D
Health Care Administration&amp;R&amp;F,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3" zoomScale="85" zoomScaleNormal="85" workbookViewId="0">
      <selection activeCell="Q30" sqref="Q30"/>
    </sheetView>
  </sheetViews>
  <sheetFormatPr defaultRowHeight="12.75" x14ac:dyDescent="0.2"/>
  <cols>
    <col min="1" max="1" width="2.7109375" customWidth="1"/>
    <col min="2" max="2" width="32.8554687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customWidth="1"/>
    <col min="10" max="10" width="1.85546875" customWidth="1"/>
    <col min="11" max="11" width="13.85546875" customWidth="1"/>
  </cols>
  <sheetData>
    <row r="1" spans="1:11" ht="15.75" x14ac:dyDescent="0.25">
      <c r="A1" s="300" t="str">
        <f>'Table 1'!A1</f>
        <v>Vermont Veterans' Home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5.75" x14ac:dyDescent="0.25">
      <c r="A2" s="300" t="str">
        <f>'Table 1'!A2</f>
        <v>Kitchen Project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ht="14.25" x14ac:dyDescent="0.2">
      <c r="A3" s="303" t="s">
        <v>143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14.25" x14ac:dyDescent="0.2">
      <c r="A4" s="303" t="s">
        <v>109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ht="14.25" x14ac:dyDescent="0.2">
      <c r="A5" s="303" t="s">
        <v>144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11" ht="15.75" customHeight="1" x14ac:dyDescent="0.2"/>
    <row r="7" spans="1:11" ht="15.75" customHeight="1" x14ac:dyDescent="0.2">
      <c r="C7" s="1"/>
      <c r="D7" s="1"/>
      <c r="E7" s="13"/>
      <c r="F7" s="1"/>
      <c r="G7" s="13" t="s">
        <v>111</v>
      </c>
      <c r="H7" s="40"/>
      <c r="I7" s="13" t="s">
        <v>111</v>
      </c>
      <c r="J7" s="40"/>
      <c r="K7" s="13" t="s">
        <v>111</v>
      </c>
    </row>
    <row r="8" spans="1:11" ht="15.75" customHeight="1" x14ac:dyDescent="0.2">
      <c r="C8" s="13" t="s">
        <v>112</v>
      </c>
      <c r="D8" s="43"/>
      <c r="E8" s="13" t="s">
        <v>113</v>
      </c>
      <c r="F8" s="43"/>
      <c r="G8" s="13" t="s">
        <v>114</v>
      </c>
      <c r="H8" s="43"/>
      <c r="I8" s="13" t="s">
        <v>115</v>
      </c>
      <c r="J8" s="43"/>
      <c r="K8" s="13" t="s">
        <v>116</v>
      </c>
    </row>
    <row r="9" spans="1:11" ht="15.75" customHeight="1" x14ac:dyDescent="0.2">
      <c r="C9" s="15">
        <f>'Table 3A'!C9</f>
        <v>2015</v>
      </c>
      <c r="D9" s="44"/>
      <c r="E9" s="15">
        <f>C9+1</f>
        <v>2016</v>
      </c>
      <c r="F9" s="44"/>
      <c r="G9" s="15">
        <f>E9+1</f>
        <v>2017</v>
      </c>
      <c r="H9" s="44"/>
      <c r="I9" s="15">
        <f>G9+1</f>
        <v>2018</v>
      </c>
      <c r="J9" s="44"/>
      <c r="K9" s="15">
        <f>I9+1</f>
        <v>2019</v>
      </c>
    </row>
    <row r="10" spans="1:11" ht="15.75" customHeight="1" x14ac:dyDescent="0.2">
      <c r="A10" s="1" t="s">
        <v>117</v>
      </c>
      <c r="D10" s="40"/>
      <c r="F10" s="40"/>
      <c r="H10" s="40"/>
      <c r="J10" s="40"/>
    </row>
    <row r="11" spans="1:11" ht="15.75" customHeight="1" x14ac:dyDescent="0.2">
      <c r="B11" s="38" t="s">
        <v>118</v>
      </c>
      <c r="C11" s="226" t="s">
        <v>145</v>
      </c>
      <c r="D11" s="16"/>
      <c r="E11" s="261">
        <v>0</v>
      </c>
      <c r="F11" s="262"/>
      <c r="G11" s="261">
        <v>0</v>
      </c>
      <c r="H11" s="262"/>
      <c r="I11" s="261">
        <v>0</v>
      </c>
      <c r="J11" s="262"/>
      <c r="K11" s="261">
        <v>0</v>
      </c>
    </row>
    <row r="12" spans="1:11" ht="15.75" customHeight="1" x14ac:dyDescent="0.2">
      <c r="B12" s="38" t="s">
        <v>119</v>
      </c>
      <c r="C12" s="226" t="s">
        <v>145</v>
      </c>
      <c r="D12" s="16"/>
      <c r="E12" s="263">
        <v>0</v>
      </c>
      <c r="F12" s="262"/>
      <c r="G12" s="263">
        <v>0</v>
      </c>
      <c r="H12" s="262"/>
      <c r="I12" s="263">
        <v>0</v>
      </c>
      <c r="J12" s="262"/>
      <c r="K12" s="263">
        <v>0</v>
      </c>
    </row>
    <row r="13" spans="1:11" ht="15.75" customHeight="1" x14ac:dyDescent="0.2">
      <c r="B13" s="38" t="s">
        <v>120</v>
      </c>
      <c r="C13" s="226" t="s">
        <v>145</v>
      </c>
      <c r="D13" s="16"/>
      <c r="E13" s="263">
        <v>0</v>
      </c>
      <c r="F13" s="262"/>
      <c r="G13" s="263">
        <v>0</v>
      </c>
      <c r="H13" s="262"/>
      <c r="I13" s="263">
        <v>0</v>
      </c>
      <c r="J13" s="262"/>
      <c r="K13" s="263">
        <v>0</v>
      </c>
    </row>
    <row r="14" spans="1:11" ht="15.75" customHeight="1" x14ac:dyDescent="0.2">
      <c r="B14" s="38" t="s">
        <v>121</v>
      </c>
      <c r="C14" s="226" t="s">
        <v>145</v>
      </c>
      <c r="D14" s="16"/>
      <c r="E14" s="263">
        <v>0</v>
      </c>
      <c r="F14" s="262"/>
      <c r="G14" s="263">
        <v>0</v>
      </c>
      <c r="H14" s="262"/>
      <c r="I14" s="263">
        <v>0</v>
      </c>
      <c r="J14" s="262"/>
      <c r="K14" s="263">
        <v>0</v>
      </c>
    </row>
    <row r="15" spans="1:11" ht="15.75" customHeight="1" x14ac:dyDescent="0.2">
      <c r="B15" s="38" t="s">
        <v>122</v>
      </c>
      <c r="C15" s="235" t="s">
        <v>145</v>
      </c>
      <c r="D15" s="17"/>
      <c r="E15" s="264">
        <v>0</v>
      </c>
      <c r="F15" s="265"/>
      <c r="G15" s="264">
        <v>0</v>
      </c>
      <c r="H15" s="265"/>
      <c r="I15" s="264">
        <v>0</v>
      </c>
      <c r="J15" s="265"/>
      <c r="K15" s="264">
        <v>0</v>
      </c>
    </row>
    <row r="16" spans="1:11" ht="15.75" customHeight="1" x14ac:dyDescent="0.2">
      <c r="B16" s="40"/>
      <c r="C16" s="45"/>
      <c r="D16" s="42"/>
      <c r="E16" s="45"/>
      <c r="F16" s="42"/>
      <c r="G16" s="45"/>
      <c r="H16" s="42"/>
      <c r="I16" s="45"/>
      <c r="J16" s="42"/>
      <c r="K16" s="45"/>
    </row>
    <row r="17" spans="1:12" ht="15.75" customHeight="1" x14ac:dyDescent="0.2">
      <c r="A17" s="1" t="s">
        <v>123</v>
      </c>
      <c r="C17" s="3"/>
      <c r="D17" s="16"/>
      <c r="E17" s="3">
        <f>SUM(E11:E15)</f>
        <v>0</v>
      </c>
      <c r="F17" s="16"/>
      <c r="G17" s="3">
        <f>SUM(G11:G15)</f>
        <v>0</v>
      </c>
      <c r="H17" s="16"/>
      <c r="I17" s="3">
        <f>SUM(I11:I15)</f>
        <v>0</v>
      </c>
      <c r="J17" s="16"/>
      <c r="K17" s="3">
        <f>SUM(K11:K15)</f>
        <v>0</v>
      </c>
    </row>
    <row r="18" spans="1:12" ht="15.75" customHeight="1" x14ac:dyDescent="0.2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2" ht="15.75" customHeight="1" x14ac:dyDescent="0.2">
      <c r="A19" s="40"/>
      <c r="B19" s="38" t="s">
        <v>124</v>
      </c>
      <c r="C19" s="226" t="s">
        <v>145</v>
      </c>
      <c r="D19" s="16"/>
      <c r="E19" s="261">
        <v>0</v>
      </c>
      <c r="F19" s="262"/>
      <c r="G19" s="261">
        <v>0</v>
      </c>
      <c r="H19" s="262"/>
      <c r="I19" s="261">
        <v>0</v>
      </c>
      <c r="J19" s="262"/>
      <c r="K19" s="261">
        <v>0</v>
      </c>
    </row>
    <row r="20" spans="1:12" ht="15.75" customHeight="1" x14ac:dyDescent="0.2">
      <c r="A20" s="40"/>
      <c r="B20" s="38" t="s">
        <v>125</v>
      </c>
      <c r="C20" s="226" t="s">
        <v>145</v>
      </c>
      <c r="D20" s="16"/>
      <c r="E20" s="263">
        <v>0</v>
      </c>
      <c r="F20" s="262"/>
      <c r="G20" s="263">
        <v>0</v>
      </c>
      <c r="H20" s="262"/>
      <c r="I20" s="263">
        <v>0</v>
      </c>
      <c r="J20" s="262"/>
      <c r="K20" s="263">
        <v>0</v>
      </c>
    </row>
    <row r="21" spans="1:12" ht="15.75" customHeight="1" x14ac:dyDescent="0.2">
      <c r="A21" s="40"/>
      <c r="B21" s="38" t="s">
        <v>126</v>
      </c>
      <c r="C21" s="235" t="s">
        <v>145</v>
      </c>
      <c r="D21" s="17"/>
      <c r="E21" s="264">
        <v>0</v>
      </c>
      <c r="F21" s="265"/>
      <c r="G21" s="264">
        <v>0</v>
      </c>
      <c r="H21" s="265"/>
      <c r="I21" s="264">
        <v>0</v>
      </c>
      <c r="J21" s="265"/>
      <c r="K21" s="264">
        <v>0</v>
      </c>
    </row>
    <row r="22" spans="1:12" ht="15.75" customHeight="1" x14ac:dyDescent="0.2">
      <c r="A22" s="40"/>
      <c r="B22" s="40"/>
      <c r="C22" s="228"/>
      <c r="D22" s="16"/>
      <c r="E22" s="11"/>
      <c r="F22" s="16"/>
      <c r="G22" s="11"/>
      <c r="H22" s="16"/>
      <c r="I22" s="11"/>
      <c r="J22" s="16"/>
      <c r="K22" s="11"/>
    </row>
    <row r="23" spans="1:12" ht="15.75" customHeight="1" x14ac:dyDescent="0.2">
      <c r="A23" s="1" t="s">
        <v>127</v>
      </c>
      <c r="B23" s="40"/>
      <c r="C23" s="226" t="s">
        <v>145</v>
      </c>
      <c r="D23" s="16"/>
      <c r="E23" s="10">
        <f>SUM(E17:E21)</f>
        <v>0</v>
      </c>
      <c r="F23" s="16"/>
      <c r="G23" s="10">
        <f>SUM(G17:G21)</f>
        <v>0</v>
      </c>
      <c r="H23" s="16"/>
      <c r="I23" s="10">
        <f>SUM(I17:I21)</f>
        <v>0</v>
      </c>
      <c r="J23" s="16"/>
      <c r="K23" s="10">
        <f>SUM(K17:K21)</f>
        <v>0</v>
      </c>
    </row>
    <row r="24" spans="1:12" ht="15.75" customHeight="1" x14ac:dyDescent="0.2">
      <c r="A24" s="40"/>
      <c r="B24" s="40"/>
      <c r="C24" s="228"/>
      <c r="D24" s="16"/>
      <c r="E24" s="11"/>
      <c r="F24" s="16"/>
      <c r="G24" s="11"/>
      <c r="H24" s="16"/>
      <c r="I24" s="11"/>
      <c r="J24" s="16"/>
      <c r="K24" s="11"/>
    </row>
    <row r="25" spans="1:12" ht="15.75" customHeight="1" x14ac:dyDescent="0.2">
      <c r="B25" s="38" t="s">
        <v>128</v>
      </c>
      <c r="C25" s="235" t="s">
        <v>145</v>
      </c>
      <c r="D25" s="17"/>
      <c r="E25" s="264">
        <v>0</v>
      </c>
      <c r="F25" s="265"/>
      <c r="G25" s="264">
        <v>0</v>
      </c>
      <c r="H25" s="265"/>
      <c r="I25" s="264">
        <v>0</v>
      </c>
      <c r="J25" s="265"/>
      <c r="K25" s="264">
        <v>0</v>
      </c>
    </row>
    <row r="26" spans="1:12" ht="15.75" customHeight="1" x14ac:dyDescent="0.2">
      <c r="A26" s="40"/>
      <c r="B26" s="40"/>
      <c r="C26" s="229"/>
      <c r="D26" s="16"/>
      <c r="E26" s="10"/>
      <c r="F26" s="16"/>
      <c r="G26" s="10"/>
      <c r="H26" s="16"/>
      <c r="I26" s="10"/>
      <c r="J26" s="16"/>
      <c r="K26" s="10"/>
    </row>
    <row r="27" spans="1:12" ht="15.75" customHeight="1" x14ac:dyDescent="0.2">
      <c r="A27" s="1" t="s">
        <v>129</v>
      </c>
      <c r="B27" s="40"/>
      <c r="C27" s="235" t="s">
        <v>145</v>
      </c>
      <c r="D27" s="17"/>
      <c r="E27" s="46">
        <f>E23+E25</f>
        <v>0</v>
      </c>
      <c r="F27" s="17"/>
      <c r="G27" s="46">
        <f>G23+G25</f>
        <v>0</v>
      </c>
      <c r="H27" s="17"/>
      <c r="I27" s="46">
        <f>I23+I25</f>
        <v>0</v>
      </c>
      <c r="J27" s="17"/>
      <c r="K27" s="46">
        <f>K23+K25</f>
        <v>0</v>
      </c>
    </row>
    <row r="28" spans="1:12" ht="15.75" customHeight="1" x14ac:dyDescent="0.2">
      <c r="A28" s="40"/>
      <c r="B28" s="40"/>
      <c r="C28" s="43"/>
      <c r="D28" s="40"/>
      <c r="E28" s="40"/>
      <c r="F28" s="40"/>
      <c r="G28" s="40"/>
      <c r="H28" s="40"/>
      <c r="I28" s="40"/>
      <c r="J28" s="40"/>
      <c r="K28" s="40"/>
      <c r="L28" s="40"/>
    </row>
    <row r="29" spans="1:12" ht="15.75" customHeight="1" x14ac:dyDescent="0.2">
      <c r="A29" s="1" t="s">
        <v>130</v>
      </c>
      <c r="B29" s="40"/>
      <c r="C29" s="229"/>
      <c r="D29" s="16"/>
      <c r="E29" s="10"/>
      <c r="F29" s="16"/>
      <c r="G29" s="10"/>
      <c r="H29" s="16"/>
      <c r="I29" s="10"/>
      <c r="J29" s="16"/>
      <c r="K29" s="10"/>
    </row>
    <row r="30" spans="1:12" ht="15.75" customHeight="1" x14ac:dyDescent="0.2">
      <c r="A30" s="40"/>
      <c r="B30" s="38" t="s">
        <v>131</v>
      </c>
      <c r="C30" s="226" t="s">
        <v>145</v>
      </c>
      <c r="D30" s="16"/>
      <c r="E30" s="261">
        <v>0</v>
      </c>
      <c r="F30" s="262"/>
      <c r="G30" s="261">
        <v>0</v>
      </c>
      <c r="H30" s="262"/>
      <c r="I30" s="261">
        <v>0</v>
      </c>
      <c r="J30" s="262"/>
      <c r="K30" s="261">
        <v>0</v>
      </c>
    </row>
    <row r="31" spans="1:12" ht="15.75" customHeight="1" x14ac:dyDescent="0.2">
      <c r="A31" s="40"/>
      <c r="B31" s="38" t="s">
        <v>132</v>
      </c>
      <c r="C31" s="226" t="s">
        <v>145</v>
      </c>
      <c r="D31" s="16"/>
      <c r="E31" s="263">
        <v>0</v>
      </c>
      <c r="F31" s="262"/>
      <c r="G31" s="263">
        <v>0</v>
      </c>
      <c r="H31" s="262"/>
      <c r="I31" s="263">
        <v>0</v>
      </c>
      <c r="J31" s="262"/>
      <c r="K31" s="263">
        <v>0</v>
      </c>
    </row>
    <row r="32" spans="1:12" ht="15.75" customHeight="1" x14ac:dyDescent="0.2">
      <c r="A32" s="40"/>
      <c r="B32" s="38" t="s">
        <v>133</v>
      </c>
      <c r="C32" s="226" t="s">
        <v>145</v>
      </c>
      <c r="D32" s="16"/>
      <c r="E32" s="263">
        <v>0</v>
      </c>
      <c r="F32" s="262"/>
      <c r="G32" s="263">
        <v>0</v>
      </c>
      <c r="H32" s="262"/>
      <c r="I32" s="263">
        <v>0</v>
      </c>
      <c r="J32" s="262"/>
      <c r="K32" s="263">
        <v>0</v>
      </c>
    </row>
    <row r="33" spans="1:11" ht="15.75" customHeight="1" x14ac:dyDescent="0.2">
      <c r="A33" s="40"/>
      <c r="B33" s="38" t="s">
        <v>134</v>
      </c>
      <c r="C33" s="226" t="s">
        <v>145</v>
      </c>
      <c r="D33" s="16"/>
      <c r="E33" s="263">
        <v>0</v>
      </c>
      <c r="F33" s="262"/>
      <c r="G33" s="263">
        <v>0</v>
      </c>
      <c r="H33" s="262"/>
      <c r="I33" s="263">
        <v>0</v>
      </c>
      <c r="J33" s="262"/>
      <c r="K33" s="263">
        <v>0</v>
      </c>
    </row>
    <row r="34" spans="1:11" ht="15.75" customHeight="1" x14ac:dyDescent="0.2">
      <c r="A34" s="40"/>
      <c r="B34" s="38" t="s">
        <v>135</v>
      </c>
      <c r="C34" s="226" t="s">
        <v>145</v>
      </c>
      <c r="D34" s="16"/>
      <c r="E34" s="263">
        <v>0</v>
      </c>
      <c r="F34" s="262"/>
      <c r="G34" s="263">
        <v>0</v>
      </c>
      <c r="H34" s="262"/>
      <c r="I34" s="263">
        <f>88960/2</f>
        <v>44480</v>
      </c>
      <c r="J34" s="262"/>
      <c r="K34" s="263">
        <v>88960</v>
      </c>
    </row>
    <row r="35" spans="1:11" ht="15.75" customHeight="1" x14ac:dyDescent="0.2">
      <c r="A35" s="40"/>
      <c r="B35" s="38" t="s">
        <v>136</v>
      </c>
      <c r="C35" s="226" t="s">
        <v>145</v>
      </c>
      <c r="D35" s="16"/>
      <c r="E35" s="263">
        <v>0</v>
      </c>
      <c r="F35" s="262"/>
      <c r="G35" s="263">
        <v>0</v>
      </c>
      <c r="H35" s="262"/>
      <c r="I35" s="263">
        <v>0</v>
      </c>
      <c r="J35" s="262"/>
      <c r="K35" s="263">
        <v>0</v>
      </c>
    </row>
    <row r="36" spans="1:11" ht="15.75" customHeight="1" x14ac:dyDescent="0.2">
      <c r="A36" s="40"/>
      <c r="B36" s="38" t="s">
        <v>137</v>
      </c>
      <c r="C36" s="235" t="s">
        <v>145</v>
      </c>
      <c r="D36" s="17"/>
      <c r="E36" s="264">
        <v>0</v>
      </c>
      <c r="F36" s="265"/>
      <c r="G36" s="264">
        <v>0</v>
      </c>
      <c r="H36" s="265"/>
      <c r="I36" s="264">
        <v>0</v>
      </c>
      <c r="J36" s="265"/>
      <c r="K36" s="264">
        <v>0</v>
      </c>
    </row>
    <row r="37" spans="1:11" ht="15.75" customHeight="1" x14ac:dyDescent="0.2">
      <c r="A37" s="40"/>
      <c r="B37" s="40"/>
      <c r="C37" s="209"/>
      <c r="D37" s="40"/>
      <c r="F37" s="40"/>
      <c r="H37" s="40"/>
      <c r="J37" s="40"/>
    </row>
    <row r="38" spans="1:11" ht="15.75" customHeight="1" thickBot="1" x14ac:dyDescent="0.25">
      <c r="A38" s="1" t="s">
        <v>138</v>
      </c>
      <c r="B38" s="40"/>
      <c r="C38" s="232" t="s">
        <v>145</v>
      </c>
      <c r="D38" s="17"/>
      <c r="E38" s="46">
        <f>SUM(E30:E36)</f>
        <v>0</v>
      </c>
      <c r="F38" s="17"/>
      <c r="G38" s="46">
        <f>SUM(G30:G36)</f>
        <v>0</v>
      </c>
      <c r="H38" s="17"/>
      <c r="I38" s="46">
        <f>SUM(I30:I36)</f>
        <v>44480</v>
      </c>
      <c r="J38" s="17"/>
      <c r="K38" s="46">
        <f>SUM(K30:K36)</f>
        <v>88960</v>
      </c>
    </row>
    <row r="39" spans="1:11" ht="15.75" customHeight="1" thickTop="1" x14ac:dyDescent="0.2">
      <c r="A39" s="40"/>
      <c r="B39" s="40"/>
      <c r="C39" s="230"/>
      <c r="D39" s="16"/>
      <c r="E39" s="9"/>
      <c r="F39" s="16"/>
      <c r="G39" s="9"/>
      <c r="H39" s="16"/>
      <c r="I39" s="9"/>
      <c r="J39" s="16"/>
      <c r="K39" s="9"/>
    </row>
    <row r="40" spans="1:11" ht="15.75" customHeight="1" x14ac:dyDescent="0.2">
      <c r="A40" s="1" t="s">
        <v>139</v>
      </c>
      <c r="B40" s="40"/>
      <c r="C40" s="226" t="s">
        <v>145</v>
      </c>
      <c r="D40" s="16"/>
      <c r="E40" s="10">
        <f>E27-E38</f>
        <v>0</v>
      </c>
      <c r="F40" s="16"/>
      <c r="G40" s="10">
        <f>G27-G38</f>
        <v>0</v>
      </c>
      <c r="H40" s="16"/>
      <c r="I40" s="10">
        <f>I27-I38</f>
        <v>-44480</v>
      </c>
      <c r="J40" s="16"/>
      <c r="K40" s="10">
        <f>K27-K38</f>
        <v>-88960</v>
      </c>
    </row>
    <row r="41" spans="1:11" ht="15.75" customHeight="1" x14ac:dyDescent="0.2">
      <c r="A41" s="40"/>
      <c r="B41" s="40"/>
      <c r="C41" s="230"/>
      <c r="D41" s="16"/>
      <c r="E41" s="9"/>
      <c r="F41" s="16"/>
      <c r="G41" s="9"/>
      <c r="H41" s="16"/>
      <c r="I41" s="9"/>
      <c r="J41" s="16"/>
      <c r="K41" s="9"/>
    </row>
    <row r="42" spans="1:11" ht="15.75" customHeight="1" thickBot="1" x14ac:dyDescent="0.25">
      <c r="B42" s="38" t="s">
        <v>140</v>
      </c>
      <c r="C42" s="232" t="s">
        <v>145</v>
      </c>
      <c r="D42" s="17"/>
      <c r="E42" s="264">
        <v>0</v>
      </c>
      <c r="F42" s="265"/>
      <c r="G42" s="264">
        <v>0</v>
      </c>
      <c r="H42" s="265"/>
      <c r="I42" s="264">
        <v>0</v>
      </c>
      <c r="J42" s="265"/>
      <c r="K42" s="264">
        <v>0</v>
      </c>
    </row>
    <row r="43" spans="1:11" ht="15.75" customHeight="1" thickTop="1" x14ac:dyDescent="0.2">
      <c r="A43" s="40"/>
      <c r="B43" s="40"/>
      <c r="C43" s="231"/>
      <c r="D43" s="42"/>
      <c r="E43" s="41"/>
      <c r="F43" s="42"/>
      <c r="G43" s="41"/>
      <c r="H43" s="42"/>
      <c r="I43" s="41"/>
      <c r="J43" s="42"/>
      <c r="K43" s="41"/>
    </row>
    <row r="44" spans="1:11" ht="15.75" customHeight="1" thickBot="1" x14ac:dyDescent="0.25">
      <c r="A44" s="1" t="s">
        <v>141</v>
      </c>
      <c r="B44" s="40"/>
      <c r="C44" s="232" t="s">
        <v>145</v>
      </c>
      <c r="D44" s="48"/>
      <c r="E44" s="47">
        <f>E40+E42</f>
        <v>0</v>
      </c>
      <c r="F44" s="48"/>
      <c r="G44" s="47">
        <f>G40+G42</f>
        <v>0</v>
      </c>
      <c r="H44" s="48"/>
      <c r="I44" s="47">
        <f>I40+I42</f>
        <v>-44480</v>
      </c>
      <c r="J44" s="48"/>
      <c r="K44" s="47">
        <f>K40+K42</f>
        <v>-88960</v>
      </c>
    </row>
    <row r="45" spans="1:11" ht="15.75" customHeight="1" thickTop="1" x14ac:dyDescent="0.2">
      <c r="A45" s="40"/>
      <c r="B45" s="40"/>
      <c r="D45" s="40"/>
      <c r="F45" s="40"/>
      <c r="H45" s="40"/>
      <c r="J45" s="40"/>
    </row>
    <row r="46" spans="1:11" ht="15.75" customHeight="1" x14ac:dyDescent="0.2">
      <c r="A46" s="40"/>
      <c r="B46" s="40"/>
      <c r="F46" s="40"/>
      <c r="H46" s="40"/>
      <c r="J46" s="40"/>
    </row>
    <row r="47" spans="1:11" ht="15.75" customHeight="1" x14ac:dyDescent="0.2">
      <c r="A47" s="40" t="s">
        <v>142</v>
      </c>
      <c r="B47" s="40"/>
      <c r="F47" s="40"/>
      <c r="H47" s="40"/>
      <c r="J47" s="40"/>
    </row>
    <row r="48" spans="1:11" x14ac:dyDescent="0.2">
      <c r="A48" s="40"/>
      <c r="B48" s="40"/>
      <c r="F48" s="40"/>
      <c r="H48" s="40"/>
      <c r="J48" s="40"/>
    </row>
    <row r="49" spans="8:8" x14ac:dyDescent="0.2">
      <c r="H49" s="40"/>
    </row>
    <row r="50" spans="8:8" x14ac:dyDescent="0.2">
      <c r="H50" s="40"/>
    </row>
  </sheetData>
  <mergeCells count="5">
    <mergeCell ref="A5:K5"/>
    <mergeCell ref="A1:K1"/>
    <mergeCell ref="A2:K2"/>
    <mergeCell ref="A3:K3"/>
    <mergeCell ref="A4:K4"/>
  </mergeCells>
  <phoneticPr fontId="0" type="noConversion"/>
  <printOptions horizontalCentered="1"/>
  <pageMargins left="0.25" right="0.25" top="0.75" bottom="0.75" header="0.5" footer="0.5"/>
  <pageSetup scale="92" orientation="portrait" r:id="rId1"/>
  <headerFooter alignWithMargins="0">
    <oddHeader>&amp;L&amp;"Arial,Italic"&amp;11NOTE: When completing this table make entries in the shaded fields only.</oddHeader>
    <oddFooter>&amp;L&amp;D
Health Care Administration&amp;R&amp;F,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3" zoomScale="85" zoomScaleNormal="85" workbookViewId="0">
      <selection activeCell="M23" sqref="M23"/>
    </sheetView>
  </sheetViews>
  <sheetFormatPr defaultRowHeight="12.75" x14ac:dyDescent="0.2"/>
  <cols>
    <col min="1" max="1" width="2.7109375" customWidth="1"/>
    <col min="2" max="2" width="32.8554687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customWidth="1"/>
    <col min="10" max="10" width="1.85546875" customWidth="1"/>
    <col min="11" max="11" width="13.85546875" customWidth="1"/>
  </cols>
  <sheetData>
    <row r="1" spans="1:11" ht="15.75" x14ac:dyDescent="0.25">
      <c r="A1" s="300" t="str">
        <f>'Table 1'!A1</f>
        <v>Vermont Veterans' Home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5.75" x14ac:dyDescent="0.25">
      <c r="A2" s="300" t="str">
        <f>'Table 1'!A2</f>
        <v>Kitchen Project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ht="14.25" x14ac:dyDescent="0.2">
      <c r="A3" s="303" t="s">
        <v>146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14.25" x14ac:dyDescent="0.2">
      <c r="A4" s="303" t="s">
        <v>109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ht="14.25" x14ac:dyDescent="0.2">
      <c r="A5" s="303" t="s">
        <v>147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11" ht="15.75" customHeight="1" x14ac:dyDescent="0.2"/>
    <row r="7" spans="1:11" ht="15.75" customHeight="1" x14ac:dyDescent="0.2">
      <c r="C7" s="1"/>
      <c r="D7" s="1"/>
      <c r="E7" s="13"/>
      <c r="F7" s="1"/>
      <c r="G7" s="13" t="s">
        <v>111</v>
      </c>
      <c r="H7" s="40"/>
      <c r="I7" s="13" t="s">
        <v>111</v>
      </c>
      <c r="J7" s="40"/>
      <c r="K7" s="13" t="s">
        <v>111</v>
      </c>
    </row>
    <row r="8" spans="1:11" ht="15.75" customHeight="1" x14ac:dyDescent="0.2">
      <c r="C8" s="13" t="s">
        <v>112</v>
      </c>
      <c r="D8" s="43"/>
      <c r="E8" s="13" t="s">
        <v>113</v>
      </c>
      <c r="F8" s="43"/>
      <c r="G8" s="13" t="s">
        <v>114</v>
      </c>
      <c r="H8" s="43"/>
      <c r="I8" s="13" t="s">
        <v>115</v>
      </c>
      <c r="J8" s="43"/>
      <c r="K8" s="13" t="s">
        <v>116</v>
      </c>
    </row>
    <row r="9" spans="1:11" ht="15.75" customHeight="1" x14ac:dyDescent="0.2">
      <c r="C9" s="15">
        <f>'Table 3A'!C9</f>
        <v>2015</v>
      </c>
      <c r="D9" s="44"/>
      <c r="E9" s="15">
        <f>C9+1</f>
        <v>2016</v>
      </c>
      <c r="F9" s="44"/>
      <c r="G9" s="15">
        <f>E9+1</f>
        <v>2017</v>
      </c>
      <c r="H9" s="44"/>
      <c r="I9" s="15">
        <f>G9+1</f>
        <v>2018</v>
      </c>
      <c r="J9" s="44"/>
      <c r="K9" s="15">
        <f>I9+1</f>
        <v>2019</v>
      </c>
    </row>
    <row r="10" spans="1:11" ht="15.75" customHeight="1" x14ac:dyDescent="0.2">
      <c r="A10" s="1" t="s">
        <v>117</v>
      </c>
      <c r="D10" s="40"/>
      <c r="F10" s="40"/>
      <c r="H10" s="40"/>
      <c r="J10" s="40"/>
    </row>
    <row r="11" spans="1:11" ht="15.75" customHeight="1" x14ac:dyDescent="0.2">
      <c r="B11" s="40" t="s">
        <v>118</v>
      </c>
      <c r="C11" s="10" t="e">
        <f>'Table 3A'!C11+'Table 3B'!C11</f>
        <v>#VALUE!</v>
      </c>
      <c r="D11" s="16"/>
      <c r="E11" s="10">
        <f>'Table 3A'!E11+'Table 3B'!E11</f>
        <v>0</v>
      </c>
      <c r="F11" s="16"/>
      <c r="G11" s="10">
        <f>'Table 3A'!G11+'Table 3B'!G11</f>
        <v>0</v>
      </c>
      <c r="H11" s="16"/>
      <c r="I11" s="10">
        <f>'Table 3A'!I11+'Table 3B'!I11</f>
        <v>0</v>
      </c>
      <c r="J11" s="16"/>
      <c r="K11" s="10">
        <f>'Table 3A'!K11+'Table 3B'!K11</f>
        <v>0</v>
      </c>
    </row>
    <row r="12" spans="1:11" ht="15.75" customHeight="1" x14ac:dyDescent="0.2">
      <c r="B12" s="40" t="s">
        <v>119</v>
      </c>
      <c r="C12" s="11" t="e">
        <f>'Table 3A'!C12+'Table 3B'!C12</f>
        <v>#VALUE!</v>
      </c>
      <c r="D12" s="16"/>
      <c r="E12" s="11">
        <f>'Table 3A'!E12+'Table 3B'!E12</f>
        <v>0</v>
      </c>
      <c r="F12" s="16"/>
      <c r="G12" s="11">
        <f>'Table 3A'!G12+'Table 3B'!G12</f>
        <v>0</v>
      </c>
      <c r="H12" s="16"/>
      <c r="I12" s="11">
        <f>'Table 3A'!I12+'Table 3B'!I12</f>
        <v>0</v>
      </c>
      <c r="J12" s="16"/>
      <c r="K12" s="11">
        <f>'Table 3A'!K12+'Table 3B'!K12</f>
        <v>0</v>
      </c>
    </row>
    <row r="13" spans="1:11" ht="15.75" customHeight="1" x14ac:dyDescent="0.2">
      <c r="B13" s="40" t="s">
        <v>120</v>
      </c>
      <c r="C13" s="11" t="e">
        <f>'Table 3A'!C13+'Table 3B'!C13</f>
        <v>#VALUE!</v>
      </c>
      <c r="D13" s="16"/>
      <c r="E13" s="11">
        <f>'Table 3A'!E13+'Table 3B'!E13</f>
        <v>0</v>
      </c>
      <c r="F13" s="16"/>
      <c r="G13" s="11">
        <f>'Table 3A'!G13+'Table 3B'!G13</f>
        <v>0</v>
      </c>
      <c r="H13" s="16"/>
      <c r="I13" s="11">
        <f>'Table 3A'!I13+'Table 3B'!I13</f>
        <v>0</v>
      </c>
      <c r="J13" s="16"/>
      <c r="K13" s="11">
        <f>'Table 3A'!K13+'Table 3B'!K13</f>
        <v>0</v>
      </c>
    </row>
    <row r="14" spans="1:11" ht="15.75" customHeight="1" x14ac:dyDescent="0.2">
      <c r="B14" s="40" t="s">
        <v>121</v>
      </c>
      <c r="C14" s="11" t="e">
        <f>'Table 3A'!C14+'Table 3B'!C14</f>
        <v>#VALUE!</v>
      </c>
      <c r="D14" s="16"/>
      <c r="E14" s="11">
        <f>'Table 3A'!E14+'Table 3B'!E14</f>
        <v>17469416</v>
      </c>
      <c r="F14" s="16"/>
      <c r="G14" s="11">
        <f>'Table 3A'!G14+'Table 3B'!G14</f>
        <v>17186211</v>
      </c>
      <c r="H14" s="16"/>
      <c r="I14" s="11">
        <f>'Table 3A'!I14+'Table 3B'!I14</f>
        <v>17186211</v>
      </c>
      <c r="J14" s="16"/>
      <c r="K14" s="11">
        <f>'Table 3A'!K14+'Table 3B'!K14</f>
        <v>17186211</v>
      </c>
    </row>
    <row r="15" spans="1:11" ht="15.75" customHeight="1" x14ac:dyDescent="0.2">
      <c r="B15" s="40" t="s">
        <v>122</v>
      </c>
      <c r="C15" s="12" t="e">
        <f>'Table 3A'!C15+'Table 3B'!C15</f>
        <v>#VALUE!</v>
      </c>
      <c r="D15" s="17"/>
      <c r="E15" s="12">
        <f>'Table 3A'!E15+'Table 3B'!E15</f>
        <v>0</v>
      </c>
      <c r="F15" s="17"/>
      <c r="G15" s="12">
        <f>'Table 3A'!G15+'Table 3B'!G15</f>
        <v>0</v>
      </c>
      <c r="H15" s="17"/>
      <c r="I15" s="12">
        <f>'Table 3A'!I15+'Table 3B'!I15</f>
        <v>0</v>
      </c>
      <c r="J15" s="17"/>
      <c r="K15" s="12">
        <f>'Table 3A'!K15+'Table 3B'!K15</f>
        <v>0</v>
      </c>
    </row>
    <row r="16" spans="1:11" ht="15.75" customHeight="1" x14ac:dyDescent="0.2">
      <c r="B16" s="40"/>
      <c r="C16" s="45"/>
      <c r="D16" s="42"/>
      <c r="E16" s="45"/>
      <c r="F16" s="42"/>
      <c r="G16" s="45"/>
      <c r="H16" s="42"/>
      <c r="I16" s="45"/>
      <c r="J16" s="42"/>
      <c r="K16" s="45"/>
    </row>
    <row r="17" spans="1:12" ht="15.75" customHeight="1" x14ac:dyDescent="0.2">
      <c r="A17" s="1" t="s">
        <v>123</v>
      </c>
      <c r="B17" s="40"/>
      <c r="C17" s="10" t="e">
        <f>SUM(C11:C15)</f>
        <v>#VALUE!</v>
      </c>
      <c r="D17" s="16"/>
      <c r="E17" s="10">
        <f>SUM(E11:E15)</f>
        <v>17469416</v>
      </c>
      <c r="F17" s="16"/>
      <c r="G17" s="10">
        <f>SUM(G11:G15)</f>
        <v>17186211</v>
      </c>
      <c r="H17" s="16"/>
      <c r="I17" s="10">
        <f>SUM(I11:I15)</f>
        <v>17186211</v>
      </c>
      <c r="J17" s="16"/>
      <c r="K17" s="10">
        <f>SUM(K11:K15)</f>
        <v>17186211</v>
      </c>
    </row>
    <row r="18" spans="1:12" ht="15.75" customHeight="1" x14ac:dyDescent="0.2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2" ht="15.75" customHeight="1" x14ac:dyDescent="0.2">
      <c r="A19" s="40"/>
      <c r="B19" s="40" t="s">
        <v>124</v>
      </c>
      <c r="C19" s="10" t="e">
        <f>'Table 3A'!C19+'Table 3B'!C19</f>
        <v>#VALUE!</v>
      </c>
      <c r="D19" s="16"/>
      <c r="E19" s="10">
        <f>'Table 3A'!E19+'Table 3B'!E19</f>
        <v>0</v>
      </c>
      <c r="F19" s="16"/>
      <c r="G19" s="10">
        <f>'Table 3A'!G19+'Table 3B'!G19</f>
        <v>0</v>
      </c>
      <c r="H19" s="16"/>
      <c r="I19" s="10">
        <f>'Table 3A'!I19+'Table 3B'!I19</f>
        <v>0</v>
      </c>
      <c r="J19" s="16"/>
      <c r="K19" s="10">
        <f>'Table 3A'!K19+'Table 3B'!K19</f>
        <v>0</v>
      </c>
    </row>
    <row r="20" spans="1:12" ht="15.75" customHeight="1" x14ac:dyDescent="0.2">
      <c r="A20" s="40"/>
      <c r="B20" s="40" t="s">
        <v>125</v>
      </c>
      <c r="C20" s="11" t="e">
        <f>'Table 3A'!C20+'Table 3B'!C20</f>
        <v>#VALUE!</v>
      </c>
      <c r="D20" s="16"/>
      <c r="E20" s="11">
        <f>'Table 3A'!E20+'Table 3B'!E20</f>
        <v>-2182915</v>
      </c>
      <c r="F20" s="16"/>
      <c r="G20" s="11">
        <f>'Table 3A'!G20+'Table 3B'!G20</f>
        <v>-2000751</v>
      </c>
      <c r="H20" s="16"/>
      <c r="I20" s="11">
        <f>'Table 3A'!I20+'Table 3B'!I20</f>
        <v>-2000751</v>
      </c>
      <c r="J20" s="16"/>
      <c r="K20" s="11">
        <f>'Table 3A'!K20+'Table 3B'!K20</f>
        <v>-2000751</v>
      </c>
    </row>
    <row r="21" spans="1:12" ht="15.75" customHeight="1" x14ac:dyDescent="0.2">
      <c r="A21" s="40"/>
      <c r="B21" s="40" t="s">
        <v>126</v>
      </c>
      <c r="C21" s="12" t="e">
        <f>'Table 3A'!C21+'Table 3B'!C21</f>
        <v>#VALUE!</v>
      </c>
      <c r="D21" s="17"/>
      <c r="E21" s="12">
        <f>'Table 3A'!E21+'Table 3B'!E21</f>
        <v>0</v>
      </c>
      <c r="F21" s="17"/>
      <c r="G21" s="12">
        <f>'Table 3A'!G21+'Table 3B'!G21</f>
        <v>0</v>
      </c>
      <c r="H21" s="17"/>
      <c r="I21" s="12">
        <f>'Table 3A'!I21+'Table 3B'!I21</f>
        <v>0</v>
      </c>
      <c r="J21" s="17"/>
      <c r="K21" s="12">
        <f>'Table 3A'!K21+'Table 3B'!K21</f>
        <v>0</v>
      </c>
    </row>
    <row r="22" spans="1:12" ht="15.75" customHeight="1" x14ac:dyDescent="0.2">
      <c r="A22" s="40"/>
      <c r="B22" s="40"/>
      <c r="C22" s="11"/>
      <c r="D22" s="16"/>
      <c r="E22" s="11"/>
      <c r="F22" s="16"/>
      <c r="G22" s="11"/>
      <c r="H22" s="16"/>
      <c r="I22" s="11"/>
      <c r="J22" s="16"/>
      <c r="K22" s="11"/>
    </row>
    <row r="23" spans="1:12" ht="15.75" customHeight="1" x14ac:dyDescent="0.2">
      <c r="A23" s="1" t="s">
        <v>127</v>
      </c>
      <c r="B23" s="40"/>
      <c r="C23" s="10" t="e">
        <f>SUM(C17:C21)</f>
        <v>#VALUE!</v>
      </c>
      <c r="D23" s="16"/>
      <c r="E23" s="10">
        <f>SUM(E17:E21)</f>
        <v>15286501</v>
      </c>
      <c r="F23" s="16"/>
      <c r="G23" s="10">
        <f>SUM(G17:G21)</f>
        <v>15185460</v>
      </c>
      <c r="H23" s="16"/>
      <c r="I23" s="10">
        <f>SUM(I17:I21)</f>
        <v>15185460</v>
      </c>
      <c r="J23" s="16"/>
      <c r="K23" s="10">
        <f>SUM(K17:K21)</f>
        <v>15185460</v>
      </c>
    </row>
    <row r="24" spans="1:12" ht="15.75" customHeight="1" x14ac:dyDescent="0.2">
      <c r="A24" s="40"/>
      <c r="B24" s="40"/>
      <c r="C24" s="11"/>
      <c r="D24" s="16"/>
      <c r="E24" s="11"/>
      <c r="F24" s="16"/>
      <c r="G24" s="11"/>
      <c r="H24" s="16"/>
      <c r="I24" s="11"/>
      <c r="J24" s="16"/>
      <c r="K24" s="11"/>
    </row>
    <row r="25" spans="1:12" ht="15.75" customHeight="1" x14ac:dyDescent="0.2">
      <c r="B25" s="40" t="s">
        <v>128</v>
      </c>
      <c r="C25" s="12" t="e">
        <f>'Table 3A'!C25+'Table 3B'!C25</f>
        <v>#VALUE!</v>
      </c>
      <c r="D25" s="17"/>
      <c r="E25" s="12">
        <f>'Table 3A'!E25+'Table 3B'!E25</f>
        <v>5893909</v>
      </c>
      <c r="F25" s="17"/>
      <c r="G25" s="12">
        <f>'Table 3A'!G25+'Table 3B'!G25</f>
        <v>6874623</v>
      </c>
      <c r="H25" s="17"/>
      <c r="I25" s="12">
        <f>'Table 3A'!I25+'Table 3B'!I25</f>
        <v>6874623</v>
      </c>
      <c r="J25" s="17"/>
      <c r="K25" s="12">
        <f>'Table 3A'!K25+'Table 3B'!K25</f>
        <v>6874623</v>
      </c>
    </row>
    <row r="26" spans="1:12" ht="15.75" customHeight="1" x14ac:dyDescent="0.2">
      <c r="A26" s="40"/>
      <c r="B26" s="40"/>
      <c r="C26" s="10"/>
      <c r="D26" s="16"/>
      <c r="E26" s="10"/>
      <c r="F26" s="16"/>
      <c r="G26" s="10"/>
      <c r="H26" s="16"/>
      <c r="I26" s="10"/>
      <c r="J26" s="16"/>
      <c r="K26" s="10"/>
    </row>
    <row r="27" spans="1:12" ht="15.75" customHeight="1" x14ac:dyDescent="0.2">
      <c r="A27" s="1" t="s">
        <v>129</v>
      </c>
      <c r="B27" s="40"/>
      <c r="C27" s="46" t="e">
        <f>C23+C25</f>
        <v>#VALUE!</v>
      </c>
      <c r="D27" s="17"/>
      <c r="E27" s="46">
        <f>E23+E25</f>
        <v>21180410</v>
      </c>
      <c r="F27" s="17"/>
      <c r="G27" s="46">
        <f>G23+G25</f>
        <v>22060083</v>
      </c>
      <c r="H27" s="17"/>
      <c r="I27" s="46">
        <f>I23+I25</f>
        <v>22060083</v>
      </c>
      <c r="J27" s="17"/>
      <c r="K27" s="46">
        <f>K23+K25</f>
        <v>22060083</v>
      </c>
    </row>
    <row r="28" spans="1:12" ht="15.75" customHeight="1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ht="15.75" customHeight="1" x14ac:dyDescent="0.2">
      <c r="A29" s="1" t="s">
        <v>130</v>
      </c>
      <c r="B29" s="40"/>
      <c r="C29" s="10"/>
      <c r="D29" s="16"/>
      <c r="E29" s="10"/>
      <c r="F29" s="16"/>
      <c r="G29" s="10"/>
      <c r="H29" s="16"/>
      <c r="I29" s="10"/>
      <c r="J29" s="16"/>
      <c r="K29" s="10"/>
    </row>
    <row r="30" spans="1:12" ht="15.75" customHeight="1" x14ac:dyDescent="0.2">
      <c r="A30" s="40"/>
      <c r="B30" s="40" t="s">
        <v>131</v>
      </c>
      <c r="C30" s="10" t="e">
        <f>'Table 3A'!C30+'Table 3B'!C30</f>
        <v>#VALUE!</v>
      </c>
      <c r="D30" s="16"/>
      <c r="E30" s="10">
        <f>'Table 3A'!E30+'Table 3B'!E30</f>
        <v>9779340</v>
      </c>
      <c r="F30" s="16"/>
      <c r="G30" s="10">
        <f>'Table 3A'!G30+'Table 3B'!G30</f>
        <v>10355408</v>
      </c>
      <c r="H30" s="16"/>
      <c r="I30" s="10">
        <f>'Table 3A'!I30+'Table 3B'!I30</f>
        <v>10355408</v>
      </c>
      <c r="J30" s="16"/>
      <c r="K30" s="10">
        <f>'Table 3A'!K30+'Table 3B'!K30</f>
        <v>10355408</v>
      </c>
    </row>
    <row r="31" spans="1:12" ht="15.75" customHeight="1" x14ac:dyDescent="0.2">
      <c r="A31" s="40"/>
      <c r="B31" s="40" t="s">
        <v>132</v>
      </c>
      <c r="C31" s="11" t="e">
        <f>'Table 3A'!C31+'Table 3B'!C31</f>
        <v>#VALUE!</v>
      </c>
      <c r="D31" s="16"/>
      <c r="E31" s="11">
        <f>'Table 3A'!E31+'Table 3B'!E31</f>
        <v>4668523</v>
      </c>
      <c r="F31" s="16"/>
      <c r="G31" s="11">
        <f>'Table 3A'!G31+'Table 3B'!G31</f>
        <v>4764470</v>
      </c>
      <c r="H31" s="16"/>
      <c r="I31" s="11">
        <f>'Table 3A'!I31+'Table 3B'!I31</f>
        <v>4764470</v>
      </c>
      <c r="J31" s="16"/>
      <c r="K31" s="11">
        <f>'Table 3A'!K31+'Table 3B'!K31</f>
        <v>4764470</v>
      </c>
    </row>
    <row r="32" spans="1:12" ht="15.75" customHeight="1" x14ac:dyDescent="0.2">
      <c r="A32" s="40"/>
      <c r="B32" s="40" t="s">
        <v>133</v>
      </c>
      <c r="C32" s="11" t="e">
        <f>'Table 3A'!C32+'Table 3B'!C32</f>
        <v>#VALUE!</v>
      </c>
      <c r="D32" s="16"/>
      <c r="E32" s="11">
        <f>'Table 3A'!E32+'Table 3B'!E32</f>
        <v>355500</v>
      </c>
      <c r="F32" s="16"/>
      <c r="G32" s="11">
        <f>'Table 3A'!G32+'Table 3B'!G32</f>
        <v>355500</v>
      </c>
      <c r="H32" s="16"/>
      <c r="I32" s="11">
        <f>'Table 3A'!I32+'Table 3B'!I32</f>
        <v>355500</v>
      </c>
      <c r="J32" s="16"/>
      <c r="K32" s="11">
        <f>'Table 3A'!K32+'Table 3B'!K32</f>
        <v>355500</v>
      </c>
    </row>
    <row r="33" spans="1:11" ht="15.75" customHeight="1" x14ac:dyDescent="0.2">
      <c r="A33" s="40"/>
      <c r="B33" s="40" t="s">
        <v>134</v>
      </c>
      <c r="C33" s="11" t="e">
        <f>'Table 3A'!C33+'Table 3B'!C33</f>
        <v>#VALUE!</v>
      </c>
      <c r="D33" s="16"/>
      <c r="E33" s="11">
        <f>'Table 3A'!E33+'Table 3B'!E33</f>
        <v>639470</v>
      </c>
      <c r="F33" s="16"/>
      <c r="G33" s="11">
        <f>'Table 3A'!G33+'Table 3B'!G33</f>
        <v>639470</v>
      </c>
      <c r="H33" s="16"/>
      <c r="I33" s="11">
        <f>'Table 3A'!I33+'Table 3B'!I33</f>
        <v>639470</v>
      </c>
      <c r="J33" s="16"/>
      <c r="K33" s="11">
        <f>'Table 3A'!K33+'Table 3B'!K33</f>
        <v>639470</v>
      </c>
    </row>
    <row r="34" spans="1:11" ht="15.75" customHeight="1" x14ac:dyDescent="0.2">
      <c r="A34" s="40"/>
      <c r="B34" s="40" t="s">
        <v>135</v>
      </c>
      <c r="C34" s="11" t="e">
        <f>'Table 3A'!C34+'Table 3B'!C34</f>
        <v>#VALUE!</v>
      </c>
      <c r="D34" s="16"/>
      <c r="E34" s="11">
        <f>'Table 3A'!E34+'Table 3B'!E34</f>
        <v>1168000</v>
      </c>
      <c r="F34" s="16"/>
      <c r="G34" s="11">
        <f>'Table 3A'!G34+'Table 3B'!G34</f>
        <v>1168000</v>
      </c>
      <c r="H34" s="16"/>
      <c r="I34" s="11">
        <f>'Table 3A'!I34+'Table 3B'!I34</f>
        <v>1212480</v>
      </c>
      <c r="J34" s="16"/>
      <c r="K34" s="11">
        <f>'Table 3A'!K34+'Table 3B'!K34</f>
        <v>1256960</v>
      </c>
    </row>
    <row r="35" spans="1:11" ht="15.75" customHeight="1" x14ac:dyDescent="0.2">
      <c r="A35" s="40"/>
      <c r="B35" s="40" t="s">
        <v>136</v>
      </c>
      <c r="C35" s="11" t="e">
        <f>'Table 3A'!C35+'Table 3B'!C35</f>
        <v>#VALUE!</v>
      </c>
      <c r="D35" s="16"/>
      <c r="E35" s="11">
        <f>'Table 3A'!E35+'Table 3B'!E35</f>
        <v>0</v>
      </c>
      <c r="F35" s="16"/>
      <c r="G35" s="11">
        <f>'Table 3A'!G35+'Table 3B'!G35</f>
        <v>0</v>
      </c>
      <c r="H35" s="16"/>
      <c r="I35" s="11">
        <f>'Table 3A'!I35+'Table 3B'!I35</f>
        <v>0</v>
      </c>
      <c r="J35" s="16"/>
      <c r="K35" s="11">
        <f>'Table 3A'!K35+'Table 3B'!K35</f>
        <v>0</v>
      </c>
    </row>
    <row r="36" spans="1:11" ht="15.75" customHeight="1" x14ac:dyDescent="0.2">
      <c r="A36" s="40"/>
      <c r="B36" s="40" t="s">
        <v>137</v>
      </c>
      <c r="C36" s="12" t="e">
        <f>'Table 3A'!C36+'Table 3B'!C36</f>
        <v>#VALUE!</v>
      </c>
      <c r="D36" s="17"/>
      <c r="E36" s="12">
        <f>'Table 3A'!E36+'Table 3B'!E36</f>
        <v>6043360</v>
      </c>
      <c r="F36" s="17"/>
      <c r="G36" s="12">
        <f>'Table 3A'!G36+'Table 3B'!G36</f>
        <v>6251018</v>
      </c>
      <c r="H36" s="17"/>
      <c r="I36" s="12">
        <f>'Table 3A'!I36+'Table 3B'!I36</f>
        <v>6251018</v>
      </c>
      <c r="J36" s="17"/>
      <c r="K36" s="12">
        <f>'Table 3A'!K36+'Table 3B'!K36</f>
        <v>6251018</v>
      </c>
    </row>
    <row r="37" spans="1:11" ht="15.75" customHeight="1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5.75" customHeight="1" x14ac:dyDescent="0.2">
      <c r="A38" s="1" t="s">
        <v>138</v>
      </c>
      <c r="B38" s="40"/>
      <c r="C38" s="46" t="e">
        <f>SUM(C30:C36)</f>
        <v>#VALUE!</v>
      </c>
      <c r="D38" s="17"/>
      <c r="E38" s="46">
        <f>SUM(E30:E36)</f>
        <v>22654193</v>
      </c>
      <c r="F38" s="17"/>
      <c r="G38" s="46">
        <f>SUM(G30:G36)</f>
        <v>23533866</v>
      </c>
      <c r="H38" s="17"/>
      <c r="I38" s="46">
        <f>SUM(I30:I36)</f>
        <v>23578346</v>
      </c>
      <c r="J38" s="17"/>
      <c r="K38" s="46">
        <f>SUM(K30:K36)</f>
        <v>23622826</v>
      </c>
    </row>
    <row r="39" spans="1:11" ht="15.75" customHeight="1" x14ac:dyDescent="0.2">
      <c r="A39" s="40"/>
      <c r="B39" s="40"/>
      <c r="C39" s="11"/>
      <c r="D39" s="16"/>
      <c r="E39" s="11"/>
      <c r="F39" s="16"/>
      <c r="G39" s="11"/>
      <c r="H39" s="16"/>
      <c r="I39" s="11"/>
      <c r="J39" s="16"/>
      <c r="K39" s="11"/>
    </row>
    <row r="40" spans="1:11" ht="15.75" customHeight="1" x14ac:dyDescent="0.2">
      <c r="A40" s="1" t="s">
        <v>139</v>
      </c>
      <c r="B40" s="40"/>
      <c r="C40" s="10" t="e">
        <f>C27-C38</f>
        <v>#VALUE!</v>
      </c>
      <c r="D40" s="16"/>
      <c r="E40" s="10">
        <f>E27-E38</f>
        <v>-1473783</v>
      </c>
      <c r="F40" s="16"/>
      <c r="G40" s="10">
        <f>G27-G38</f>
        <v>-1473783</v>
      </c>
      <c r="H40" s="16"/>
      <c r="I40" s="10">
        <f>I27-I38</f>
        <v>-1518263</v>
      </c>
      <c r="J40" s="16"/>
      <c r="K40" s="10">
        <f>K27-K38</f>
        <v>-1562743</v>
      </c>
    </row>
    <row r="41" spans="1:11" ht="15.75" customHeight="1" x14ac:dyDescent="0.2">
      <c r="A41" s="40"/>
      <c r="B41" s="40"/>
      <c r="C41" s="11"/>
      <c r="D41" s="16"/>
      <c r="E41" s="11"/>
      <c r="F41" s="16"/>
      <c r="G41" s="11"/>
      <c r="H41" s="16"/>
      <c r="I41" s="11"/>
      <c r="J41" s="16"/>
      <c r="K41" s="11"/>
    </row>
    <row r="42" spans="1:11" ht="15.75" customHeight="1" x14ac:dyDescent="0.2">
      <c r="B42" s="40" t="s">
        <v>140</v>
      </c>
      <c r="C42" s="12" t="e">
        <f>'Table 3A'!C42+'Table 3B'!C42</f>
        <v>#VALUE!</v>
      </c>
      <c r="D42" s="17"/>
      <c r="E42" s="12">
        <f>'Table 3A'!E42+'Table 3B'!E42</f>
        <v>0</v>
      </c>
      <c r="F42" s="17"/>
      <c r="G42" s="12">
        <f>'Table 3A'!G42+'Table 3B'!G42</f>
        <v>0</v>
      </c>
      <c r="H42" s="17"/>
      <c r="I42" s="12">
        <f>'Table 3A'!I42+'Table 3B'!I42</f>
        <v>0</v>
      </c>
      <c r="J42" s="17"/>
      <c r="K42" s="12">
        <f>'Table 3A'!K42+'Table 3B'!K42</f>
        <v>0</v>
      </c>
    </row>
    <row r="43" spans="1:11" ht="15.75" customHeight="1" x14ac:dyDescent="0.2">
      <c r="A43" s="40"/>
      <c r="B43" s="40"/>
      <c r="C43" s="45"/>
      <c r="D43" s="42"/>
      <c r="E43" s="45"/>
      <c r="F43" s="42"/>
      <c r="G43" s="45"/>
      <c r="H43" s="42"/>
      <c r="I43" s="45"/>
      <c r="J43" s="42"/>
      <c r="K43" s="45"/>
    </row>
    <row r="44" spans="1:11" ht="15.75" customHeight="1" thickBot="1" x14ac:dyDescent="0.25">
      <c r="A44" s="1" t="s">
        <v>141</v>
      </c>
      <c r="B44" s="40"/>
      <c r="C44" s="49" t="e">
        <f>C40+C42</f>
        <v>#VALUE!</v>
      </c>
      <c r="D44" s="48"/>
      <c r="E44" s="49">
        <f>E40+E42</f>
        <v>-1473783</v>
      </c>
      <c r="F44" s="48"/>
      <c r="G44" s="49">
        <f>G40+G42</f>
        <v>-1473783</v>
      </c>
      <c r="H44" s="48"/>
      <c r="I44" s="49">
        <f>I40+I42</f>
        <v>-1518263</v>
      </c>
      <c r="J44" s="48"/>
      <c r="K44" s="49">
        <f>K40+K42</f>
        <v>-1562743</v>
      </c>
    </row>
    <row r="45" spans="1:11" ht="15.75" customHeight="1" thickTop="1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1:11" ht="15.75" customHeight="1" x14ac:dyDescent="0.2">
      <c r="A46" s="40"/>
      <c r="B46" s="40"/>
      <c r="F46" s="40"/>
      <c r="H46" s="40"/>
      <c r="J46" s="40"/>
    </row>
    <row r="47" spans="1:11" ht="15.75" customHeight="1" x14ac:dyDescent="0.2">
      <c r="A47" s="40" t="s">
        <v>142</v>
      </c>
      <c r="B47" s="40"/>
      <c r="F47" s="40"/>
      <c r="H47" s="40"/>
      <c r="J47" s="40"/>
    </row>
    <row r="48" spans="1:11" x14ac:dyDescent="0.2">
      <c r="A48" s="40"/>
      <c r="B48" s="40"/>
      <c r="F48" s="40"/>
      <c r="H48" s="40"/>
      <c r="J48" s="40"/>
    </row>
    <row r="49" spans="8:8" x14ac:dyDescent="0.2">
      <c r="H49" s="40"/>
    </row>
    <row r="50" spans="8:8" x14ac:dyDescent="0.2">
      <c r="H50" s="40"/>
    </row>
  </sheetData>
  <mergeCells count="5">
    <mergeCell ref="A5:K5"/>
    <mergeCell ref="A1:K1"/>
    <mergeCell ref="A2:K2"/>
    <mergeCell ref="A3:K3"/>
    <mergeCell ref="A4:K4"/>
  </mergeCells>
  <phoneticPr fontId="0" type="noConversion"/>
  <printOptions horizontalCentered="1"/>
  <pageMargins left="0.25" right="0.25" top="1" bottom="0.75" header="0.5" footer="0.5"/>
  <pageSetup scale="92" orientation="portrait" r:id="rId1"/>
  <headerFooter alignWithMargins="0">
    <oddHeader>&amp;L&amp;11NOTE: This table requires no 'fill-in' as it is populated automatically from Tables 3A &amp;&amp; 3B.</oddHeader>
    <oddFooter>&amp;L&amp;D
Health Care Administration&amp;R&amp;F,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activeCell="N29" sqref="N29"/>
    </sheetView>
  </sheetViews>
  <sheetFormatPr defaultRowHeight="12.75" x14ac:dyDescent="0.2"/>
  <cols>
    <col min="1" max="1" width="2.7109375" customWidth="1"/>
    <col min="2" max="2" width="35.425781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customWidth="1"/>
    <col min="10" max="10" width="1.85546875" customWidth="1"/>
    <col min="11" max="11" width="13.85546875" customWidth="1"/>
  </cols>
  <sheetData>
    <row r="1" spans="1:11" ht="15.75" x14ac:dyDescent="0.25">
      <c r="A1" s="300" t="str">
        <f>'Table 1'!A1</f>
        <v>Vermont Veterans' Home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5.75" x14ac:dyDescent="0.25">
      <c r="A2" s="300" t="str">
        <f>'Table 1'!A2</f>
        <v>Kitchen Project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ht="14.25" x14ac:dyDescent="0.2">
      <c r="A3" s="303" t="s">
        <v>148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14.25" x14ac:dyDescent="0.2">
      <c r="A4" s="303" t="s">
        <v>149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ht="14.25" x14ac:dyDescent="0.2">
      <c r="A5" s="303" t="s">
        <v>110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11" ht="13.5" customHeight="1" x14ac:dyDescent="0.2"/>
    <row r="7" spans="1:11" ht="13.5" customHeight="1" x14ac:dyDescent="0.2">
      <c r="C7" s="1"/>
      <c r="D7" s="1"/>
      <c r="E7" s="13"/>
      <c r="F7" s="1"/>
      <c r="G7" s="13" t="s">
        <v>111</v>
      </c>
      <c r="H7" s="40"/>
      <c r="I7" s="13" t="s">
        <v>111</v>
      </c>
      <c r="J7" s="40"/>
      <c r="K7" s="13" t="s">
        <v>111</v>
      </c>
    </row>
    <row r="8" spans="1:11" ht="13.5" customHeight="1" x14ac:dyDescent="0.2">
      <c r="A8" s="1" t="s">
        <v>150</v>
      </c>
      <c r="C8" s="13" t="s">
        <v>112</v>
      </c>
      <c r="D8" s="43"/>
      <c r="E8" s="13" t="s">
        <v>113</v>
      </c>
      <c r="F8" s="43"/>
      <c r="G8" s="13" t="s">
        <v>114</v>
      </c>
      <c r="H8" s="43"/>
      <c r="I8" s="13" t="s">
        <v>115</v>
      </c>
      <c r="J8" s="43"/>
      <c r="K8" s="13" t="s">
        <v>116</v>
      </c>
    </row>
    <row r="9" spans="1:11" ht="13.5" customHeight="1" x14ac:dyDescent="0.2">
      <c r="C9" s="260">
        <v>2015</v>
      </c>
      <c r="D9" s="44"/>
      <c r="E9" s="15">
        <f>C9+1</f>
        <v>2016</v>
      </c>
      <c r="F9" s="44"/>
      <c r="G9" s="15">
        <f>E9+1</f>
        <v>2017</v>
      </c>
      <c r="H9" s="44"/>
      <c r="I9" s="15">
        <f>G9+1</f>
        <v>2018</v>
      </c>
      <c r="J9" s="44"/>
      <c r="K9" s="15">
        <f>I9+1</f>
        <v>2019</v>
      </c>
    </row>
    <row r="10" spans="1:11" ht="13.5" customHeight="1" x14ac:dyDescent="0.2">
      <c r="A10" s="1" t="s">
        <v>151</v>
      </c>
      <c r="B10" s="40"/>
      <c r="D10" s="40"/>
      <c r="F10" s="40"/>
      <c r="H10" s="40"/>
      <c r="J10" s="40"/>
    </row>
    <row r="11" spans="1:11" ht="13.5" customHeight="1" x14ac:dyDescent="0.2">
      <c r="A11" s="40"/>
      <c r="B11" s="38" t="s">
        <v>152</v>
      </c>
      <c r="C11" s="266">
        <v>50</v>
      </c>
      <c r="D11" s="267"/>
      <c r="E11" s="266">
        <v>50</v>
      </c>
      <c r="F11" s="267"/>
      <c r="G11" s="266">
        <v>50</v>
      </c>
      <c r="H11" s="267"/>
      <c r="I11" s="266">
        <v>50</v>
      </c>
      <c r="J11" s="267"/>
      <c r="K11" s="266">
        <v>50</v>
      </c>
    </row>
    <row r="12" spans="1:11" ht="13.5" customHeight="1" x14ac:dyDescent="0.2">
      <c r="A12" s="40"/>
      <c r="B12" s="38" t="s">
        <v>153</v>
      </c>
      <c r="C12" s="268">
        <v>1653825</v>
      </c>
      <c r="D12" s="267"/>
      <c r="E12" s="268">
        <v>1653825</v>
      </c>
      <c r="F12" s="267"/>
      <c r="G12" s="268">
        <v>1653825</v>
      </c>
      <c r="H12" s="267"/>
      <c r="I12" s="268">
        <v>1653825</v>
      </c>
      <c r="J12" s="267"/>
      <c r="K12" s="268">
        <v>1653825</v>
      </c>
    </row>
    <row r="13" spans="1:11" ht="13.5" customHeight="1" x14ac:dyDescent="0.2">
      <c r="A13" s="40"/>
      <c r="B13" s="57" t="s">
        <v>154</v>
      </c>
      <c r="C13" s="268"/>
      <c r="D13" s="267"/>
      <c r="E13" s="268"/>
      <c r="F13" s="267"/>
      <c r="G13" s="268"/>
      <c r="H13" s="267"/>
      <c r="I13" s="268"/>
      <c r="J13" s="267"/>
      <c r="K13" s="268"/>
    </row>
    <row r="14" spans="1:11" ht="13.5" customHeight="1" x14ac:dyDescent="0.2">
      <c r="A14" s="40"/>
      <c r="B14" s="38" t="s">
        <v>155</v>
      </c>
      <c r="C14" s="268">
        <v>1090984</v>
      </c>
      <c r="D14" s="267"/>
      <c r="E14" s="268">
        <v>1090984</v>
      </c>
      <c r="F14" s="267"/>
      <c r="G14" s="268">
        <v>1090984</v>
      </c>
      <c r="H14" s="267"/>
      <c r="I14" s="268">
        <v>1090984</v>
      </c>
      <c r="J14" s="267"/>
      <c r="K14" s="268">
        <v>1090984</v>
      </c>
    </row>
    <row r="15" spans="1:11" ht="13.5" customHeight="1" x14ac:dyDescent="0.2">
      <c r="A15" s="40"/>
      <c r="B15" s="38" t="s">
        <v>156</v>
      </c>
      <c r="C15" s="264">
        <f>26600+107110</f>
        <v>133710</v>
      </c>
      <c r="D15" s="269"/>
      <c r="E15" s="264">
        <f>26600+107110</f>
        <v>133710</v>
      </c>
      <c r="F15" s="269"/>
      <c r="G15" s="264">
        <f>26600+107110</f>
        <v>133710</v>
      </c>
      <c r="H15" s="269"/>
      <c r="I15" s="264">
        <f>26600+107110</f>
        <v>133710</v>
      </c>
      <c r="J15" s="269"/>
      <c r="K15" s="264">
        <f>26600+107110</f>
        <v>133710</v>
      </c>
    </row>
    <row r="16" spans="1:11" ht="13.5" customHeight="1" x14ac:dyDescent="0.2">
      <c r="A16" s="40"/>
      <c r="B16" s="40"/>
      <c r="C16" s="45"/>
      <c r="D16" s="42"/>
      <c r="E16" s="45"/>
      <c r="F16" s="42"/>
      <c r="G16" s="45"/>
      <c r="H16" s="42"/>
      <c r="I16" s="45"/>
      <c r="J16" s="42"/>
      <c r="K16" s="45"/>
    </row>
    <row r="17" spans="1:12" ht="13.5" customHeight="1" x14ac:dyDescent="0.2">
      <c r="B17" s="1" t="s">
        <v>157</v>
      </c>
      <c r="C17" s="46">
        <f>SUM(C11:C15)</f>
        <v>2878569</v>
      </c>
      <c r="D17" s="17"/>
      <c r="E17" s="46">
        <f>SUM(E11:E15)</f>
        <v>2878569</v>
      </c>
      <c r="F17" s="17"/>
      <c r="G17" s="46">
        <f>SUM(G11:G15)</f>
        <v>2878569</v>
      </c>
      <c r="H17" s="17"/>
      <c r="I17" s="46">
        <f>SUM(I11:I15)</f>
        <v>2878569</v>
      </c>
      <c r="J17" s="17"/>
      <c r="K17" s="46">
        <f>SUM(K11:K15)</f>
        <v>2878569</v>
      </c>
    </row>
    <row r="18" spans="1:12" ht="13.5" customHeight="1" x14ac:dyDescent="0.2">
      <c r="A18" s="40"/>
      <c r="B18" s="40"/>
      <c r="C18" s="32"/>
      <c r="D18" s="32"/>
      <c r="E18" s="32"/>
      <c r="F18" s="32"/>
      <c r="G18" s="32"/>
      <c r="H18" s="32"/>
      <c r="I18" s="32"/>
      <c r="J18" s="32"/>
      <c r="K18" s="32"/>
    </row>
    <row r="19" spans="1:12" ht="13.5" customHeight="1" x14ac:dyDescent="0.2">
      <c r="A19" s="1" t="s">
        <v>158</v>
      </c>
      <c r="B19" s="40"/>
      <c r="C19" s="54"/>
      <c r="D19" s="42"/>
      <c r="E19" s="54"/>
      <c r="F19" s="42"/>
      <c r="G19" s="54"/>
      <c r="H19" s="42"/>
      <c r="I19" s="54"/>
      <c r="J19" s="42"/>
      <c r="K19" s="54"/>
    </row>
    <row r="20" spans="1:12" ht="13.5" customHeight="1" x14ac:dyDescent="0.2">
      <c r="A20" s="40"/>
      <c r="B20" s="38" t="s">
        <v>159</v>
      </c>
      <c r="C20" s="266">
        <v>0</v>
      </c>
      <c r="D20" s="267"/>
      <c r="E20" s="266">
        <v>0</v>
      </c>
      <c r="F20" s="267"/>
      <c r="G20" s="266">
        <v>0</v>
      </c>
      <c r="H20" s="267"/>
      <c r="I20" s="266">
        <v>0</v>
      </c>
      <c r="J20" s="267"/>
      <c r="K20" s="266">
        <v>0</v>
      </c>
    </row>
    <row r="21" spans="1:12" ht="13.5" customHeight="1" x14ac:dyDescent="0.2">
      <c r="A21" s="40"/>
      <c r="B21" s="38" t="s">
        <v>160</v>
      </c>
      <c r="C21" s="268"/>
      <c r="D21" s="267"/>
      <c r="E21" s="268"/>
      <c r="F21" s="267"/>
      <c r="G21" s="268"/>
      <c r="H21" s="267"/>
      <c r="I21" s="268"/>
      <c r="J21" s="267"/>
      <c r="K21" s="268"/>
    </row>
    <row r="22" spans="1:12" ht="13.5" customHeight="1" x14ac:dyDescent="0.2">
      <c r="A22" s="40"/>
      <c r="B22" s="38" t="s">
        <v>71</v>
      </c>
      <c r="C22" s="264"/>
      <c r="D22" s="269"/>
      <c r="E22" s="264"/>
      <c r="F22" s="269"/>
      <c r="G22" s="264"/>
      <c r="H22" s="269"/>
      <c r="I22" s="264"/>
      <c r="J22" s="269"/>
      <c r="K22" s="264"/>
    </row>
    <row r="23" spans="1:12" ht="13.5" customHeight="1" x14ac:dyDescent="0.2">
      <c r="A23" s="40"/>
      <c r="B23" s="40"/>
      <c r="C23" s="54"/>
      <c r="D23" s="42"/>
      <c r="E23" s="54"/>
      <c r="F23" s="42"/>
      <c r="G23" s="54"/>
      <c r="H23" s="42"/>
      <c r="I23" s="54"/>
      <c r="J23" s="42"/>
      <c r="K23" s="54"/>
    </row>
    <row r="24" spans="1:12" ht="13.5" customHeight="1" x14ac:dyDescent="0.2">
      <c r="A24" s="40"/>
      <c r="B24" s="1" t="s">
        <v>161</v>
      </c>
      <c r="C24" s="46">
        <f>SUM(C20:C22)</f>
        <v>0</v>
      </c>
      <c r="D24" s="17"/>
      <c r="E24" s="46">
        <f>SUM(E20:E22)</f>
        <v>0</v>
      </c>
      <c r="F24" s="17"/>
      <c r="G24" s="46">
        <f>SUM(G20:G22)</f>
        <v>0</v>
      </c>
      <c r="H24" s="17"/>
      <c r="I24" s="46">
        <f>SUM(I20:I22)</f>
        <v>0</v>
      </c>
      <c r="J24" s="17"/>
      <c r="K24" s="46">
        <f>SUM(K20:K22)</f>
        <v>0</v>
      </c>
    </row>
    <row r="25" spans="1:12" ht="13.5" customHeight="1" x14ac:dyDescent="0.2">
      <c r="A25" s="40"/>
      <c r="B25" s="40"/>
      <c r="C25" s="45"/>
      <c r="D25" s="42"/>
      <c r="E25" s="45"/>
      <c r="F25" s="42"/>
      <c r="G25" s="45"/>
      <c r="H25" s="42"/>
      <c r="I25" s="45"/>
      <c r="J25" s="42"/>
      <c r="K25" s="45"/>
    </row>
    <row r="26" spans="1:12" ht="13.5" customHeight="1" x14ac:dyDescent="0.2">
      <c r="A26" s="1" t="s">
        <v>162</v>
      </c>
      <c r="B26" s="40"/>
      <c r="C26" s="54"/>
      <c r="D26" s="42"/>
      <c r="E26" s="54"/>
      <c r="F26" s="42"/>
      <c r="G26" s="54"/>
      <c r="H26" s="42"/>
      <c r="I26" s="54"/>
      <c r="J26" s="42"/>
      <c r="K26" s="54"/>
    </row>
    <row r="27" spans="1:12" ht="13.5" customHeight="1" x14ac:dyDescent="0.2">
      <c r="A27" s="40"/>
      <c r="B27" s="38" t="s">
        <v>163</v>
      </c>
      <c r="C27" s="266">
        <v>31466604</v>
      </c>
      <c r="D27" s="267"/>
      <c r="E27" s="266">
        <v>31466604</v>
      </c>
      <c r="F27" s="266">
        <v>12863761</v>
      </c>
      <c r="G27" s="266">
        <v>31466604</v>
      </c>
      <c r="H27" s="267"/>
      <c r="I27" s="266">
        <v>31466604</v>
      </c>
      <c r="J27" s="266"/>
      <c r="K27" s="266">
        <v>31466604</v>
      </c>
    </row>
    <row r="28" spans="1:12" ht="13.5" customHeight="1" x14ac:dyDescent="0.2">
      <c r="A28" s="40"/>
      <c r="B28" s="38" t="s">
        <v>44</v>
      </c>
      <c r="C28" s="268"/>
      <c r="D28" s="267"/>
      <c r="E28" s="268"/>
      <c r="F28" s="267"/>
      <c r="G28" s="268"/>
      <c r="H28" s="267"/>
      <c r="I28" s="268"/>
      <c r="J28" s="267"/>
      <c r="K28" s="268"/>
      <c r="L28" s="40"/>
    </row>
    <row r="29" spans="1:12" ht="13.5" customHeight="1" x14ac:dyDescent="0.2">
      <c r="A29" s="40"/>
      <c r="B29" s="38" t="s">
        <v>55</v>
      </c>
      <c r="C29" s="268"/>
      <c r="D29" s="267"/>
      <c r="E29" s="268"/>
      <c r="F29" s="267"/>
      <c r="G29" s="268"/>
      <c r="H29" s="267"/>
      <c r="I29" s="268"/>
      <c r="J29" s="267"/>
      <c r="K29" s="268"/>
    </row>
    <row r="30" spans="1:12" ht="13.5" customHeight="1" x14ac:dyDescent="0.2">
      <c r="A30" s="40"/>
      <c r="B30" s="38" t="s">
        <v>164</v>
      </c>
      <c r="C30" s="264"/>
      <c r="D30" s="269"/>
      <c r="E30" s="264"/>
      <c r="F30" s="269"/>
      <c r="G30" s="264"/>
      <c r="H30" s="269"/>
      <c r="I30" s="264"/>
      <c r="J30" s="269"/>
      <c r="K30" s="264"/>
    </row>
    <row r="31" spans="1:12" ht="13.5" customHeight="1" x14ac:dyDescent="0.2">
      <c r="A31" s="40"/>
      <c r="B31" s="1" t="s">
        <v>165</v>
      </c>
      <c r="C31" s="46">
        <f>SUM(C27:C30)</f>
        <v>31466604</v>
      </c>
      <c r="D31" s="17"/>
      <c r="E31" s="46">
        <f>SUM(E27:E30)</f>
        <v>31466604</v>
      </c>
      <c r="F31" s="17"/>
      <c r="G31" s="46">
        <f>SUM(G27:G30)</f>
        <v>31466604</v>
      </c>
      <c r="H31" s="17"/>
      <c r="I31" s="46">
        <f>SUM(I27:I30)</f>
        <v>31466604</v>
      </c>
      <c r="J31" s="17"/>
      <c r="K31" s="46">
        <f>SUM(K27:K30)</f>
        <v>31466604</v>
      </c>
    </row>
    <row r="32" spans="1:12" ht="13.5" customHeight="1" x14ac:dyDescent="0.2">
      <c r="A32" s="40"/>
      <c r="B32" s="40"/>
      <c r="C32" s="45"/>
      <c r="D32" s="42"/>
      <c r="E32" s="45"/>
      <c r="F32" s="42"/>
      <c r="G32" s="45"/>
      <c r="H32" s="42"/>
      <c r="I32" s="45"/>
      <c r="J32" s="42"/>
      <c r="K32" s="45"/>
    </row>
    <row r="33" spans="1:11" ht="13.5" customHeight="1" x14ac:dyDescent="0.2">
      <c r="A33" s="1" t="s">
        <v>166</v>
      </c>
      <c r="B33" s="40"/>
      <c r="C33" s="45"/>
      <c r="D33" s="42"/>
      <c r="E33" s="45"/>
      <c r="F33" s="42"/>
      <c r="G33" s="45"/>
      <c r="H33" s="42"/>
      <c r="I33" s="45"/>
      <c r="J33" s="42"/>
      <c r="K33" s="45"/>
    </row>
    <row r="34" spans="1:11" ht="13.5" customHeight="1" x14ac:dyDescent="0.2">
      <c r="A34" s="40"/>
      <c r="B34" s="38" t="s">
        <v>163</v>
      </c>
      <c r="C34" s="266">
        <v>-18602843</v>
      </c>
      <c r="D34" s="267"/>
      <c r="E34" s="266">
        <f>-18602843-1168000</f>
        <v>-19770843</v>
      </c>
      <c r="F34" s="267"/>
      <c r="G34" s="266">
        <f>-1168000-19770843</f>
        <v>-20938843</v>
      </c>
      <c r="H34" s="267"/>
      <c r="I34" s="266">
        <f>-1168000-20393843</f>
        <v>-21561843</v>
      </c>
      <c r="J34" s="267"/>
      <c r="K34" s="266">
        <f>-1168000-21561843</f>
        <v>-22729843</v>
      </c>
    </row>
    <row r="35" spans="1:11" ht="13.5" customHeight="1" x14ac:dyDescent="0.2">
      <c r="A35" s="40"/>
      <c r="B35" s="38" t="s">
        <v>44</v>
      </c>
      <c r="C35" s="268"/>
      <c r="D35" s="267"/>
      <c r="E35" s="268"/>
      <c r="F35" s="267"/>
      <c r="G35" s="268"/>
      <c r="H35" s="267"/>
      <c r="I35" s="268"/>
      <c r="J35" s="267"/>
      <c r="K35" s="268"/>
    </row>
    <row r="36" spans="1:11" ht="13.5" customHeight="1" x14ac:dyDescent="0.2">
      <c r="A36" s="40"/>
      <c r="B36" s="38" t="s">
        <v>55</v>
      </c>
      <c r="C36" s="264"/>
      <c r="D36" s="269"/>
      <c r="E36" s="264"/>
      <c r="F36" s="269"/>
      <c r="G36" s="264"/>
      <c r="H36" s="269"/>
      <c r="I36" s="264"/>
      <c r="J36" s="269"/>
      <c r="K36" s="264"/>
    </row>
    <row r="37" spans="1:11" ht="13.5" customHeight="1" x14ac:dyDescent="0.2">
      <c r="A37" s="40"/>
      <c r="B37" s="1" t="s">
        <v>167</v>
      </c>
      <c r="C37" s="46">
        <f>SUM(C34:C36)</f>
        <v>-18602843</v>
      </c>
      <c r="D37" s="17"/>
      <c r="E37" s="46">
        <f>SUM(E34:E36)</f>
        <v>-19770843</v>
      </c>
      <c r="F37" s="17"/>
      <c r="G37" s="46">
        <f>SUM(G34:G36)</f>
        <v>-20938843</v>
      </c>
      <c r="H37" s="17"/>
      <c r="I37" s="46">
        <f>SUM(I34:I36)</f>
        <v>-21561843</v>
      </c>
      <c r="J37" s="17"/>
      <c r="K37" s="46">
        <f>SUM(K34:K36)</f>
        <v>-22729843</v>
      </c>
    </row>
    <row r="38" spans="1:11" ht="13.5" customHeight="1" x14ac:dyDescent="0.2">
      <c r="A38" s="40"/>
      <c r="B38" s="40"/>
      <c r="C38" s="54"/>
      <c r="D38" s="42"/>
      <c r="E38" s="54"/>
      <c r="F38" s="42"/>
      <c r="G38" s="54"/>
      <c r="H38" s="42"/>
      <c r="I38" s="54"/>
      <c r="J38" s="42"/>
      <c r="K38" s="54"/>
    </row>
    <row r="39" spans="1:11" ht="13.5" customHeight="1" x14ac:dyDescent="0.2">
      <c r="A39" s="1" t="s">
        <v>168</v>
      </c>
      <c r="C39" s="54">
        <f>C31+C37</f>
        <v>12863761</v>
      </c>
      <c r="D39" s="42"/>
      <c r="E39" s="54">
        <f>E31+E37</f>
        <v>11695761</v>
      </c>
      <c r="F39" s="42"/>
      <c r="G39" s="54">
        <f>G31+G37</f>
        <v>10527761</v>
      </c>
      <c r="H39" s="42"/>
      <c r="I39" s="54">
        <f>I31+I37</f>
        <v>9904761</v>
      </c>
      <c r="J39" s="42"/>
      <c r="K39" s="54">
        <f>K31+K37</f>
        <v>8736761</v>
      </c>
    </row>
    <row r="40" spans="1:11" ht="13.5" customHeight="1" x14ac:dyDescent="0.2">
      <c r="A40" s="40"/>
      <c r="B40" s="40"/>
      <c r="C40" s="54"/>
      <c r="D40" s="42"/>
      <c r="E40" s="54"/>
      <c r="F40" s="42"/>
      <c r="G40" s="54"/>
      <c r="H40" s="42"/>
      <c r="I40" s="54"/>
      <c r="J40" s="42"/>
      <c r="K40" s="54"/>
    </row>
    <row r="41" spans="1:11" ht="13.5" customHeight="1" x14ac:dyDescent="0.2">
      <c r="A41" s="58" t="s">
        <v>169</v>
      </c>
      <c r="B41" s="38"/>
      <c r="C41" s="270">
        <f>933858+6577</f>
        <v>940435</v>
      </c>
      <c r="D41" s="269"/>
      <c r="E41" s="270">
        <f>933858+6577</f>
        <v>940435</v>
      </c>
      <c r="F41" s="269"/>
      <c r="G41" s="270">
        <f>933858+6577</f>
        <v>940435</v>
      </c>
      <c r="H41" s="269"/>
      <c r="I41" s="270">
        <f>933858+6577</f>
        <v>940435</v>
      </c>
      <c r="J41" s="269"/>
      <c r="K41" s="270">
        <f>933858+6577</f>
        <v>940435</v>
      </c>
    </row>
    <row r="42" spans="1:11" ht="13.5" customHeight="1" x14ac:dyDescent="0.2">
      <c r="A42" s="40"/>
      <c r="B42" s="40"/>
      <c r="C42" s="45"/>
      <c r="D42" s="42"/>
      <c r="E42" s="45"/>
      <c r="F42" s="42"/>
      <c r="G42" s="45"/>
      <c r="H42" s="42"/>
      <c r="I42" s="45"/>
      <c r="J42" s="42"/>
      <c r="K42" s="45"/>
    </row>
    <row r="43" spans="1:11" ht="13.5" customHeight="1" x14ac:dyDescent="0.2">
      <c r="A43" s="40"/>
      <c r="B43" s="40"/>
      <c r="C43" s="45"/>
      <c r="D43" s="42"/>
      <c r="E43" s="45"/>
      <c r="F43" s="42"/>
      <c r="G43" s="45"/>
      <c r="H43" s="42"/>
      <c r="I43" s="45"/>
      <c r="J43" s="42"/>
      <c r="K43" s="45"/>
    </row>
    <row r="44" spans="1:11" ht="13.5" customHeight="1" thickBot="1" x14ac:dyDescent="0.25">
      <c r="A44" s="1" t="s">
        <v>170</v>
      </c>
      <c r="B44" s="40"/>
      <c r="C44" s="59">
        <f>C17+C24+C39+C41</f>
        <v>16682765</v>
      </c>
      <c r="D44" s="60"/>
      <c r="E44" s="59">
        <f>E17+E24+E39+E41</f>
        <v>15514765</v>
      </c>
      <c r="F44" s="60"/>
      <c r="G44" s="59">
        <f>G17+G24+G39+G41</f>
        <v>14346765</v>
      </c>
      <c r="H44" s="60"/>
      <c r="I44" s="59">
        <f>I17+I24+I39+I41</f>
        <v>13723765</v>
      </c>
      <c r="J44" s="60"/>
      <c r="K44" s="59">
        <f>K17+K24+K39+K41</f>
        <v>12555765</v>
      </c>
    </row>
    <row r="45" spans="1:11" ht="13.5" customHeight="1" thickTop="1" x14ac:dyDescent="0.2">
      <c r="A45" s="40"/>
      <c r="B45" s="40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3.5" customHeight="1" x14ac:dyDescent="0.2">
      <c r="A46" s="40"/>
      <c r="B46" s="40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3.5" customHeight="1" x14ac:dyDescent="0.2">
      <c r="A47" s="40"/>
      <c r="B47" s="40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3.5" customHeight="1" x14ac:dyDescent="0.2">
      <c r="A48" s="1" t="s">
        <v>171</v>
      </c>
      <c r="B48" s="40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3.5" customHeight="1" x14ac:dyDescent="0.2"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3.5" customHeight="1" x14ac:dyDescent="0.2">
      <c r="A50" s="1" t="s">
        <v>172</v>
      </c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3.5" customHeight="1" x14ac:dyDescent="0.2">
      <c r="B51" s="38" t="s">
        <v>173</v>
      </c>
      <c r="C51" s="266">
        <v>217598</v>
      </c>
      <c r="D51" s="267"/>
      <c r="E51" s="266">
        <v>217598</v>
      </c>
      <c r="F51" s="267"/>
      <c r="G51" s="266">
        <v>217598</v>
      </c>
      <c r="H51" s="267"/>
      <c r="I51" s="266">
        <v>217598</v>
      </c>
      <c r="J51" s="267"/>
      <c r="K51" s="266">
        <v>217598</v>
      </c>
    </row>
    <row r="52" spans="1:11" ht="13.5" customHeight="1" x14ac:dyDescent="0.2">
      <c r="B52" s="38" t="s">
        <v>174</v>
      </c>
      <c r="C52" s="268">
        <v>1116819</v>
      </c>
      <c r="D52" s="267"/>
      <c r="E52" s="268">
        <v>1116819</v>
      </c>
      <c r="F52" s="267"/>
      <c r="G52" s="268">
        <v>1116819</v>
      </c>
      <c r="H52" s="267"/>
      <c r="I52" s="268">
        <v>1116819</v>
      </c>
      <c r="J52" s="267"/>
      <c r="K52" s="268">
        <v>1116819</v>
      </c>
    </row>
    <row r="53" spans="1:11" ht="13.5" customHeight="1" x14ac:dyDescent="0.2">
      <c r="B53" s="38" t="s">
        <v>175</v>
      </c>
      <c r="C53" s="268">
        <v>0</v>
      </c>
      <c r="D53" s="267"/>
      <c r="E53" s="268">
        <v>0</v>
      </c>
      <c r="F53" s="267"/>
      <c r="G53" s="268">
        <v>0</v>
      </c>
      <c r="H53" s="267"/>
      <c r="I53" s="268">
        <v>0</v>
      </c>
      <c r="J53" s="267"/>
      <c r="K53" s="268">
        <v>0</v>
      </c>
    </row>
    <row r="54" spans="1:11" ht="13.5" customHeight="1" x14ac:dyDescent="0.2">
      <c r="B54" s="38" t="s">
        <v>176</v>
      </c>
      <c r="C54" s="268">
        <f>235356+622180</f>
        <v>857536</v>
      </c>
      <c r="D54" s="267"/>
      <c r="E54" s="268">
        <f>235356+622180</f>
        <v>857536</v>
      </c>
      <c r="F54" s="267"/>
      <c r="G54" s="268">
        <f>235356+622180</f>
        <v>857536</v>
      </c>
      <c r="H54" s="267"/>
      <c r="I54" s="268">
        <f>235356+622180</f>
        <v>857536</v>
      </c>
      <c r="J54" s="267"/>
      <c r="K54" s="268">
        <f>235356+622180</f>
        <v>857536</v>
      </c>
    </row>
    <row r="55" spans="1:11" ht="13.5" customHeight="1" x14ac:dyDescent="0.2">
      <c r="B55" s="38" t="s">
        <v>177</v>
      </c>
      <c r="C55" s="264">
        <v>0</v>
      </c>
      <c r="D55" s="269"/>
      <c r="E55" s="264"/>
      <c r="F55" s="269"/>
      <c r="G55" s="264"/>
      <c r="H55" s="269"/>
      <c r="I55" s="264"/>
      <c r="J55" s="269"/>
      <c r="K55" s="264"/>
    </row>
    <row r="56" spans="1:11" ht="13.5" customHeight="1" x14ac:dyDescent="0.2">
      <c r="B56" s="1" t="s">
        <v>178</v>
      </c>
      <c r="C56" s="46">
        <f>SUM(C51:C55)</f>
        <v>2191953</v>
      </c>
      <c r="D56" s="17"/>
      <c r="E56" s="46">
        <f>SUM(E51:E55)</f>
        <v>2191953</v>
      </c>
      <c r="F56" s="17"/>
      <c r="G56" s="46">
        <f>SUM(G51:G55)</f>
        <v>2191953</v>
      </c>
      <c r="H56" s="17"/>
      <c r="I56" s="46">
        <f>SUM(I51:I55)</f>
        <v>2191953</v>
      </c>
      <c r="J56" s="17"/>
      <c r="K56" s="46">
        <f>SUM(K51:K55)</f>
        <v>2191953</v>
      </c>
    </row>
    <row r="57" spans="1:11" ht="13.5" customHeight="1" x14ac:dyDescent="0.2"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3.5" customHeight="1" x14ac:dyDescent="0.2">
      <c r="A58" s="1" t="s">
        <v>179</v>
      </c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3.5" customHeight="1" x14ac:dyDescent="0.2">
      <c r="B59" s="38" t="s">
        <v>180</v>
      </c>
      <c r="C59" s="266">
        <v>0</v>
      </c>
      <c r="D59" s="267"/>
      <c r="E59" s="266">
        <v>0</v>
      </c>
      <c r="F59" s="267"/>
      <c r="G59" s="266">
        <v>0</v>
      </c>
      <c r="H59" s="267"/>
      <c r="I59" s="266">
        <v>0</v>
      </c>
      <c r="J59" s="267"/>
      <c r="K59" s="266">
        <v>0</v>
      </c>
    </row>
    <row r="60" spans="1:11" ht="13.5" customHeight="1" x14ac:dyDescent="0.2">
      <c r="B60" s="38" t="s">
        <v>181</v>
      </c>
      <c r="C60" s="268">
        <v>0</v>
      </c>
      <c r="D60" s="267"/>
      <c r="E60" s="268">
        <v>0</v>
      </c>
      <c r="F60" s="267"/>
      <c r="G60" s="268">
        <v>0</v>
      </c>
      <c r="H60" s="267"/>
      <c r="I60" s="268">
        <v>0</v>
      </c>
      <c r="J60" s="267"/>
      <c r="K60" s="268">
        <v>0</v>
      </c>
    </row>
    <row r="61" spans="1:11" ht="13.5" customHeight="1" x14ac:dyDescent="0.2">
      <c r="B61" s="38" t="s">
        <v>182</v>
      </c>
      <c r="C61" s="264">
        <v>0</v>
      </c>
      <c r="D61" s="269"/>
      <c r="E61" s="264">
        <v>0</v>
      </c>
      <c r="F61" s="269"/>
      <c r="G61" s="264">
        <v>0</v>
      </c>
      <c r="H61" s="269"/>
      <c r="I61" s="264">
        <v>0</v>
      </c>
      <c r="J61" s="269"/>
      <c r="K61" s="264">
        <v>0</v>
      </c>
    </row>
    <row r="62" spans="1:11" ht="13.5" customHeight="1" x14ac:dyDescent="0.2">
      <c r="B62" s="1" t="s">
        <v>183</v>
      </c>
      <c r="C62" s="46">
        <f>SUM(C59:C61)</f>
        <v>0</v>
      </c>
      <c r="D62" s="17"/>
      <c r="E62" s="46">
        <f>SUM(E59:E61)</f>
        <v>0</v>
      </c>
      <c r="F62" s="17"/>
      <c r="G62" s="46">
        <f>SUM(G59:G61)</f>
        <v>0</v>
      </c>
      <c r="H62" s="17"/>
      <c r="I62" s="46">
        <f>SUM(I59:I61)</f>
        <v>0</v>
      </c>
      <c r="J62" s="17"/>
      <c r="K62" s="46">
        <f>SUM(K59:K61)</f>
        <v>0</v>
      </c>
    </row>
    <row r="63" spans="1:11" ht="13.5" customHeight="1" x14ac:dyDescent="0.2"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13.5" customHeight="1" x14ac:dyDescent="0.2">
      <c r="A64" s="58" t="s">
        <v>184</v>
      </c>
      <c r="C64" s="270">
        <f>6210700+1941609</f>
        <v>8152309</v>
      </c>
      <c r="D64" s="269"/>
      <c r="E64" s="270">
        <f>6210700+1941609</f>
        <v>8152309</v>
      </c>
      <c r="F64" s="269"/>
      <c r="G64" s="270">
        <f>6210700+1941609</f>
        <v>8152309</v>
      </c>
      <c r="H64" s="269"/>
      <c r="I64" s="270">
        <f>6210700+1941609</f>
        <v>8152309</v>
      </c>
      <c r="J64" s="269"/>
      <c r="K64" s="270">
        <f>6210700+1941609</f>
        <v>8152309</v>
      </c>
    </row>
    <row r="65" spans="1:11" ht="13.5" customHeight="1" x14ac:dyDescent="0.2"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3.5" customHeight="1" x14ac:dyDescent="0.2">
      <c r="A66" s="1" t="s">
        <v>185</v>
      </c>
      <c r="C66" s="54">
        <f>C56+C62+C64</f>
        <v>10344262</v>
      </c>
      <c r="D66" s="42"/>
      <c r="E66" s="54">
        <f>E56+E62+E64</f>
        <v>10344262</v>
      </c>
      <c r="F66" s="42"/>
      <c r="G66" s="54">
        <f>G56+G62+G64</f>
        <v>10344262</v>
      </c>
      <c r="H66" s="42"/>
      <c r="I66" s="54">
        <f>I56+I62+I64</f>
        <v>10344262</v>
      </c>
      <c r="J66" s="42"/>
      <c r="K66" s="54">
        <f>K56+K62+K64</f>
        <v>10344262</v>
      </c>
    </row>
    <row r="67" spans="1:11" ht="13.5" customHeight="1" x14ac:dyDescent="0.2"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13.5" customHeight="1" x14ac:dyDescent="0.2">
      <c r="A68" s="58" t="s">
        <v>186</v>
      </c>
      <c r="C68" s="270">
        <v>6338503</v>
      </c>
      <c r="D68" s="269"/>
      <c r="E68" s="270">
        <f>6338503-1168000</f>
        <v>5170503</v>
      </c>
      <c r="F68" s="269"/>
      <c r="G68" s="270">
        <f>6338503-1168000-1168000</f>
        <v>4002503</v>
      </c>
      <c r="H68" s="269"/>
      <c r="I68" s="270">
        <f>13723765-10344262</f>
        <v>3379503</v>
      </c>
      <c r="J68" s="269"/>
      <c r="K68" s="270">
        <f>12555765-10344262</f>
        <v>2211503</v>
      </c>
    </row>
    <row r="69" spans="1:11" ht="13.5" customHeight="1" x14ac:dyDescent="0.2"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3.5" customHeight="1" x14ac:dyDescent="0.2"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3.5" customHeight="1" thickBot="1" x14ac:dyDescent="0.25">
      <c r="A71" s="1" t="s">
        <v>187</v>
      </c>
      <c r="C71" s="59">
        <f>C66+C68</f>
        <v>16682765</v>
      </c>
      <c r="D71" s="60"/>
      <c r="E71" s="59">
        <f>E66+E68</f>
        <v>15514765</v>
      </c>
      <c r="F71" s="60"/>
      <c r="G71" s="59">
        <f>G66+G68</f>
        <v>14346765</v>
      </c>
      <c r="H71" s="60"/>
      <c r="I71" s="59">
        <f>I66+I68</f>
        <v>13723765</v>
      </c>
      <c r="J71" s="60"/>
      <c r="K71" s="59">
        <f>K66+K68</f>
        <v>12555765</v>
      </c>
    </row>
    <row r="72" spans="1:11" ht="13.5" thickTop="1" x14ac:dyDescent="0.2">
      <c r="C72" s="32"/>
      <c r="D72" s="32"/>
      <c r="E72" s="32"/>
      <c r="F72" s="32"/>
      <c r="G72" s="32"/>
      <c r="H72" s="32"/>
      <c r="I72" s="32"/>
      <c r="J72" s="32"/>
      <c r="K72" s="32"/>
    </row>
  </sheetData>
  <mergeCells count="5">
    <mergeCell ref="A5:K5"/>
    <mergeCell ref="A1:K1"/>
    <mergeCell ref="A2:K2"/>
    <mergeCell ref="A3:K3"/>
    <mergeCell ref="A4:K4"/>
  </mergeCells>
  <phoneticPr fontId="0" type="noConversion"/>
  <printOptions horizontalCentered="1"/>
  <pageMargins left="0.25" right="0.25" top="0.75" bottom="0.75" header="0.5" footer="0.5"/>
  <pageSetup scale="72" orientation="portrait" r:id="rId1"/>
  <headerFooter alignWithMargins="0">
    <oddHeader>&amp;L&amp;"Arial,Italic"&amp;12NOTE: When completing this table make entries in the shaded fields only.</oddHeader>
    <oddFooter>&amp;L&amp;D
Health Care Administration&amp;R&amp;F,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opLeftCell="A25" zoomScale="85" zoomScaleNormal="85" workbookViewId="0">
      <selection activeCell="C74" sqref="C74"/>
    </sheetView>
  </sheetViews>
  <sheetFormatPr defaultRowHeight="12.75" x14ac:dyDescent="0.2"/>
  <cols>
    <col min="1" max="1" width="2.7109375" customWidth="1"/>
    <col min="2" max="2" width="35.425781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customWidth="1"/>
    <col min="10" max="10" width="1.85546875" customWidth="1"/>
    <col min="11" max="11" width="13.85546875" customWidth="1"/>
  </cols>
  <sheetData>
    <row r="1" spans="1:11" ht="15.75" x14ac:dyDescent="0.25">
      <c r="A1" s="300" t="str">
        <f>'Table 1'!A1:C1</f>
        <v>Vermont Veterans' Home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5.75" x14ac:dyDescent="0.25">
      <c r="A2" s="300" t="str">
        <f>'Table 1'!A2:C2</f>
        <v>Kitchen Project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ht="14.25" x14ac:dyDescent="0.2">
      <c r="A3" s="303" t="s">
        <v>188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14.25" x14ac:dyDescent="0.2">
      <c r="A4" s="303" t="s">
        <v>149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ht="14.25" x14ac:dyDescent="0.2">
      <c r="A5" s="303" t="s">
        <v>144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11" ht="13.5" customHeight="1" x14ac:dyDescent="0.2"/>
    <row r="7" spans="1:11" ht="13.5" customHeight="1" x14ac:dyDescent="0.2">
      <c r="C7" s="1"/>
      <c r="D7" s="1"/>
      <c r="E7" s="13"/>
      <c r="F7" s="1"/>
      <c r="G7" s="13" t="s">
        <v>111</v>
      </c>
      <c r="H7" s="40"/>
      <c r="I7" s="13" t="s">
        <v>111</v>
      </c>
      <c r="J7" s="40"/>
      <c r="K7" s="13" t="s">
        <v>111</v>
      </c>
    </row>
    <row r="8" spans="1:11" ht="13.5" customHeight="1" x14ac:dyDescent="0.2">
      <c r="A8" s="1" t="s">
        <v>150</v>
      </c>
      <c r="C8" s="13" t="s">
        <v>112</v>
      </c>
      <c r="D8" s="43"/>
      <c r="E8" s="13" t="s">
        <v>113</v>
      </c>
      <c r="F8" s="43"/>
      <c r="G8" s="13" t="s">
        <v>114</v>
      </c>
      <c r="H8" s="43"/>
      <c r="I8" s="13" t="s">
        <v>115</v>
      </c>
      <c r="J8" s="43"/>
      <c r="K8" s="13" t="s">
        <v>116</v>
      </c>
    </row>
    <row r="9" spans="1:11" ht="13.5" customHeight="1" x14ac:dyDescent="0.2">
      <c r="C9" s="15">
        <f>'Table 4A'!C9</f>
        <v>2015</v>
      </c>
      <c r="D9" s="44"/>
      <c r="E9" s="15">
        <f>C9+1</f>
        <v>2016</v>
      </c>
      <c r="F9" s="44"/>
      <c r="G9" s="15">
        <f>E9+1</f>
        <v>2017</v>
      </c>
      <c r="H9" s="44"/>
      <c r="I9" s="15">
        <f>G9+1</f>
        <v>2018</v>
      </c>
      <c r="J9" s="44"/>
      <c r="K9" s="15">
        <f>I9+1</f>
        <v>2019</v>
      </c>
    </row>
    <row r="10" spans="1:11" ht="13.5" customHeight="1" x14ac:dyDescent="0.2">
      <c r="A10" s="1" t="s">
        <v>151</v>
      </c>
      <c r="B10" s="40"/>
      <c r="C10" s="218"/>
      <c r="D10" s="40"/>
      <c r="F10" s="40"/>
      <c r="H10" s="40"/>
      <c r="J10" s="40"/>
    </row>
    <row r="11" spans="1:11" ht="13.5" customHeight="1" x14ac:dyDescent="0.2">
      <c r="A11" s="40"/>
      <c r="B11" s="38" t="s">
        <v>152</v>
      </c>
      <c r="C11" s="233">
        <v>0</v>
      </c>
      <c r="D11" s="55"/>
      <c r="E11" s="266">
        <v>0</v>
      </c>
      <c r="F11" s="267"/>
      <c r="G11" s="266">
        <v>0</v>
      </c>
      <c r="H11" s="267"/>
      <c r="I11" s="266">
        <v>0</v>
      </c>
      <c r="J11" s="267"/>
      <c r="K11" s="266">
        <v>0</v>
      </c>
    </row>
    <row r="12" spans="1:11" ht="13.5" customHeight="1" x14ac:dyDescent="0.2">
      <c r="A12" s="40"/>
      <c r="B12" s="38" t="s">
        <v>153</v>
      </c>
      <c r="C12" s="233">
        <v>0</v>
      </c>
      <c r="D12" s="55"/>
      <c r="E12" s="268">
        <v>0</v>
      </c>
      <c r="F12" s="267"/>
      <c r="G12" s="268"/>
      <c r="H12" s="267"/>
      <c r="I12" s="268"/>
      <c r="J12" s="267"/>
      <c r="K12" s="268"/>
    </row>
    <row r="13" spans="1:11" ht="13.5" customHeight="1" x14ac:dyDescent="0.2">
      <c r="A13" s="40"/>
      <c r="B13" s="57" t="s">
        <v>154</v>
      </c>
      <c r="C13" s="233">
        <v>0</v>
      </c>
      <c r="D13" s="55"/>
      <c r="E13" s="268">
        <v>0</v>
      </c>
      <c r="F13" s="267"/>
      <c r="G13" s="268"/>
      <c r="H13" s="267"/>
      <c r="I13" s="268"/>
      <c r="J13" s="267"/>
      <c r="K13" s="268"/>
    </row>
    <row r="14" spans="1:11" ht="13.5" customHeight="1" x14ac:dyDescent="0.2">
      <c r="A14" s="40"/>
      <c r="B14" s="38" t="s">
        <v>155</v>
      </c>
      <c r="C14" s="233">
        <v>0</v>
      </c>
      <c r="D14" s="55"/>
      <c r="E14" s="268">
        <v>0</v>
      </c>
      <c r="F14" s="267"/>
      <c r="G14" s="268"/>
      <c r="H14" s="267"/>
      <c r="I14" s="268"/>
      <c r="J14" s="267"/>
      <c r="K14" s="268"/>
    </row>
    <row r="15" spans="1:11" ht="13.5" customHeight="1" x14ac:dyDescent="0.2">
      <c r="A15" s="40"/>
      <c r="B15" s="38" t="s">
        <v>156</v>
      </c>
      <c r="C15" s="227">
        <v>0</v>
      </c>
      <c r="D15" s="56"/>
      <c r="E15" s="264">
        <v>0</v>
      </c>
      <c r="F15" s="269"/>
      <c r="G15" s="264">
        <v>0</v>
      </c>
      <c r="H15" s="269"/>
      <c r="I15" s="264">
        <v>0</v>
      </c>
      <c r="J15" s="269"/>
      <c r="K15" s="264">
        <v>0</v>
      </c>
    </row>
    <row r="16" spans="1:11" ht="13.5" customHeight="1" x14ac:dyDescent="0.2">
      <c r="A16" s="40"/>
      <c r="B16" s="40"/>
      <c r="C16" s="234"/>
      <c r="D16" s="42"/>
      <c r="E16" s="45"/>
      <c r="F16" s="42"/>
      <c r="G16" s="45"/>
      <c r="H16" s="42"/>
      <c r="I16" s="45"/>
      <c r="J16" s="42"/>
      <c r="K16" s="45"/>
    </row>
    <row r="17" spans="1:12" ht="13.5" customHeight="1" x14ac:dyDescent="0.2">
      <c r="B17" s="1" t="s">
        <v>157</v>
      </c>
      <c r="C17" s="235">
        <v>0</v>
      </c>
      <c r="D17" s="17"/>
      <c r="E17" s="46">
        <f>SUM(E11:E15)</f>
        <v>0</v>
      </c>
      <c r="F17" s="17"/>
      <c r="G17" s="46">
        <f>SUM(G11:G15)</f>
        <v>0</v>
      </c>
      <c r="H17" s="17"/>
      <c r="I17" s="46">
        <f>SUM(I11:I15)</f>
        <v>0</v>
      </c>
      <c r="J17" s="17"/>
      <c r="K17" s="46">
        <f>SUM(K11:K15)</f>
        <v>0</v>
      </c>
    </row>
    <row r="18" spans="1:12" ht="13.5" customHeight="1" x14ac:dyDescent="0.2">
      <c r="A18" s="40"/>
      <c r="B18" s="40"/>
      <c r="C18" s="236"/>
      <c r="D18" s="32"/>
      <c r="E18" s="32"/>
      <c r="F18" s="32"/>
      <c r="G18" s="32"/>
      <c r="H18" s="32"/>
      <c r="I18" s="32"/>
      <c r="J18" s="32"/>
      <c r="K18" s="32"/>
    </row>
    <row r="19" spans="1:12" ht="13.5" customHeight="1" x14ac:dyDescent="0.2">
      <c r="A19" s="1" t="s">
        <v>158</v>
      </c>
      <c r="B19" s="40"/>
      <c r="C19" s="237"/>
      <c r="D19" s="42"/>
      <c r="E19" s="54"/>
      <c r="F19" s="42"/>
      <c r="G19" s="54"/>
      <c r="H19" s="42"/>
      <c r="I19" s="54"/>
      <c r="J19" s="42"/>
      <c r="K19" s="54"/>
    </row>
    <row r="20" spans="1:12" ht="13.5" customHeight="1" x14ac:dyDescent="0.2">
      <c r="A20" s="40"/>
      <c r="B20" s="38" t="s">
        <v>159</v>
      </c>
      <c r="C20" s="233">
        <v>0</v>
      </c>
      <c r="D20" s="55"/>
      <c r="E20" s="266">
        <v>0</v>
      </c>
      <c r="F20" s="267"/>
      <c r="G20" s="266">
        <v>0</v>
      </c>
      <c r="H20" s="267"/>
      <c r="I20" s="266">
        <v>0</v>
      </c>
      <c r="J20" s="267"/>
      <c r="K20" s="266">
        <v>0</v>
      </c>
    </row>
    <row r="21" spans="1:12" ht="13.5" customHeight="1" x14ac:dyDescent="0.2">
      <c r="A21" s="40"/>
      <c r="B21" s="38" t="s">
        <v>160</v>
      </c>
      <c r="C21" s="233">
        <v>0</v>
      </c>
      <c r="D21" s="55"/>
      <c r="E21" s="268">
        <v>0</v>
      </c>
      <c r="F21" s="267"/>
      <c r="G21" s="268"/>
      <c r="H21" s="267"/>
      <c r="I21" s="268"/>
      <c r="J21" s="267"/>
      <c r="K21" s="268"/>
    </row>
    <row r="22" spans="1:12" ht="13.5" customHeight="1" x14ac:dyDescent="0.2">
      <c r="A22" s="40"/>
      <c r="B22" s="38" t="s">
        <v>71</v>
      </c>
      <c r="C22" s="227">
        <v>0</v>
      </c>
      <c r="D22" s="56"/>
      <c r="E22" s="264">
        <v>0</v>
      </c>
      <c r="F22" s="269"/>
      <c r="G22" s="264"/>
      <c r="H22" s="269"/>
      <c r="I22" s="264"/>
      <c r="J22" s="269"/>
      <c r="K22" s="264"/>
    </row>
    <row r="23" spans="1:12" ht="13.5" customHeight="1" x14ac:dyDescent="0.2">
      <c r="A23" s="40"/>
      <c r="B23" s="40"/>
      <c r="C23" s="237"/>
      <c r="D23" s="42"/>
      <c r="E23" s="54"/>
      <c r="F23" s="42"/>
      <c r="G23" s="54"/>
      <c r="H23" s="42"/>
      <c r="I23" s="54"/>
      <c r="J23" s="42"/>
      <c r="K23" s="54"/>
    </row>
    <row r="24" spans="1:12" ht="13.5" customHeight="1" x14ac:dyDescent="0.2">
      <c r="A24" s="40"/>
      <c r="B24" s="1" t="s">
        <v>161</v>
      </c>
      <c r="C24" s="227">
        <v>0</v>
      </c>
      <c r="D24" s="17"/>
      <c r="E24" s="46">
        <f>SUM(E20:E22)</f>
        <v>0</v>
      </c>
      <c r="F24" s="17"/>
      <c r="G24" s="46">
        <f>SUM(G20:G22)</f>
        <v>0</v>
      </c>
      <c r="H24" s="17"/>
      <c r="I24" s="46">
        <f>SUM(I20:I22)</f>
        <v>0</v>
      </c>
      <c r="J24" s="17"/>
      <c r="K24" s="46">
        <f>SUM(K20:K22)</f>
        <v>0</v>
      </c>
    </row>
    <row r="25" spans="1:12" ht="13.5" customHeight="1" x14ac:dyDescent="0.2">
      <c r="A25" s="40"/>
      <c r="B25" s="40"/>
      <c r="C25" s="234"/>
      <c r="D25" s="42"/>
      <c r="E25" s="45"/>
      <c r="F25" s="42"/>
      <c r="G25" s="45"/>
      <c r="H25" s="42"/>
      <c r="I25" s="45"/>
      <c r="J25" s="42"/>
      <c r="K25" s="45"/>
    </row>
    <row r="26" spans="1:12" ht="13.5" customHeight="1" x14ac:dyDescent="0.2">
      <c r="A26" s="1" t="s">
        <v>162</v>
      </c>
      <c r="B26" s="40"/>
      <c r="C26" s="237"/>
      <c r="D26" s="42"/>
      <c r="E26" s="54"/>
      <c r="F26" s="42"/>
      <c r="G26" s="54"/>
      <c r="H26" s="42"/>
      <c r="I26" s="54"/>
      <c r="J26" s="42"/>
      <c r="K26" s="54"/>
    </row>
    <row r="27" spans="1:12" ht="13.5" customHeight="1" x14ac:dyDescent="0.2">
      <c r="A27" s="40"/>
      <c r="B27" s="38" t="s">
        <v>163</v>
      </c>
      <c r="C27" s="233">
        <v>0</v>
      </c>
      <c r="D27" s="55"/>
      <c r="E27" s="266">
        <v>0</v>
      </c>
      <c r="F27" s="267"/>
      <c r="G27" s="266">
        <v>0</v>
      </c>
      <c r="H27" s="267"/>
      <c r="I27" s="266">
        <v>1779200</v>
      </c>
      <c r="J27" s="267"/>
      <c r="K27" s="266">
        <v>1779200</v>
      </c>
    </row>
    <row r="28" spans="1:12" ht="13.5" customHeight="1" x14ac:dyDescent="0.2">
      <c r="A28" s="40"/>
      <c r="B28" s="38" t="s">
        <v>44</v>
      </c>
      <c r="C28" s="233">
        <v>0</v>
      </c>
      <c r="D28" s="55"/>
      <c r="E28" s="268">
        <v>0</v>
      </c>
      <c r="F28" s="267"/>
      <c r="G28" s="268"/>
      <c r="H28" s="267"/>
      <c r="I28" s="268"/>
      <c r="J28" s="267"/>
      <c r="K28" s="268"/>
      <c r="L28" s="40"/>
    </row>
    <row r="29" spans="1:12" ht="13.5" customHeight="1" x14ac:dyDescent="0.2">
      <c r="A29" s="40"/>
      <c r="B29" s="38" t="s">
        <v>55</v>
      </c>
      <c r="C29" s="233">
        <v>0</v>
      </c>
      <c r="D29" s="55"/>
      <c r="E29" s="268">
        <v>0</v>
      </c>
      <c r="F29" s="267"/>
      <c r="G29" s="268"/>
      <c r="H29" s="267"/>
      <c r="I29" s="268"/>
      <c r="J29" s="267"/>
      <c r="K29" s="268"/>
    </row>
    <row r="30" spans="1:12" ht="13.5" customHeight="1" x14ac:dyDescent="0.2">
      <c r="A30" s="40"/>
      <c r="B30" s="38" t="s">
        <v>164</v>
      </c>
      <c r="C30" s="227">
        <v>0</v>
      </c>
      <c r="D30" s="56"/>
      <c r="E30" s="264">
        <v>0</v>
      </c>
      <c r="F30" s="269"/>
      <c r="G30" s="264"/>
      <c r="H30" s="269"/>
      <c r="I30" s="264"/>
      <c r="J30" s="269"/>
      <c r="K30" s="264"/>
    </row>
    <row r="31" spans="1:12" ht="13.5" customHeight="1" x14ac:dyDescent="0.2">
      <c r="A31" s="40"/>
      <c r="B31" s="1" t="s">
        <v>165</v>
      </c>
      <c r="C31" s="235">
        <v>0</v>
      </c>
      <c r="D31" s="17"/>
      <c r="E31" s="46">
        <f>SUM(E27:E30)</f>
        <v>0</v>
      </c>
      <c r="F31" s="17"/>
      <c r="G31" s="46">
        <f>SUM(G27:G30)</f>
        <v>0</v>
      </c>
      <c r="H31" s="17"/>
      <c r="I31" s="46">
        <f>SUM(I27:I30)</f>
        <v>1779200</v>
      </c>
      <c r="J31" s="17"/>
      <c r="K31" s="46">
        <f>SUM(K27:K30)</f>
        <v>1779200</v>
      </c>
    </row>
    <row r="32" spans="1:12" ht="13.5" customHeight="1" x14ac:dyDescent="0.2">
      <c r="A32" s="40"/>
      <c r="B32" s="40"/>
      <c r="C32" s="238"/>
      <c r="D32" s="42"/>
      <c r="E32" s="45"/>
      <c r="F32" s="42"/>
      <c r="G32" s="45"/>
      <c r="H32" s="42"/>
      <c r="I32" s="45"/>
      <c r="J32" s="42"/>
      <c r="K32" s="45"/>
    </row>
    <row r="33" spans="1:11" ht="13.5" customHeight="1" x14ac:dyDescent="0.2">
      <c r="A33" s="1" t="s">
        <v>166</v>
      </c>
      <c r="B33" s="40"/>
      <c r="C33" s="238"/>
      <c r="D33" s="42"/>
      <c r="E33" s="45"/>
      <c r="F33" s="42"/>
      <c r="G33" s="45"/>
      <c r="H33" s="42"/>
      <c r="I33" s="45"/>
      <c r="J33" s="42"/>
      <c r="K33" s="45"/>
    </row>
    <row r="34" spans="1:11" ht="13.5" customHeight="1" x14ac:dyDescent="0.2">
      <c r="A34" s="40"/>
      <c r="B34" s="38" t="s">
        <v>163</v>
      </c>
      <c r="C34" s="233">
        <v>0</v>
      </c>
      <c r="D34" s="55"/>
      <c r="E34" s="266">
        <v>0</v>
      </c>
      <c r="F34" s="267"/>
      <c r="G34" s="266">
        <v>0</v>
      </c>
      <c r="H34" s="267"/>
      <c r="I34" s="266">
        <v>-44480</v>
      </c>
      <c r="J34" s="267"/>
      <c r="K34" s="266">
        <f>-44480*2</f>
        <v>-88960</v>
      </c>
    </row>
    <row r="35" spans="1:11" ht="13.5" customHeight="1" x14ac:dyDescent="0.2">
      <c r="A35" s="40"/>
      <c r="B35" s="38" t="s">
        <v>44</v>
      </c>
      <c r="C35" s="233">
        <v>0</v>
      </c>
      <c r="D35" s="55"/>
      <c r="E35" s="268">
        <v>0</v>
      </c>
      <c r="F35" s="267"/>
      <c r="G35" s="268"/>
      <c r="H35" s="267"/>
      <c r="I35" s="268"/>
      <c r="J35" s="267"/>
      <c r="K35" s="268"/>
    </row>
    <row r="36" spans="1:11" ht="13.5" customHeight="1" x14ac:dyDescent="0.2">
      <c r="A36" s="40"/>
      <c r="B36" s="38" t="s">
        <v>55</v>
      </c>
      <c r="C36" s="227">
        <v>0</v>
      </c>
      <c r="D36" s="56"/>
      <c r="E36" s="264">
        <v>0</v>
      </c>
      <c r="F36" s="269"/>
      <c r="G36" s="264"/>
      <c r="H36" s="269"/>
      <c r="I36" s="264"/>
      <c r="J36" s="269"/>
      <c r="K36" s="264"/>
    </row>
    <row r="37" spans="1:11" ht="13.5" customHeight="1" x14ac:dyDescent="0.2">
      <c r="A37" s="40"/>
      <c r="B37" s="1" t="s">
        <v>167</v>
      </c>
      <c r="C37" s="235">
        <v>0</v>
      </c>
      <c r="D37" s="17"/>
      <c r="E37" s="46">
        <f>SUM(E34:E36)</f>
        <v>0</v>
      </c>
      <c r="F37" s="17"/>
      <c r="G37" s="46">
        <f>SUM(G34:G36)</f>
        <v>0</v>
      </c>
      <c r="H37" s="17"/>
      <c r="I37" s="46">
        <f>SUM(I34:I36)</f>
        <v>-44480</v>
      </c>
      <c r="J37" s="17"/>
      <c r="K37" s="46">
        <f>SUM(K34:K36)</f>
        <v>-88960</v>
      </c>
    </row>
    <row r="38" spans="1:11" ht="13.5" customHeight="1" x14ac:dyDescent="0.2">
      <c r="A38" s="40"/>
      <c r="B38" s="40"/>
      <c r="C38" s="239"/>
      <c r="D38" s="42"/>
      <c r="E38" s="54"/>
      <c r="F38" s="42"/>
      <c r="G38" s="54"/>
      <c r="H38" s="42"/>
      <c r="I38" s="54"/>
      <c r="J38" s="42"/>
      <c r="K38" s="54"/>
    </row>
    <row r="39" spans="1:11" ht="13.5" customHeight="1" x14ac:dyDescent="0.2">
      <c r="A39" s="1" t="s">
        <v>168</v>
      </c>
      <c r="C39" s="233">
        <v>0</v>
      </c>
      <c r="D39" s="42"/>
      <c r="E39" s="54">
        <f>E31+E37</f>
        <v>0</v>
      </c>
      <c r="F39" s="42"/>
      <c r="G39" s="54">
        <f>G31+G37</f>
        <v>0</v>
      </c>
      <c r="H39" s="42"/>
      <c r="I39" s="54">
        <f>I31+I37</f>
        <v>1734720</v>
      </c>
      <c r="J39" s="42"/>
      <c r="K39" s="54">
        <f>K31+K37</f>
        <v>1690240</v>
      </c>
    </row>
    <row r="40" spans="1:11" ht="13.5" customHeight="1" x14ac:dyDescent="0.2">
      <c r="A40" s="40"/>
      <c r="B40" s="40"/>
      <c r="C40" s="239"/>
      <c r="D40" s="42"/>
      <c r="E40" s="54"/>
      <c r="F40" s="42"/>
      <c r="G40" s="54"/>
      <c r="H40" s="42"/>
      <c r="I40" s="54"/>
      <c r="J40" s="42"/>
      <c r="K40" s="54"/>
    </row>
    <row r="41" spans="1:11" ht="13.5" customHeight="1" x14ac:dyDescent="0.2">
      <c r="A41" s="58" t="s">
        <v>169</v>
      </c>
      <c r="B41" s="38"/>
      <c r="C41" s="227">
        <v>0</v>
      </c>
      <c r="D41" s="56"/>
      <c r="E41" s="270">
        <v>0</v>
      </c>
      <c r="F41" s="269"/>
      <c r="G41" s="270">
        <v>0</v>
      </c>
      <c r="H41" s="269"/>
      <c r="I41" s="270">
        <v>0</v>
      </c>
      <c r="J41" s="269"/>
      <c r="K41" s="270">
        <v>0</v>
      </c>
    </row>
    <row r="42" spans="1:11" ht="13.5" customHeight="1" x14ac:dyDescent="0.2">
      <c r="A42" s="40"/>
      <c r="B42" s="40"/>
      <c r="C42" s="238"/>
      <c r="D42" s="42"/>
      <c r="E42" s="45"/>
      <c r="F42" s="42"/>
      <c r="G42" s="45"/>
      <c r="H42" s="42"/>
      <c r="I42" s="45"/>
      <c r="J42" s="42"/>
      <c r="K42" s="45"/>
    </row>
    <row r="43" spans="1:11" ht="13.5" customHeight="1" x14ac:dyDescent="0.2">
      <c r="A43" s="40"/>
      <c r="B43" s="40"/>
      <c r="C43" s="238"/>
      <c r="D43" s="42"/>
      <c r="E43" s="45"/>
      <c r="F43" s="42"/>
      <c r="G43" s="45"/>
      <c r="H43" s="42"/>
      <c r="I43" s="45"/>
      <c r="J43" s="42"/>
      <c r="K43" s="45"/>
    </row>
    <row r="44" spans="1:11" ht="13.5" customHeight="1" thickBot="1" x14ac:dyDescent="0.25">
      <c r="A44" s="1" t="s">
        <v>170</v>
      </c>
      <c r="B44" s="40"/>
      <c r="C44" s="232">
        <v>0</v>
      </c>
      <c r="D44" s="60"/>
      <c r="E44" s="59">
        <f>E17+E24+E39+E41</f>
        <v>0</v>
      </c>
      <c r="F44" s="60"/>
      <c r="G44" s="59">
        <f>G17+G24+G39+G41</f>
        <v>0</v>
      </c>
      <c r="H44" s="60"/>
      <c r="I44" s="59">
        <f>I17+I24+I39+I41</f>
        <v>1734720</v>
      </c>
      <c r="J44" s="60"/>
      <c r="K44" s="59">
        <f>K17+K24+K39+K41</f>
        <v>1690240</v>
      </c>
    </row>
    <row r="45" spans="1:11" ht="13.5" customHeight="1" thickTop="1" x14ac:dyDescent="0.2">
      <c r="A45" s="40"/>
      <c r="B45" s="40"/>
      <c r="C45" s="240"/>
      <c r="D45" s="32"/>
      <c r="E45" s="32"/>
      <c r="F45" s="32"/>
      <c r="G45" s="32"/>
      <c r="H45" s="32"/>
      <c r="I45" s="32"/>
      <c r="J45" s="32"/>
      <c r="K45" s="32"/>
    </row>
    <row r="46" spans="1:11" ht="13.5" customHeight="1" x14ac:dyDescent="0.2">
      <c r="A46" s="40"/>
      <c r="B46" s="40"/>
      <c r="C46" s="240"/>
      <c r="D46" s="32"/>
      <c r="E46" s="32"/>
      <c r="F46" s="32"/>
      <c r="G46" s="61"/>
      <c r="H46" s="32"/>
      <c r="I46" s="61"/>
      <c r="J46" s="32"/>
      <c r="K46" s="61"/>
    </row>
    <row r="47" spans="1:11" ht="13.5" customHeight="1" x14ac:dyDescent="0.2">
      <c r="A47" s="40"/>
      <c r="B47" s="40"/>
      <c r="C47" s="240"/>
      <c r="D47" s="32"/>
      <c r="E47" s="32"/>
      <c r="F47" s="32"/>
      <c r="G47" s="32"/>
      <c r="H47" s="32"/>
      <c r="I47" s="32"/>
      <c r="J47" s="32"/>
      <c r="K47" s="32"/>
    </row>
    <row r="48" spans="1:11" ht="13.5" customHeight="1" x14ac:dyDescent="0.2">
      <c r="A48" s="1" t="s">
        <v>171</v>
      </c>
      <c r="B48" s="40"/>
      <c r="C48" s="240"/>
      <c r="D48" s="32"/>
      <c r="E48" s="32"/>
      <c r="F48" s="32"/>
      <c r="G48" s="32"/>
      <c r="H48" s="32"/>
      <c r="I48" s="32"/>
      <c r="J48" s="32"/>
      <c r="K48" s="32"/>
    </row>
    <row r="49" spans="1:11" ht="13.5" customHeight="1" x14ac:dyDescent="0.2">
      <c r="C49" s="240"/>
      <c r="D49" s="32"/>
      <c r="E49" s="32"/>
      <c r="F49" s="32"/>
      <c r="G49" s="32"/>
      <c r="H49" s="32"/>
      <c r="I49" s="32"/>
      <c r="J49" s="32"/>
      <c r="K49" s="32"/>
    </row>
    <row r="50" spans="1:11" ht="13.5" customHeight="1" x14ac:dyDescent="0.2">
      <c r="A50" s="1" t="s">
        <v>172</v>
      </c>
      <c r="C50" s="240"/>
      <c r="D50" s="32"/>
      <c r="E50" s="32"/>
      <c r="F50" s="32"/>
      <c r="G50" s="32"/>
      <c r="H50" s="32"/>
      <c r="I50" s="32"/>
      <c r="J50" s="32"/>
      <c r="K50" s="32"/>
    </row>
    <row r="51" spans="1:11" ht="13.5" customHeight="1" x14ac:dyDescent="0.2">
      <c r="B51" s="38" t="s">
        <v>173</v>
      </c>
      <c r="C51" s="233">
        <v>0</v>
      </c>
      <c r="D51" s="55"/>
      <c r="E51" s="266">
        <v>0</v>
      </c>
      <c r="F51" s="267"/>
      <c r="G51" s="266">
        <v>0</v>
      </c>
      <c r="H51" s="267"/>
      <c r="I51" s="266">
        <v>0</v>
      </c>
      <c r="J51" s="267"/>
      <c r="K51" s="266">
        <v>0</v>
      </c>
    </row>
    <row r="52" spans="1:11" ht="13.5" customHeight="1" x14ac:dyDescent="0.2">
      <c r="B52" s="38" t="s">
        <v>174</v>
      </c>
      <c r="C52" s="233">
        <v>0</v>
      </c>
      <c r="D52" s="55"/>
      <c r="E52" s="268">
        <v>0</v>
      </c>
      <c r="F52" s="267"/>
      <c r="G52" s="268">
        <v>0</v>
      </c>
      <c r="H52" s="267"/>
      <c r="I52" s="268">
        <v>0</v>
      </c>
      <c r="J52" s="267"/>
      <c r="K52" s="268">
        <v>0</v>
      </c>
    </row>
    <row r="53" spans="1:11" ht="13.5" customHeight="1" x14ac:dyDescent="0.2">
      <c r="B53" s="38" t="s">
        <v>175</v>
      </c>
      <c r="C53" s="233">
        <v>0</v>
      </c>
      <c r="D53" s="55"/>
      <c r="E53" s="268">
        <v>0</v>
      </c>
      <c r="F53" s="267"/>
      <c r="G53" s="268">
        <v>0</v>
      </c>
      <c r="H53" s="267"/>
      <c r="I53" s="268">
        <v>0</v>
      </c>
      <c r="J53" s="267"/>
      <c r="K53" s="268">
        <v>0</v>
      </c>
    </row>
    <row r="54" spans="1:11" ht="13.5" customHeight="1" x14ac:dyDescent="0.2">
      <c r="B54" s="38" t="s">
        <v>176</v>
      </c>
      <c r="C54" s="233">
        <v>0</v>
      </c>
      <c r="D54" s="55"/>
      <c r="E54" s="268">
        <v>0</v>
      </c>
      <c r="F54" s="267"/>
      <c r="G54" s="268">
        <v>0</v>
      </c>
      <c r="H54" s="267"/>
      <c r="I54" s="268">
        <v>0</v>
      </c>
      <c r="J54" s="267"/>
      <c r="K54" s="268">
        <v>0</v>
      </c>
    </row>
    <row r="55" spans="1:11" ht="13.5" customHeight="1" x14ac:dyDescent="0.2">
      <c r="B55" s="38" t="s">
        <v>177</v>
      </c>
      <c r="C55" s="227">
        <v>0</v>
      </c>
      <c r="D55" s="56"/>
      <c r="E55" s="264">
        <v>0</v>
      </c>
      <c r="F55" s="269"/>
      <c r="G55" s="264">
        <v>0</v>
      </c>
      <c r="H55" s="269"/>
      <c r="I55" s="264">
        <v>0</v>
      </c>
      <c r="J55" s="269"/>
      <c r="K55" s="264">
        <v>0</v>
      </c>
    </row>
    <row r="56" spans="1:11" ht="13.5" customHeight="1" x14ac:dyDescent="0.2">
      <c r="B56" s="1" t="s">
        <v>178</v>
      </c>
      <c r="C56" s="235">
        <v>0</v>
      </c>
      <c r="D56" s="17"/>
      <c r="E56" s="46">
        <f>SUM(E51:E55)</f>
        <v>0</v>
      </c>
      <c r="F56" s="17"/>
      <c r="G56" s="46">
        <f>SUM(G51:G55)</f>
        <v>0</v>
      </c>
      <c r="H56" s="17"/>
      <c r="I56" s="46">
        <f>SUM(I51:I55)</f>
        <v>0</v>
      </c>
      <c r="J56" s="17"/>
      <c r="K56" s="46">
        <f>SUM(K51:K55)</f>
        <v>0</v>
      </c>
    </row>
    <row r="57" spans="1:11" ht="13.5" customHeight="1" x14ac:dyDescent="0.2">
      <c r="C57" s="240"/>
      <c r="D57" s="32"/>
      <c r="E57" s="32"/>
      <c r="F57" s="32"/>
      <c r="G57" s="32"/>
      <c r="H57" s="32"/>
      <c r="I57" s="32"/>
      <c r="J57" s="32"/>
      <c r="K57" s="32"/>
    </row>
    <row r="58" spans="1:11" ht="13.5" customHeight="1" x14ac:dyDescent="0.2">
      <c r="A58" s="1" t="s">
        <v>179</v>
      </c>
      <c r="C58" s="240"/>
      <c r="D58" s="32"/>
      <c r="E58" s="32"/>
      <c r="F58" s="32"/>
      <c r="G58" s="32"/>
      <c r="H58" s="32"/>
      <c r="I58" s="32"/>
      <c r="J58" s="32"/>
      <c r="K58" s="32"/>
    </row>
    <row r="59" spans="1:11" ht="13.5" customHeight="1" x14ac:dyDescent="0.2">
      <c r="B59" s="38" t="s">
        <v>180</v>
      </c>
      <c r="C59" s="233">
        <v>0</v>
      </c>
      <c r="D59" s="55"/>
      <c r="E59" s="266">
        <v>0</v>
      </c>
      <c r="F59" s="267"/>
      <c r="G59" s="266">
        <v>0</v>
      </c>
      <c r="H59" s="267"/>
      <c r="I59" s="266">
        <v>0</v>
      </c>
      <c r="J59" s="267"/>
      <c r="K59" s="266">
        <v>0</v>
      </c>
    </row>
    <row r="60" spans="1:11" ht="13.5" customHeight="1" x14ac:dyDescent="0.2">
      <c r="B60" s="38" t="s">
        <v>181</v>
      </c>
      <c r="C60" s="233">
        <v>0</v>
      </c>
      <c r="D60" s="55"/>
      <c r="E60" s="268">
        <v>0</v>
      </c>
      <c r="F60" s="267"/>
      <c r="G60" s="268">
        <v>0</v>
      </c>
      <c r="H60" s="267"/>
      <c r="I60" s="268">
        <v>0</v>
      </c>
      <c r="J60" s="267"/>
      <c r="K60" s="268">
        <v>0</v>
      </c>
    </row>
    <row r="61" spans="1:11" ht="13.5" customHeight="1" x14ac:dyDescent="0.2">
      <c r="B61" s="38" t="s">
        <v>182</v>
      </c>
      <c r="C61" s="227">
        <v>0</v>
      </c>
      <c r="D61" s="56"/>
      <c r="E61" s="264">
        <v>0</v>
      </c>
      <c r="F61" s="269"/>
      <c r="G61" s="264">
        <v>0</v>
      </c>
      <c r="H61" s="269"/>
      <c r="I61" s="264">
        <v>0</v>
      </c>
      <c r="J61" s="269"/>
      <c r="K61" s="264">
        <v>0</v>
      </c>
    </row>
    <row r="62" spans="1:11" ht="13.5" customHeight="1" x14ac:dyDescent="0.2">
      <c r="B62" s="1" t="s">
        <v>183</v>
      </c>
      <c r="C62" s="235">
        <v>0</v>
      </c>
      <c r="D62" s="17"/>
      <c r="E62" s="46">
        <f>SUM(E59:E61)</f>
        <v>0</v>
      </c>
      <c r="F62" s="17"/>
      <c r="G62" s="46">
        <f>SUM(G59:G61)</f>
        <v>0</v>
      </c>
      <c r="H62" s="17"/>
      <c r="I62" s="46">
        <f>SUM(I59:I61)</f>
        <v>0</v>
      </c>
      <c r="J62" s="17"/>
      <c r="K62" s="46">
        <f>SUM(K59:K61)</f>
        <v>0</v>
      </c>
    </row>
    <row r="63" spans="1:11" ht="13.5" customHeight="1" x14ac:dyDescent="0.2">
      <c r="C63" s="240"/>
      <c r="D63" s="32"/>
      <c r="E63" s="32"/>
      <c r="F63" s="32"/>
      <c r="G63" s="32"/>
      <c r="H63" s="32"/>
      <c r="I63" s="32"/>
      <c r="J63" s="32"/>
      <c r="K63" s="32"/>
    </row>
    <row r="64" spans="1:11" ht="13.5" customHeight="1" x14ac:dyDescent="0.2">
      <c r="A64" s="58" t="s">
        <v>184</v>
      </c>
      <c r="C64" s="227">
        <v>0</v>
      </c>
      <c r="D64" s="56"/>
      <c r="E64" s="270">
        <v>0</v>
      </c>
      <c r="F64" s="269"/>
      <c r="G64" s="270">
        <v>0</v>
      </c>
      <c r="H64" s="269"/>
      <c r="I64" s="270">
        <v>0</v>
      </c>
      <c r="J64" s="269"/>
      <c r="K64" s="270">
        <v>0</v>
      </c>
    </row>
    <row r="65" spans="1:11" ht="13.5" customHeight="1" x14ac:dyDescent="0.2">
      <c r="C65" s="240"/>
      <c r="D65" s="32"/>
      <c r="E65" s="32"/>
      <c r="F65" s="32"/>
      <c r="G65" s="32"/>
      <c r="H65" s="32"/>
      <c r="I65" s="32"/>
      <c r="J65" s="32"/>
      <c r="K65" s="32"/>
    </row>
    <row r="66" spans="1:11" ht="13.5" customHeight="1" x14ac:dyDescent="0.2">
      <c r="A66" s="1" t="s">
        <v>185</v>
      </c>
      <c r="C66" s="233">
        <v>0</v>
      </c>
      <c r="D66" s="42"/>
      <c r="E66" s="54">
        <f>E56+E62+E64</f>
        <v>0</v>
      </c>
      <c r="F66" s="42"/>
      <c r="G66" s="54">
        <f>G56+G62+G64</f>
        <v>0</v>
      </c>
      <c r="H66" s="42"/>
      <c r="I66" s="54">
        <f>I56+I62+I64</f>
        <v>0</v>
      </c>
      <c r="J66" s="42"/>
      <c r="K66" s="54">
        <f>K56+K62+K64</f>
        <v>0</v>
      </c>
    </row>
    <row r="67" spans="1:11" ht="13.5" customHeight="1" x14ac:dyDescent="0.2">
      <c r="C67" s="240"/>
      <c r="D67" s="32"/>
      <c r="E67" s="32"/>
      <c r="F67" s="32"/>
      <c r="G67" s="32"/>
      <c r="H67" s="32"/>
      <c r="I67" s="32"/>
      <c r="J67" s="32"/>
      <c r="K67" s="32"/>
    </row>
    <row r="68" spans="1:11" ht="13.5" customHeight="1" x14ac:dyDescent="0.2">
      <c r="A68" s="58" t="s">
        <v>186</v>
      </c>
      <c r="C68" s="227">
        <v>0</v>
      </c>
      <c r="D68" s="56"/>
      <c r="E68" s="270">
        <v>0</v>
      </c>
      <c r="F68" s="269"/>
      <c r="G68" s="270">
        <v>0</v>
      </c>
      <c r="H68" s="269"/>
      <c r="I68" s="270">
        <v>1734720</v>
      </c>
      <c r="J68" s="269"/>
      <c r="K68" s="270">
        <v>1690240</v>
      </c>
    </row>
    <row r="69" spans="1:11" ht="13.5" customHeight="1" x14ac:dyDescent="0.2">
      <c r="C69" s="240"/>
      <c r="D69" s="32"/>
      <c r="E69" s="32"/>
      <c r="F69" s="32"/>
      <c r="G69" s="32"/>
      <c r="H69" s="32"/>
      <c r="I69" s="32"/>
      <c r="J69" s="32"/>
      <c r="K69" s="32"/>
    </row>
    <row r="70" spans="1:11" ht="13.5" customHeight="1" x14ac:dyDescent="0.2">
      <c r="C70" s="240"/>
      <c r="D70" s="32"/>
      <c r="E70" s="32"/>
      <c r="F70" s="32"/>
      <c r="G70" s="32"/>
      <c r="H70" s="32"/>
      <c r="I70" s="32"/>
      <c r="J70" s="32"/>
      <c r="K70" s="32"/>
    </row>
    <row r="71" spans="1:11" ht="13.5" customHeight="1" thickBot="1" x14ac:dyDescent="0.25">
      <c r="A71" s="1" t="s">
        <v>187</v>
      </c>
      <c r="C71" s="232">
        <v>0</v>
      </c>
      <c r="D71" s="60"/>
      <c r="E71" s="59">
        <f>E66+E68</f>
        <v>0</v>
      </c>
      <c r="F71" s="60"/>
      <c r="G71" s="59">
        <f>G66+G68</f>
        <v>0</v>
      </c>
      <c r="H71" s="60"/>
      <c r="I71" s="59">
        <f>I66+I68</f>
        <v>1734720</v>
      </c>
      <c r="J71" s="60"/>
      <c r="K71" s="59">
        <f>K66+K68</f>
        <v>1690240</v>
      </c>
    </row>
    <row r="72" spans="1:11" ht="13.5" thickTop="1" x14ac:dyDescent="0.2">
      <c r="C72" s="32"/>
      <c r="D72" s="32"/>
      <c r="E72" s="32"/>
      <c r="F72" s="32"/>
      <c r="G72" s="32"/>
      <c r="H72" s="32"/>
      <c r="I72" s="32"/>
      <c r="J72" s="32"/>
      <c r="K72" s="32"/>
    </row>
  </sheetData>
  <mergeCells count="5">
    <mergeCell ref="A5:K5"/>
    <mergeCell ref="A1:K1"/>
    <mergeCell ref="A2:K2"/>
    <mergeCell ref="A3:K3"/>
    <mergeCell ref="A4:K4"/>
  </mergeCells>
  <phoneticPr fontId="0" type="noConversion"/>
  <printOptions horizontalCentered="1"/>
  <pageMargins left="0.25" right="0.25" top="0.75" bottom="0.75" header="0.5" footer="0.5"/>
  <pageSetup scale="72" orientation="portrait" r:id="rId1"/>
  <headerFooter alignWithMargins="0">
    <oddHeader>&amp;L&amp;"Arial,Italic"&amp;12NOTE: When completing this table make entries in the shaded fields only.</oddHeader>
    <oddFooter>&amp;L&amp;D
Health Care Administration&amp;R&amp;F,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opLeftCell="A43" zoomScaleNormal="100" workbookViewId="0">
      <selection activeCell="Q58" sqref="Q58"/>
    </sheetView>
  </sheetViews>
  <sheetFormatPr defaultRowHeight="12.75" x14ac:dyDescent="0.2"/>
  <cols>
    <col min="1" max="1" width="2.7109375" customWidth="1"/>
    <col min="2" max="2" width="35.425781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customWidth="1"/>
    <col min="10" max="10" width="1.85546875" customWidth="1"/>
    <col min="11" max="11" width="13.85546875" customWidth="1"/>
  </cols>
  <sheetData>
    <row r="1" spans="1:11" ht="15.75" x14ac:dyDescent="0.25">
      <c r="A1" s="300" t="str">
        <f>'Table 1'!A1:C1</f>
        <v>Vermont Veterans' Home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5.75" x14ac:dyDescent="0.25">
      <c r="A2" s="300" t="str">
        <f>'Table 1'!A2:C2</f>
        <v>Kitchen Project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ht="14.25" x14ac:dyDescent="0.2">
      <c r="A3" s="303" t="s">
        <v>189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14.25" x14ac:dyDescent="0.2">
      <c r="A4" s="303" t="s">
        <v>149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ht="14.25" x14ac:dyDescent="0.2">
      <c r="A5" s="303" t="s">
        <v>147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11" ht="13.5" customHeight="1" x14ac:dyDescent="0.2"/>
    <row r="7" spans="1:11" ht="13.5" customHeight="1" x14ac:dyDescent="0.2">
      <c r="C7" s="1"/>
      <c r="D7" s="1"/>
      <c r="E7" s="13"/>
      <c r="F7" s="1"/>
      <c r="G7" s="13" t="s">
        <v>111</v>
      </c>
      <c r="H7" s="40"/>
      <c r="I7" s="13" t="s">
        <v>111</v>
      </c>
      <c r="J7" s="40"/>
      <c r="K7" s="13" t="s">
        <v>111</v>
      </c>
    </row>
    <row r="8" spans="1:11" ht="13.5" customHeight="1" x14ac:dyDescent="0.2">
      <c r="A8" s="1" t="s">
        <v>150</v>
      </c>
      <c r="C8" s="13" t="s">
        <v>112</v>
      </c>
      <c r="D8" s="43"/>
      <c r="E8" s="13" t="s">
        <v>113</v>
      </c>
      <c r="F8" s="43"/>
      <c r="G8" s="13" t="s">
        <v>114</v>
      </c>
      <c r="H8" s="43"/>
      <c r="I8" s="13" t="s">
        <v>115</v>
      </c>
      <c r="J8" s="43"/>
      <c r="K8" s="13" t="s">
        <v>116</v>
      </c>
    </row>
    <row r="9" spans="1:11" ht="13.5" customHeight="1" x14ac:dyDescent="0.2">
      <c r="C9" s="15">
        <f>'Table 4A'!C9</f>
        <v>2015</v>
      </c>
      <c r="D9" s="44"/>
      <c r="E9" s="15">
        <f>C9+1</f>
        <v>2016</v>
      </c>
      <c r="F9" s="44"/>
      <c r="G9" s="15">
        <f>E9+1</f>
        <v>2017</v>
      </c>
      <c r="H9" s="44"/>
      <c r="I9" s="15">
        <f>G9+1</f>
        <v>2018</v>
      </c>
      <c r="J9" s="44"/>
      <c r="K9" s="15">
        <f>I9+1</f>
        <v>2019</v>
      </c>
    </row>
    <row r="10" spans="1:11" ht="13.5" customHeight="1" x14ac:dyDescent="0.2">
      <c r="A10" s="1" t="s">
        <v>151</v>
      </c>
      <c r="B10" s="40"/>
      <c r="D10" s="40"/>
      <c r="F10" s="40"/>
      <c r="H10" s="40"/>
      <c r="J10" s="40"/>
    </row>
    <row r="11" spans="1:11" ht="13.5" customHeight="1" x14ac:dyDescent="0.2">
      <c r="A11" s="40"/>
      <c r="B11" s="40" t="s">
        <v>152</v>
      </c>
      <c r="C11" s="54">
        <f>'Table 4A'!C11+'Table 4B'!C11</f>
        <v>50</v>
      </c>
      <c r="D11" s="42"/>
      <c r="E11" s="54">
        <f>'Table 4A'!E11+'Table 4B'!E11</f>
        <v>50</v>
      </c>
      <c r="F11" s="42"/>
      <c r="G11" s="54">
        <f>'Table 4A'!G11+'Table 4B'!G11</f>
        <v>50</v>
      </c>
      <c r="H11" s="42"/>
      <c r="I11" s="54">
        <f>'Table 4A'!I11+'Table 4B'!I11</f>
        <v>50</v>
      </c>
      <c r="J11" s="42"/>
      <c r="K11" s="54">
        <f>'Table 4A'!K11+'Table 4B'!K11</f>
        <v>50</v>
      </c>
    </row>
    <row r="12" spans="1:11" ht="13.5" customHeight="1" x14ac:dyDescent="0.2">
      <c r="A12" s="40"/>
      <c r="B12" s="40" t="s">
        <v>153</v>
      </c>
      <c r="C12" s="45">
        <f>'Table 4A'!C12+'Table 4B'!C12</f>
        <v>1653825</v>
      </c>
      <c r="D12" s="42"/>
      <c r="E12" s="45">
        <f>'Table 4A'!E12+'Table 4B'!E12</f>
        <v>1653825</v>
      </c>
      <c r="F12" s="42"/>
      <c r="G12" s="45">
        <f>'Table 4A'!G12+'Table 4B'!G12</f>
        <v>1653825</v>
      </c>
      <c r="H12" s="42"/>
      <c r="I12" s="45">
        <f>'Table 4A'!I12+'Table 4B'!I12</f>
        <v>1653825</v>
      </c>
      <c r="J12" s="42"/>
      <c r="K12" s="45">
        <f>'Table 4A'!K12+'Table 4B'!K12</f>
        <v>1653825</v>
      </c>
    </row>
    <row r="13" spans="1:11" ht="13.5" customHeight="1" x14ac:dyDescent="0.2">
      <c r="A13" s="40"/>
      <c r="B13" s="53" t="s">
        <v>154</v>
      </c>
      <c r="C13" s="45">
        <f>'Table 4A'!C13+'Table 4B'!C13</f>
        <v>0</v>
      </c>
      <c r="D13" s="42"/>
      <c r="E13" s="45">
        <f>'Table 4A'!E13+'Table 4B'!E13</f>
        <v>0</v>
      </c>
      <c r="F13" s="42"/>
      <c r="G13" s="45">
        <f>'Table 4A'!G13+'Table 4B'!G13</f>
        <v>0</v>
      </c>
      <c r="H13" s="42"/>
      <c r="I13" s="45">
        <f>'Table 4A'!I13+'Table 4B'!I13</f>
        <v>0</v>
      </c>
      <c r="J13" s="42"/>
      <c r="K13" s="45">
        <f>'Table 4A'!K13+'Table 4B'!K13</f>
        <v>0</v>
      </c>
    </row>
    <row r="14" spans="1:11" ht="13.5" customHeight="1" x14ac:dyDescent="0.2">
      <c r="A14" s="40"/>
      <c r="B14" s="40" t="s">
        <v>155</v>
      </c>
      <c r="C14" s="45">
        <f>'Table 4A'!C14+'Table 4B'!C14</f>
        <v>1090984</v>
      </c>
      <c r="D14" s="42"/>
      <c r="E14" s="45">
        <f>'Table 4A'!E14+'Table 4B'!E14</f>
        <v>1090984</v>
      </c>
      <c r="F14" s="42"/>
      <c r="G14" s="45">
        <f>'Table 4A'!G14+'Table 4B'!G14</f>
        <v>1090984</v>
      </c>
      <c r="H14" s="42"/>
      <c r="I14" s="45">
        <f>'Table 4A'!I14+'Table 4B'!I14</f>
        <v>1090984</v>
      </c>
      <c r="J14" s="42"/>
      <c r="K14" s="45">
        <f>'Table 4A'!K14+'Table 4B'!K14</f>
        <v>1090984</v>
      </c>
    </row>
    <row r="15" spans="1:11" ht="13.5" customHeight="1" x14ac:dyDescent="0.2">
      <c r="A15" s="40"/>
      <c r="B15" s="40" t="s">
        <v>156</v>
      </c>
      <c r="C15" s="12">
        <f>'Table 4A'!C15+'Table 4B'!C15</f>
        <v>133710</v>
      </c>
      <c r="D15" s="17"/>
      <c r="E15" s="12">
        <f>'Table 4A'!E15+'Table 4B'!E15</f>
        <v>133710</v>
      </c>
      <c r="F15" s="17"/>
      <c r="G15" s="12">
        <f>'Table 4A'!G15+'Table 4B'!G15</f>
        <v>133710</v>
      </c>
      <c r="H15" s="17"/>
      <c r="I15" s="12">
        <f>'Table 4A'!I15+'Table 4B'!I15</f>
        <v>133710</v>
      </c>
      <c r="J15" s="17"/>
      <c r="K15" s="12">
        <f>'Table 4A'!K15+'Table 4B'!K15</f>
        <v>133710</v>
      </c>
    </row>
    <row r="16" spans="1:11" ht="13.5" customHeight="1" x14ac:dyDescent="0.2">
      <c r="A16" s="40"/>
      <c r="B16" s="40"/>
      <c r="C16" s="45"/>
      <c r="D16" s="42"/>
      <c r="E16" s="45"/>
      <c r="F16" s="42"/>
      <c r="G16" s="45"/>
      <c r="H16" s="42"/>
      <c r="I16" s="45"/>
      <c r="J16" s="42"/>
      <c r="K16" s="45"/>
    </row>
    <row r="17" spans="1:12" ht="13.5" customHeight="1" x14ac:dyDescent="0.2">
      <c r="B17" s="1" t="s">
        <v>157</v>
      </c>
      <c r="C17" s="46">
        <f>SUM(C11:C15)</f>
        <v>2878569</v>
      </c>
      <c r="D17" s="17"/>
      <c r="E17" s="46">
        <f>SUM(E11:E15)</f>
        <v>2878569</v>
      </c>
      <c r="F17" s="17"/>
      <c r="G17" s="46">
        <f>SUM(G11:G15)</f>
        <v>2878569</v>
      </c>
      <c r="H17" s="17"/>
      <c r="I17" s="46">
        <f>SUM(I11:I15)</f>
        <v>2878569</v>
      </c>
      <c r="J17" s="17"/>
      <c r="K17" s="46">
        <f>SUM(K11:K15)</f>
        <v>2878569</v>
      </c>
    </row>
    <row r="18" spans="1:12" ht="13.5" customHeight="1" x14ac:dyDescent="0.2">
      <c r="A18" s="40"/>
      <c r="B18" s="40"/>
      <c r="C18" s="32"/>
      <c r="D18" s="32"/>
      <c r="E18" s="32"/>
      <c r="F18" s="32"/>
      <c r="G18" s="32"/>
      <c r="H18" s="32"/>
      <c r="I18" s="32"/>
      <c r="J18" s="32"/>
      <c r="K18" s="32"/>
    </row>
    <row r="19" spans="1:12" ht="13.5" customHeight="1" x14ac:dyDescent="0.2">
      <c r="A19" s="1" t="s">
        <v>158</v>
      </c>
      <c r="B19" s="40"/>
      <c r="C19" s="54"/>
      <c r="D19" s="42"/>
      <c r="E19" s="54"/>
      <c r="F19" s="42"/>
      <c r="G19" s="54"/>
      <c r="H19" s="42"/>
      <c r="I19" s="54"/>
      <c r="J19" s="42"/>
      <c r="K19" s="54"/>
    </row>
    <row r="20" spans="1:12" ht="13.5" customHeight="1" x14ac:dyDescent="0.2">
      <c r="A20" s="40"/>
      <c r="B20" s="40" t="s">
        <v>159</v>
      </c>
      <c r="C20" s="54">
        <f>'Table 4A'!C20+'Table 4B'!C20</f>
        <v>0</v>
      </c>
      <c r="D20" s="42"/>
      <c r="E20" s="54">
        <f>'Table 4A'!E20+'Table 4B'!E20</f>
        <v>0</v>
      </c>
      <c r="F20" s="42"/>
      <c r="G20" s="54">
        <f>'Table 4A'!G20+'Table 4B'!G20</f>
        <v>0</v>
      </c>
      <c r="H20" s="42"/>
      <c r="I20" s="54">
        <f>'Table 4A'!I20+'Table 4B'!I20</f>
        <v>0</v>
      </c>
      <c r="J20" s="42"/>
      <c r="K20" s="54">
        <f>'Table 4A'!K20+'Table 4B'!K20</f>
        <v>0</v>
      </c>
    </row>
    <row r="21" spans="1:12" ht="13.5" customHeight="1" x14ac:dyDescent="0.2">
      <c r="A21" s="40"/>
      <c r="B21" s="40" t="s">
        <v>160</v>
      </c>
      <c r="C21" s="45">
        <f>'Table 4A'!C21+'Table 4B'!C21</f>
        <v>0</v>
      </c>
      <c r="D21" s="42"/>
      <c r="E21" s="45">
        <f>'Table 4A'!E21+'Table 4B'!E21</f>
        <v>0</v>
      </c>
      <c r="F21" s="42"/>
      <c r="G21" s="45">
        <f>'Table 4A'!G21+'Table 4B'!G21</f>
        <v>0</v>
      </c>
      <c r="H21" s="42"/>
      <c r="I21" s="45">
        <f>'Table 4A'!I21+'Table 4B'!I21</f>
        <v>0</v>
      </c>
      <c r="J21" s="42"/>
      <c r="K21" s="45">
        <f>'Table 4A'!K21+'Table 4B'!K21</f>
        <v>0</v>
      </c>
    </row>
    <row r="22" spans="1:12" ht="13.5" customHeight="1" x14ac:dyDescent="0.2">
      <c r="A22" s="40"/>
      <c r="B22" s="40" t="s">
        <v>71</v>
      </c>
      <c r="C22" s="12">
        <f>'Table 4A'!C22+'Table 4B'!C22</f>
        <v>0</v>
      </c>
      <c r="D22" s="17"/>
      <c r="E22" s="12">
        <f>'Table 4A'!E22+'Table 4B'!E22</f>
        <v>0</v>
      </c>
      <c r="F22" s="17"/>
      <c r="G22" s="12">
        <f>'Table 4A'!G22+'Table 4B'!G22</f>
        <v>0</v>
      </c>
      <c r="H22" s="17"/>
      <c r="I22" s="12">
        <f>'Table 4A'!I22+'Table 4B'!I22</f>
        <v>0</v>
      </c>
      <c r="J22" s="17"/>
      <c r="K22" s="12">
        <f>'Table 4A'!K22+'Table 4B'!K22</f>
        <v>0</v>
      </c>
    </row>
    <row r="23" spans="1:12" ht="13.5" customHeight="1" x14ac:dyDescent="0.2">
      <c r="A23" s="40"/>
      <c r="B23" s="40"/>
      <c r="C23" s="54"/>
      <c r="D23" s="42"/>
      <c r="E23" s="54"/>
      <c r="F23" s="42"/>
      <c r="G23" s="54"/>
      <c r="H23" s="42"/>
      <c r="I23" s="54"/>
      <c r="J23" s="42"/>
      <c r="K23" s="54"/>
    </row>
    <row r="24" spans="1:12" ht="13.5" customHeight="1" x14ac:dyDescent="0.2">
      <c r="A24" s="40"/>
      <c r="B24" s="1" t="s">
        <v>161</v>
      </c>
      <c r="C24" s="46">
        <f>SUM(C20:C22)</f>
        <v>0</v>
      </c>
      <c r="D24" s="17"/>
      <c r="E24" s="46">
        <f>SUM(E20:E22)</f>
        <v>0</v>
      </c>
      <c r="F24" s="17"/>
      <c r="G24" s="46">
        <f>SUM(G20:G22)</f>
        <v>0</v>
      </c>
      <c r="H24" s="17"/>
      <c r="I24" s="46">
        <f>SUM(I20:I22)</f>
        <v>0</v>
      </c>
      <c r="J24" s="17"/>
      <c r="K24" s="46">
        <f>SUM(K20:K22)</f>
        <v>0</v>
      </c>
    </row>
    <row r="25" spans="1:12" ht="13.5" customHeight="1" x14ac:dyDescent="0.2">
      <c r="A25" s="40"/>
      <c r="B25" s="40"/>
      <c r="C25" s="45"/>
      <c r="D25" s="42"/>
      <c r="E25" s="45"/>
      <c r="F25" s="42"/>
      <c r="G25" s="45"/>
      <c r="H25" s="42"/>
      <c r="I25" s="45"/>
      <c r="J25" s="42"/>
      <c r="K25" s="45"/>
    </row>
    <row r="26" spans="1:12" ht="13.5" customHeight="1" x14ac:dyDescent="0.2">
      <c r="A26" s="1" t="s">
        <v>162</v>
      </c>
      <c r="B26" s="40"/>
      <c r="C26" s="54"/>
      <c r="D26" s="42"/>
      <c r="E26" s="54"/>
      <c r="F26" s="42"/>
      <c r="G26" s="54"/>
      <c r="H26" s="42"/>
      <c r="I26" s="54"/>
      <c r="J26" s="42"/>
      <c r="K26" s="54"/>
    </row>
    <row r="27" spans="1:12" ht="13.5" customHeight="1" x14ac:dyDescent="0.2">
      <c r="A27" s="40"/>
      <c r="B27" s="40" t="s">
        <v>163</v>
      </c>
      <c r="C27" s="54">
        <f>'Table 4A'!C27+'Table 4B'!C27</f>
        <v>31466604</v>
      </c>
      <c r="D27" s="42"/>
      <c r="E27" s="54">
        <f>'Table 4A'!E27+'Table 4B'!E27</f>
        <v>31466604</v>
      </c>
      <c r="F27" s="42"/>
      <c r="G27" s="54">
        <f>'Table 4A'!G27+'Table 4B'!G27</f>
        <v>31466604</v>
      </c>
      <c r="H27" s="42"/>
      <c r="I27" s="54">
        <f>'Table 4A'!I27+'Table 4B'!I27</f>
        <v>33245804</v>
      </c>
      <c r="J27" s="42"/>
      <c r="K27" s="54">
        <f>'Table 4A'!K27+'Table 4B'!K27</f>
        <v>33245804</v>
      </c>
    </row>
    <row r="28" spans="1:12" ht="13.5" customHeight="1" x14ac:dyDescent="0.2">
      <c r="A28" s="40"/>
      <c r="B28" s="40" t="s">
        <v>44</v>
      </c>
      <c r="C28" s="45">
        <f>'Table 4A'!C28+'Table 4B'!C28</f>
        <v>0</v>
      </c>
      <c r="D28" s="42"/>
      <c r="E28" s="45">
        <f>'Table 4A'!E28+'Table 4B'!E28</f>
        <v>0</v>
      </c>
      <c r="F28" s="42"/>
      <c r="G28" s="45">
        <f>'Table 4A'!G28+'Table 4B'!G28</f>
        <v>0</v>
      </c>
      <c r="H28" s="42"/>
      <c r="I28" s="45">
        <f>'Table 4A'!I28+'Table 4B'!I28</f>
        <v>0</v>
      </c>
      <c r="J28" s="42"/>
      <c r="K28" s="45">
        <f>'Table 4A'!K28+'Table 4B'!K28</f>
        <v>0</v>
      </c>
      <c r="L28" s="40"/>
    </row>
    <row r="29" spans="1:12" ht="13.5" customHeight="1" x14ac:dyDescent="0.2">
      <c r="A29" s="40"/>
      <c r="B29" s="40" t="s">
        <v>55</v>
      </c>
      <c r="C29" s="45">
        <f>'Table 4A'!C29+'Table 4B'!C29</f>
        <v>0</v>
      </c>
      <c r="D29" s="42"/>
      <c r="E29" s="45">
        <f>'Table 4A'!E29+'Table 4B'!E29</f>
        <v>0</v>
      </c>
      <c r="F29" s="42"/>
      <c r="G29" s="45">
        <f>'Table 4A'!G29+'Table 4B'!G29</f>
        <v>0</v>
      </c>
      <c r="H29" s="42"/>
      <c r="I29" s="45">
        <f>'Table 4A'!I29+'Table 4B'!I29</f>
        <v>0</v>
      </c>
      <c r="J29" s="42"/>
      <c r="K29" s="45">
        <f>'Table 4A'!K29+'Table 4B'!K29</f>
        <v>0</v>
      </c>
    </row>
    <row r="30" spans="1:12" ht="13.5" customHeight="1" x14ac:dyDescent="0.2">
      <c r="A30" s="40"/>
      <c r="B30" s="40" t="s">
        <v>164</v>
      </c>
      <c r="C30" s="12">
        <f>'Table 4A'!C30+'Table 4B'!C30</f>
        <v>0</v>
      </c>
      <c r="D30" s="17"/>
      <c r="E30" s="12">
        <f>'Table 4A'!E30+'Table 4B'!E30</f>
        <v>0</v>
      </c>
      <c r="F30" s="17"/>
      <c r="G30" s="12">
        <f>'Table 4A'!G30+'Table 4B'!G30</f>
        <v>0</v>
      </c>
      <c r="H30" s="17"/>
      <c r="I30" s="12">
        <f>'Table 4A'!I30+'Table 4B'!I30</f>
        <v>0</v>
      </c>
      <c r="J30" s="17"/>
      <c r="K30" s="12">
        <f>'Table 4A'!K30+'Table 4B'!K30</f>
        <v>0</v>
      </c>
    </row>
    <row r="31" spans="1:12" ht="13.5" customHeight="1" x14ac:dyDescent="0.2">
      <c r="A31" s="40"/>
      <c r="B31" s="1" t="s">
        <v>165</v>
      </c>
      <c r="C31" s="46">
        <f>SUM(C27:C30)</f>
        <v>31466604</v>
      </c>
      <c r="D31" s="17"/>
      <c r="E31" s="46">
        <f>SUM(E27:E30)</f>
        <v>31466604</v>
      </c>
      <c r="F31" s="17"/>
      <c r="G31" s="46">
        <f>SUM(G27:G30)</f>
        <v>31466604</v>
      </c>
      <c r="H31" s="17"/>
      <c r="I31" s="46">
        <f>SUM(I27:I30)</f>
        <v>33245804</v>
      </c>
      <c r="J31" s="17"/>
      <c r="K31" s="46">
        <f>SUM(K27:K30)</f>
        <v>33245804</v>
      </c>
    </row>
    <row r="32" spans="1:12" ht="13.5" customHeight="1" x14ac:dyDescent="0.2">
      <c r="A32" s="40"/>
      <c r="B32" s="40"/>
      <c r="C32" s="45"/>
      <c r="D32" s="42"/>
      <c r="E32" s="45"/>
      <c r="F32" s="42"/>
      <c r="G32" s="45"/>
      <c r="H32" s="42"/>
      <c r="I32" s="45"/>
      <c r="J32" s="42"/>
      <c r="K32" s="45"/>
    </row>
    <row r="33" spans="1:11" ht="13.5" customHeight="1" x14ac:dyDescent="0.2">
      <c r="A33" s="1" t="s">
        <v>166</v>
      </c>
      <c r="B33" s="40"/>
      <c r="C33" s="45"/>
      <c r="D33" s="42"/>
      <c r="E33" s="45"/>
      <c r="F33" s="42"/>
      <c r="G33" s="45"/>
      <c r="H33" s="42"/>
      <c r="I33" s="45"/>
      <c r="J33" s="42"/>
      <c r="K33" s="45"/>
    </row>
    <row r="34" spans="1:11" ht="13.5" customHeight="1" x14ac:dyDescent="0.2">
      <c r="A34" s="40"/>
      <c r="B34" s="40" t="s">
        <v>163</v>
      </c>
      <c r="C34" s="54">
        <f>'Table 4A'!C34+'Table 4B'!C34</f>
        <v>-18602843</v>
      </c>
      <c r="D34" s="42"/>
      <c r="E34" s="54">
        <f>'Table 4A'!E34+'Table 4B'!E34</f>
        <v>-19770843</v>
      </c>
      <c r="F34" s="42"/>
      <c r="G34" s="54">
        <f>'Table 4A'!G34+'Table 4B'!G34</f>
        <v>-20938843</v>
      </c>
      <c r="H34" s="42"/>
      <c r="I34" s="54">
        <f>'Table 4A'!I34+'Table 4B'!I34</f>
        <v>-21606323</v>
      </c>
      <c r="J34" s="42"/>
      <c r="K34" s="54">
        <f>'Table 4A'!K34+'Table 4B'!K34</f>
        <v>-22818803</v>
      </c>
    </row>
    <row r="35" spans="1:11" ht="13.5" customHeight="1" x14ac:dyDescent="0.2">
      <c r="A35" s="40"/>
      <c r="B35" s="40" t="s">
        <v>44</v>
      </c>
      <c r="C35" s="45">
        <f>'Table 4A'!C35+'Table 4B'!C35</f>
        <v>0</v>
      </c>
      <c r="D35" s="42"/>
      <c r="E35" s="45">
        <f>'Table 4A'!E35+'Table 4B'!E35</f>
        <v>0</v>
      </c>
      <c r="F35" s="42"/>
      <c r="G35" s="45">
        <f>'Table 4A'!G35+'Table 4B'!G35</f>
        <v>0</v>
      </c>
      <c r="H35" s="42"/>
      <c r="I35" s="45">
        <f>'Table 4A'!I35+'Table 4B'!I35</f>
        <v>0</v>
      </c>
      <c r="J35" s="42"/>
      <c r="K35" s="45">
        <f>'Table 4A'!K35+'Table 4B'!K35</f>
        <v>0</v>
      </c>
    </row>
    <row r="36" spans="1:11" ht="13.5" customHeight="1" x14ac:dyDescent="0.2">
      <c r="A36" s="40"/>
      <c r="B36" s="40" t="s">
        <v>55</v>
      </c>
      <c r="C36" s="12">
        <f>'Table 4A'!C36+'Table 4B'!C36</f>
        <v>0</v>
      </c>
      <c r="D36" s="17"/>
      <c r="E36" s="12">
        <f>'Table 4A'!E36+'Table 4B'!E36</f>
        <v>0</v>
      </c>
      <c r="F36" s="17"/>
      <c r="G36" s="12">
        <f>'Table 4A'!G36+'Table 4B'!G36</f>
        <v>0</v>
      </c>
      <c r="H36" s="17"/>
      <c r="I36" s="12">
        <f>'Table 4A'!I36+'Table 4B'!I36</f>
        <v>0</v>
      </c>
      <c r="J36" s="17"/>
      <c r="K36" s="12">
        <f>'Table 4A'!K36+'Table 4B'!K36</f>
        <v>0</v>
      </c>
    </row>
    <row r="37" spans="1:11" ht="13.5" customHeight="1" x14ac:dyDescent="0.2">
      <c r="A37" s="40"/>
      <c r="B37" s="1" t="s">
        <v>167</v>
      </c>
      <c r="C37" s="46">
        <f>SUM(C34:C36)</f>
        <v>-18602843</v>
      </c>
      <c r="D37" s="17"/>
      <c r="E37" s="46">
        <f>SUM(E34:E36)</f>
        <v>-19770843</v>
      </c>
      <c r="F37" s="17"/>
      <c r="G37" s="46">
        <f>SUM(G34:G36)</f>
        <v>-20938843</v>
      </c>
      <c r="H37" s="17"/>
      <c r="I37" s="46">
        <f>SUM(I34:I36)</f>
        <v>-21606323</v>
      </c>
      <c r="J37" s="17"/>
      <c r="K37" s="46">
        <f>SUM(K34:K36)</f>
        <v>-22818803</v>
      </c>
    </row>
    <row r="38" spans="1:11" ht="13.5" customHeight="1" x14ac:dyDescent="0.2">
      <c r="A38" s="40"/>
      <c r="B38" s="40"/>
      <c r="C38" s="54"/>
      <c r="D38" s="42"/>
      <c r="E38" s="54"/>
      <c r="F38" s="42"/>
      <c r="G38" s="54"/>
      <c r="H38" s="42"/>
      <c r="I38" s="54"/>
      <c r="J38" s="42"/>
      <c r="K38" s="54"/>
    </row>
    <row r="39" spans="1:11" ht="13.5" customHeight="1" x14ac:dyDescent="0.2">
      <c r="A39" s="1" t="s">
        <v>168</v>
      </c>
      <c r="B39" s="40"/>
      <c r="C39" s="54">
        <f>C31+C37</f>
        <v>12863761</v>
      </c>
      <c r="D39" s="42"/>
      <c r="E39" s="54">
        <f>E31+E37</f>
        <v>11695761</v>
      </c>
      <c r="F39" s="42"/>
      <c r="G39" s="54">
        <f>G31+G37</f>
        <v>10527761</v>
      </c>
      <c r="H39" s="42"/>
      <c r="I39" s="54">
        <f>I31+I37</f>
        <v>11639481</v>
      </c>
      <c r="J39" s="42"/>
      <c r="K39" s="54">
        <f>K31+K37</f>
        <v>10427001</v>
      </c>
    </row>
    <row r="40" spans="1:11" ht="13.5" customHeight="1" x14ac:dyDescent="0.2">
      <c r="A40" s="40"/>
      <c r="B40" s="40"/>
      <c r="C40" s="54"/>
      <c r="D40" s="42"/>
      <c r="E40" s="54"/>
      <c r="F40" s="42"/>
      <c r="G40" s="54"/>
      <c r="H40" s="42"/>
      <c r="I40" s="54"/>
      <c r="J40" s="42"/>
      <c r="K40" s="54"/>
    </row>
    <row r="41" spans="1:11" ht="13.5" customHeight="1" x14ac:dyDescent="0.2">
      <c r="A41" s="1" t="s">
        <v>169</v>
      </c>
      <c r="B41" s="40"/>
      <c r="C41" s="46">
        <f>'Table 4A'!C41+'Table 4B'!C41</f>
        <v>940435</v>
      </c>
      <c r="D41" s="17"/>
      <c r="E41" s="46">
        <f>'Table 4A'!E41+'Table 4B'!E41</f>
        <v>940435</v>
      </c>
      <c r="F41" s="17"/>
      <c r="G41" s="46">
        <f>'Table 4A'!G41+'Table 4B'!G41</f>
        <v>940435</v>
      </c>
      <c r="H41" s="17"/>
      <c r="I41" s="46">
        <f>'Table 4A'!I41+'Table 4B'!I41</f>
        <v>940435</v>
      </c>
      <c r="J41" s="17"/>
      <c r="K41" s="46">
        <f>'Table 4A'!K41+'Table 4B'!K41</f>
        <v>940435</v>
      </c>
    </row>
    <row r="42" spans="1:11" ht="13.5" customHeight="1" x14ac:dyDescent="0.2">
      <c r="A42" s="40"/>
      <c r="B42" s="40"/>
      <c r="C42" s="45"/>
      <c r="D42" s="42"/>
      <c r="E42" s="45"/>
      <c r="F42" s="42"/>
      <c r="G42" s="45"/>
      <c r="H42" s="42"/>
      <c r="I42" s="45"/>
      <c r="J42" s="42"/>
      <c r="K42" s="45"/>
    </row>
    <row r="43" spans="1:11" ht="13.5" customHeight="1" x14ac:dyDescent="0.2">
      <c r="A43" s="40"/>
      <c r="B43" s="40"/>
      <c r="C43" s="45"/>
      <c r="D43" s="42"/>
      <c r="E43" s="45"/>
      <c r="F43" s="42"/>
      <c r="G43" s="45"/>
      <c r="H43" s="42"/>
      <c r="I43" s="45"/>
      <c r="J43" s="42"/>
      <c r="K43" s="45"/>
    </row>
    <row r="44" spans="1:11" ht="13.5" customHeight="1" thickBot="1" x14ac:dyDescent="0.25">
      <c r="A44" s="1" t="s">
        <v>170</v>
      </c>
      <c r="B44" s="40"/>
      <c r="C44" s="59">
        <f>C17+C24+C39+C41</f>
        <v>16682765</v>
      </c>
      <c r="D44" s="60"/>
      <c r="E44" s="59">
        <f>E17+E24+E39+E41</f>
        <v>15514765</v>
      </c>
      <c r="F44" s="60"/>
      <c r="G44" s="59">
        <f>G17+G24+G39+G41</f>
        <v>14346765</v>
      </c>
      <c r="H44" s="60"/>
      <c r="I44" s="59">
        <f>I17+I24+I39+I41</f>
        <v>15458485</v>
      </c>
      <c r="J44" s="60"/>
      <c r="K44" s="59">
        <f>K17+K24+K39+K41</f>
        <v>14246005</v>
      </c>
    </row>
    <row r="45" spans="1:11" ht="13.5" customHeight="1" thickTop="1" x14ac:dyDescent="0.2">
      <c r="A45" s="40"/>
      <c r="B45" s="40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3.5" customHeight="1" x14ac:dyDescent="0.2">
      <c r="A46" s="40"/>
      <c r="B46" s="40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3.5" customHeight="1" x14ac:dyDescent="0.2">
      <c r="A47" s="40"/>
      <c r="B47" s="40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3.5" customHeight="1" x14ac:dyDescent="0.2">
      <c r="A48" s="1" t="s">
        <v>171</v>
      </c>
      <c r="B48" s="40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3.5" customHeight="1" x14ac:dyDescent="0.2">
      <c r="B49" s="40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3.5" customHeight="1" x14ac:dyDescent="0.2">
      <c r="A50" s="1" t="s">
        <v>172</v>
      </c>
      <c r="B50" s="40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3.5" customHeight="1" x14ac:dyDescent="0.2">
      <c r="B51" s="40" t="s">
        <v>173</v>
      </c>
      <c r="C51" s="54">
        <f>'Table 4A'!C51+'Table 4B'!C51</f>
        <v>217598</v>
      </c>
      <c r="D51" s="42"/>
      <c r="E51" s="54">
        <f>'Table 4A'!E51+'Table 4B'!E51</f>
        <v>217598</v>
      </c>
      <c r="F51" s="42"/>
      <c r="G51" s="54">
        <f>'Table 4A'!G51+'Table 4B'!G51</f>
        <v>217598</v>
      </c>
      <c r="H51" s="42"/>
      <c r="I51" s="54">
        <f>'Table 4A'!I51+'Table 4B'!I51</f>
        <v>217598</v>
      </c>
      <c r="J51" s="42"/>
      <c r="K51" s="54">
        <f>'Table 4A'!K51+'Table 4B'!K51</f>
        <v>217598</v>
      </c>
    </row>
    <row r="52" spans="1:11" ht="13.5" customHeight="1" x14ac:dyDescent="0.2">
      <c r="B52" s="40" t="s">
        <v>174</v>
      </c>
      <c r="C52" s="45">
        <f>'Table 4A'!C52+'Table 4B'!C52</f>
        <v>1116819</v>
      </c>
      <c r="D52" s="42"/>
      <c r="E52" s="45">
        <f>'Table 4A'!E52+'Table 4B'!E52</f>
        <v>1116819</v>
      </c>
      <c r="F52" s="42"/>
      <c r="G52" s="45">
        <f>'Table 4A'!G52+'Table 4B'!G52</f>
        <v>1116819</v>
      </c>
      <c r="H52" s="42"/>
      <c r="I52" s="45">
        <f>'Table 4A'!I52+'Table 4B'!I52</f>
        <v>1116819</v>
      </c>
      <c r="J52" s="42"/>
      <c r="K52" s="45">
        <f>'Table 4A'!K52+'Table 4B'!K52</f>
        <v>1116819</v>
      </c>
    </row>
    <row r="53" spans="1:11" ht="13.5" customHeight="1" x14ac:dyDescent="0.2">
      <c r="B53" s="40" t="s">
        <v>175</v>
      </c>
      <c r="C53" s="45">
        <f>'Table 4A'!C53+'Table 4B'!C53</f>
        <v>0</v>
      </c>
      <c r="D53" s="42"/>
      <c r="E53" s="45">
        <f>'Table 4A'!E53+'Table 4B'!E53</f>
        <v>0</v>
      </c>
      <c r="F53" s="42"/>
      <c r="G53" s="45">
        <f>'Table 4A'!G53+'Table 4B'!G53</f>
        <v>0</v>
      </c>
      <c r="H53" s="42"/>
      <c r="I53" s="45">
        <f>'Table 4A'!I53+'Table 4B'!I53</f>
        <v>0</v>
      </c>
      <c r="J53" s="42"/>
      <c r="K53" s="45">
        <f>'Table 4A'!K53+'Table 4B'!K53</f>
        <v>0</v>
      </c>
    </row>
    <row r="54" spans="1:11" ht="13.5" customHeight="1" x14ac:dyDescent="0.2">
      <c r="B54" s="40" t="s">
        <v>176</v>
      </c>
      <c r="C54" s="45">
        <f>'Table 4A'!C54+'Table 4B'!C54</f>
        <v>857536</v>
      </c>
      <c r="D54" s="42"/>
      <c r="E54" s="45">
        <f>'Table 4A'!E54+'Table 4B'!E54</f>
        <v>857536</v>
      </c>
      <c r="F54" s="42"/>
      <c r="G54" s="45">
        <f>'Table 4A'!G54+'Table 4B'!G54</f>
        <v>857536</v>
      </c>
      <c r="H54" s="42"/>
      <c r="I54" s="45">
        <f>'Table 4A'!I54+'Table 4B'!I54</f>
        <v>857536</v>
      </c>
      <c r="J54" s="42"/>
      <c r="K54" s="45">
        <f>'Table 4A'!K54+'Table 4B'!K54</f>
        <v>857536</v>
      </c>
    </row>
    <row r="55" spans="1:11" ht="13.5" customHeight="1" x14ac:dyDescent="0.2">
      <c r="B55" s="40" t="s">
        <v>177</v>
      </c>
      <c r="C55" s="12">
        <f>'Table 4A'!C55+'Table 4B'!C55</f>
        <v>0</v>
      </c>
      <c r="D55" s="17"/>
      <c r="E55" s="12">
        <f>'Table 4A'!E55+'Table 4B'!E55</f>
        <v>0</v>
      </c>
      <c r="F55" s="17"/>
      <c r="G55" s="12">
        <f>'Table 4A'!G55+'Table 4B'!G55</f>
        <v>0</v>
      </c>
      <c r="H55" s="17"/>
      <c r="I55" s="12">
        <f>'Table 4A'!I55+'Table 4B'!I55</f>
        <v>0</v>
      </c>
      <c r="J55" s="17"/>
      <c r="K55" s="12">
        <f>'Table 4A'!K55+'Table 4B'!K55</f>
        <v>0</v>
      </c>
    </row>
    <row r="56" spans="1:11" ht="13.5" customHeight="1" x14ac:dyDescent="0.2">
      <c r="B56" s="1" t="s">
        <v>178</v>
      </c>
      <c r="C56" s="46">
        <f>SUM(C51:C55)</f>
        <v>2191953</v>
      </c>
      <c r="D56" s="17"/>
      <c r="E56" s="46">
        <f>SUM(E51:E55)</f>
        <v>2191953</v>
      </c>
      <c r="F56" s="17"/>
      <c r="G56" s="46">
        <f>SUM(G51:G55)</f>
        <v>2191953</v>
      </c>
      <c r="H56" s="17"/>
      <c r="I56" s="46">
        <f>SUM(I51:I55)</f>
        <v>2191953</v>
      </c>
      <c r="J56" s="17"/>
      <c r="K56" s="46">
        <f>SUM(K51:K55)</f>
        <v>2191953</v>
      </c>
    </row>
    <row r="57" spans="1:11" ht="13.5" customHeight="1" x14ac:dyDescent="0.2">
      <c r="B57" s="40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3.5" customHeight="1" x14ac:dyDescent="0.2">
      <c r="A58" s="1" t="s">
        <v>179</v>
      </c>
      <c r="B58" s="40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3.5" customHeight="1" x14ac:dyDescent="0.2">
      <c r="B59" s="40" t="s">
        <v>180</v>
      </c>
      <c r="C59" s="54">
        <f>'Table 4A'!C59+'Table 4B'!C59</f>
        <v>0</v>
      </c>
      <c r="D59" s="42"/>
      <c r="E59" s="54">
        <f>'Table 4A'!E59+'Table 4B'!E59</f>
        <v>0</v>
      </c>
      <c r="F59" s="42"/>
      <c r="G59" s="54">
        <f>'Table 4A'!G59+'Table 4B'!G59</f>
        <v>0</v>
      </c>
      <c r="H59" s="42"/>
      <c r="I59" s="54">
        <f>'Table 4A'!I59+'Table 4B'!I59</f>
        <v>0</v>
      </c>
      <c r="J59" s="42"/>
      <c r="K59" s="54">
        <f>'Table 4A'!K59+'Table 4B'!K59</f>
        <v>0</v>
      </c>
    </row>
    <row r="60" spans="1:11" ht="13.5" customHeight="1" x14ac:dyDescent="0.2">
      <c r="B60" s="40" t="s">
        <v>181</v>
      </c>
      <c r="C60" s="45">
        <f>'Table 4A'!C60+'Table 4B'!C60</f>
        <v>0</v>
      </c>
      <c r="D60" s="42"/>
      <c r="E60" s="45">
        <f>'Table 4A'!E60+'Table 4B'!E60</f>
        <v>0</v>
      </c>
      <c r="F60" s="42"/>
      <c r="G60" s="45">
        <f>'Table 4A'!G60+'Table 4B'!G60</f>
        <v>0</v>
      </c>
      <c r="H60" s="42"/>
      <c r="I60" s="45">
        <f>'Table 4A'!I60+'Table 4B'!I60</f>
        <v>0</v>
      </c>
      <c r="J60" s="42"/>
      <c r="K60" s="45">
        <f>'Table 4A'!K60+'Table 4B'!K60</f>
        <v>0</v>
      </c>
    </row>
    <row r="61" spans="1:11" ht="13.5" customHeight="1" x14ac:dyDescent="0.2">
      <c r="B61" s="40" t="s">
        <v>182</v>
      </c>
      <c r="C61" s="12">
        <f>'Table 4A'!C61+'Table 4B'!C61</f>
        <v>0</v>
      </c>
      <c r="D61" s="17"/>
      <c r="E61" s="12">
        <f>'Table 4A'!E61+'Table 4B'!E61</f>
        <v>0</v>
      </c>
      <c r="F61" s="17"/>
      <c r="G61" s="12">
        <f>'Table 4A'!G61+'Table 4B'!G61</f>
        <v>0</v>
      </c>
      <c r="H61" s="17"/>
      <c r="I61" s="12">
        <f>'Table 4A'!I61+'Table 4B'!I61</f>
        <v>0</v>
      </c>
      <c r="J61" s="17"/>
      <c r="K61" s="12">
        <f>'Table 4A'!K61+'Table 4B'!K61</f>
        <v>0</v>
      </c>
    </row>
    <row r="62" spans="1:11" ht="13.5" customHeight="1" x14ac:dyDescent="0.2">
      <c r="B62" s="1" t="s">
        <v>183</v>
      </c>
      <c r="C62" s="46">
        <f>SUM(C59:C61)</f>
        <v>0</v>
      </c>
      <c r="D62" s="17"/>
      <c r="E62" s="46">
        <f>SUM(E59:E61)</f>
        <v>0</v>
      </c>
      <c r="F62" s="17"/>
      <c r="G62" s="46">
        <f>SUM(G59:G61)</f>
        <v>0</v>
      </c>
      <c r="H62" s="17"/>
      <c r="I62" s="46">
        <f>SUM(I59:I61)</f>
        <v>0</v>
      </c>
      <c r="J62" s="17"/>
      <c r="K62" s="46">
        <f>SUM(K59:K61)</f>
        <v>0</v>
      </c>
    </row>
    <row r="63" spans="1:11" ht="13.5" customHeight="1" x14ac:dyDescent="0.2">
      <c r="B63" s="40"/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13.5" customHeight="1" x14ac:dyDescent="0.2">
      <c r="A64" s="1" t="s">
        <v>184</v>
      </c>
      <c r="B64" s="40"/>
      <c r="C64" s="46">
        <f>'Table 4A'!C64+'Table 4B'!C64</f>
        <v>8152309</v>
      </c>
      <c r="D64" s="17"/>
      <c r="E64" s="46">
        <f>'Table 4A'!E64+'Table 4B'!E64</f>
        <v>8152309</v>
      </c>
      <c r="F64" s="17"/>
      <c r="G64" s="46">
        <f>'Table 4A'!G64+'Table 4B'!G64</f>
        <v>8152309</v>
      </c>
      <c r="H64" s="17"/>
      <c r="I64" s="46">
        <f>'Table 4A'!I64+'Table 4B'!I64</f>
        <v>8152309</v>
      </c>
      <c r="J64" s="17"/>
      <c r="K64" s="46">
        <f>'Table 4A'!K64+'Table 4B'!K64</f>
        <v>8152309</v>
      </c>
    </row>
    <row r="65" spans="1:11" ht="13.5" customHeight="1" x14ac:dyDescent="0.2">
      <c r="B65" s="40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3.5" customHeight="1" x14ac:dyDescent="0.2">
      <c r="A66" s="1" t="s">
        <v>185</v>
      </c>
      <c r="B66" s="40"/>
      <c r="C66" s="54">
        <f>C56+C62+C64</f>
        <v>10344262</v>
      </c>
      <c r="D66" s="42"/>
      <c r="E66" s="54">
        <f>E56+E62+E64</f>
        <v>10344262</v>
      </c>
      <c r="F66" s="42"/>
      <c r="G66" s="54">
        <f>G56+G62+G64</f>
        <v>10344262</v>
      </c>
      <c r="H66" s="42"/>
      <c r="I66" s="54">
        <f>I56+I62+I64</f>
        <v>10344262</v>
      </c>
      <c r="J66" s="42"/>
      <c r="K66" s="54">
        <f>K56+K62+K64</f>
        <v>10344262</v>
      </c>
    </row>
    <row r="67" spans="1:11" ht="13.5" customHeight="1" x14ac:dyDescent="0.2">
      <c r="B67" s="40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13.5" customHeight="1" x14ac:dyDescent="0.2">
      <c r="A68" s="1" t="s">
        <v>186</v>
      </c>
      <c r="B68" s="40"/>
      <c r="C68" s="46">
        <f>'Table 4A'!C68+'Table 4B'!C68</f>
        <v>6338503</v>
      </c>
      <c r="D68" s="17"/>
      <c r="E68" s="46">
        <f>'Table 4A'!E68+'Table 4B'!E68</f>
        <v>5170503</v>
      </c>
      <c r="F68" s="17"/>
      <c r="G68" s="46">
        <f>'Table 4A'!G68+'Table 4B'!G68</f>
        <v>4002503</v>
      </c>
      <c r="H68" s="17"/>
      <c r="I68" s="46">
        <f>'Table 4A'!I68+'Table 4B'!I68</f>
        <v>5114223</v>
      </c>
      <c r="J68" s="17"/>
      <c r="K68" s="46">
        <f>'Table 4A'!K68+'Table 4B'!K68</f>
        <v>3901743</v>
      </c>
    </row>
    <row r="69" spans="1:11" ht="13.5" customHeight="1" x14ac:dyDescent="0.2">
      <c r="B69" s="40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3.5" customHeight="1" x14ac:dyDescent="0.2">
      <c r="B70" s="40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3.5" customHeight="1" thickBot="1" x14ac:dyDescent="0.25">
      <c r="A71" s="1" t="s">
        <v>187</v>
      </c>
      <c r="B71" s="40"/>
      <c r="C71" s="59">
        <f>C66+C68</f>
        <v>16682765</v>
      </c>
      <c r="D71" s="60"/>
      <c r="E71" s="59">
        <f>E66+E68</f>
        <v>15514765</v>
      </c>
      <c r="F71" s="60"/>
      <c r="G71" s="59">
        <f>G66+G68</f>
        <v>14346765</v>
      </c>
      <c r="H71" s="60"/>
      <c r="I71" s="59">
        <f>I66+I68</f>
        <v>15458485</v>
      </c>
      <c r="J71" s="60"/>
      <c r="K71" s="59">
        <f>K66+K68</f>
        <v>14246005</v>
      </c>
    </row>
    <row r="72" spans="1:11" ht="13.5" thickTop="1" x14ac:dyDescent="0.2">
      <c r="C72" s="32"/>
      <c r="D72" s="32"/>
      <c r="E72" s="32"/>
      <c r="F72" s="32"/>
      <c r="G72" s="32"/>
      <c r="H72" s="32"/>
      <c r="I72" s="32"/>
      <c r="J72" s="32"/>
      <c r="K72" s="32"/>
    </row>
  </sheetData>
  <mergeCells count="5">
    <mergeCell ref="A5:K5"/>
    <mergeCell ref="A1:K1"/>
    <mergeCell ref="A2:K2"/>
    <mergeCell ref="A3:K3"/>
    <mergeCell ref="A4:K4"/>
  </mergeCells>
  <phoneticPr fontId="0" type="noConversion"/>
  <printOptions horizontalCentered="1"/>
  <pageMargins left="0.25" right="0.25" top="0.77" bottom="0.75" header="0.5" footer="0.5"/>
  <pageSetup scale="72" orientation="portrait" r:id="rId1"/>
  <headerFooter alignWithMargins="0">
    <oddHeader>&amp;L&amp;11NOTE: This table requires no 'fill-in' as it is populated automatically from Tables 4A &amp;&amp; 4B.</oddHeader>
    <oddFooter>&amp;L&amp;D
Health Care Administration&amp;R&amp;F,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List</vt:lpstr>
      <vt:lpstr>Table 1</vt:lpstr>
      <vt:lpstr>Table 2</vt:lpstr>
      <vt:lpstr>Table 3A</vt:lpstr>
      <vt:lpstr>Table 3B</vt:lpstr>
      <vt:lpstr>Table 3C</vt:lpstr>
      <vt:lpstr>Table 4A</vt:lpstr>
      <vt:lpstr>Table 4B</vt:lpstr>
      <vt:lpstr>Table 4C</vt:lpstr>
      <vt:lpstr>Table 5A</vt:lpstr>
      <vt:lpstr>Table 5B</vt:lpstr>
      <vt:lpstr>Table 5C</vt:lpstr>
      <vt:lpstr>Table 6A</vt:lpstr>
      <vt:lpstr>Table 6B</vt:lpstr>
      <vt:lpstr>Table 6C</vt:lpstr>
      <vt:lpstr>Table 7</vt:lpstr>
      <vt:lpstr>Table 8</vt:lpstr>
      <vt:lpstr>Table 9</vt:lpstr>
      <vt:lpstr>Sheet1</vt:lpstr>
      <vt:lpstr>'Table 1'!Print_Area</vt:lpstr>
      <vt:lpstr>'Table 2'!Print_Area</vt:lpstr>
      <vt:lpstr>'Table 3A'!Print_Area</vt:lpstr>
      <vt:lpstr>'Table 3B'!Print_Area</vt:lpstr>
      <vt:lpstr>'Table 3C'!Print_Area</vt:lpstr>
      <vt:lpstr>'Table 4A'!Print_Area</vt:lpstr>
      <vt:lpstr>'Table 4B'!Print_Area</vt:lpstr>
      <vt:lpstr>'Table 4C'!Print_Area</vt:lpstr>
      <vt:lpstr>'Table 5A'!Print_Area</vt:lpstr>
      <vt:lpstr>'Table 5B'!Print_Area</vt:lpstr>
      <vt:lpstr>'Table 5C'!Print_Area</vt:lpstr>
      <vt:lpstr>'Table 6A'!Print_Area</vt:lpstr>
      <vt:lpstr>'Table 6B'!Print_Area</vt:lpstr>
      <vt:lpstr>'Table 6C'!Print_Area</vt:lpstr>
      <vt:lpstr>'Table 7'!Print_Area</vt:lpstr>
      <vt:lpstr>'Table 8'!Print_Area</vt:lpstr>
      <vt:lpstr>'Table 9'!Print_Area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pjsantos</dc:creator>
  <cp:lastModifiedBy> </cp:lastModifiedBy>
  <cp:revision/>
  <dcterms:created xsi:type="dcterms:W3CDTF">2004-02-11T14:06:19Z</dcterms:created>
  <dcterms:modified xsi:type="dcterms:W3CDTF">2016-04-22T14:34:32Z</dcterms:modified>
</cp:coreProperties>
</file>