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roups\Managed Care Ops\OneCare Vermont\GMCB ACO Budget Submission\2017-2018\GMCB Roud 2 Budget Submission\October 13\Section 4 Attachments\"/>
    </mc:Choice>
  </mc:AlternateContent>
  <bookViews>
    <workbookView xWindow="0" yWindow="60" windowWidth="15600" windowHeight="11025" tabRatio="724" firstSheet="3" activeTab="4"/>
  </bookViews>
  <sheets>
    <sheet name="T1 ACO Revenues by Payer" sheetId="1" r:id="rId1"/>
    <sheet name="T2 ACO Costs by HCP-LAN APM" sheetId="4" r:id="rId2"/>
    <sheet name="T3 ACO Medical Costs by Service" sheetId="2" r:id="rId3"/>
    <sheet name="T4 ACO Medical Costs by APM" sheetId="5" r:id="rId4"/>
    <sheet name="T5 ACO Administrative Costs" sheetId="3" r:id="rId5"/>
    <sheet name="T6 ACO Other Revenue" sheetId="6" r:id="rId6"/>
  </sheets>
  <definedNames>
    <definedName name="_xlnm.Print_Area" localSheetId="1">'T2 ACO Costs by HCP-LAN APM'!$A$1:$AT$45</definedName>
    <definedName name="_xlnm.Print_Titles" localSheetId="1">'T2 ACO Costs by HCP-LAN APM'!$A:$A</definedName>
    <definedName name="_xlnm.Print_Titles" localSheetId="2">'T3 ACO Medical Costs by Service'!$A:$A,'T3 ACO Medical Costs by Service'!$1:$2</definedName>
    <definedName name="_xlnm.Print_Titles" localSheetId="3">'T4 ACO Medical Costs by APM'!$A:$B,'T4 ACO Medical Costs by APM'!$1:$2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E44" i="1"/>
  <c r="G44" i="1"/>
  <c r="C27" i="1"/>
  <c r="C25" i="1"/>
  <c r="C26" i="1" s="1"/>
  <c r="E25" i="1"/>
  <c r="E26" i="1" s="1"/>
  <c r="G27" i="1"/>
  <c r="B32" i="3" l="1"/>
  <c r="B47" i="3"/>
  <c r="B19" i="3"/>
  <c r="B53" i="3" l="1"/>
  <c r="T30" i="5" l="1"/>
  <c r="T32" i="5"/>
  <c r="BV51" i="5"/>
  <c r="BU51" i="5"/>
  <c r="BV46" i="5"/>
  <c r="BU46" i="5"/>
  <c r="BV39" i="5"/>
  <c r="BU39" i="5"/>
  <c r="BV33" i="5"/>
  <c r="BU33" i="5"/>
  <c r="BK33" i="5"/>
  <c r="BL33" i="5"/>
  <c r="BM33" i="5"/>
  <c r="BN33" i="5"/>
  <c r="BO33" i="5"/>
  <c r="BP33" i="5"/>
  <c r="BK39" i="5"/>
  <c r="BL39" i="5"/>
  <c r="BM39" i="5"/>
  <c r="BN39" i="5"/>
  <c r="BO39" i="5"/>
  <c r="BP39" i="5"/>
  <c r="BK46" i="5"/>
  <c r="BL46" i="5"/>
  <c r="BM46" i="5"/>
  <c r="BN46" i="5"/>
  <c r="BO46" i="5"/>
  <c r="BP46" i="5"/>
  <c r="BK51" i="5"/>
  <c r="BL51" i="5"/>
  <c r="BM51" i="5"/>
  <c r="BN51" i="5"/>
  <c r="BO51" i="5"/>
  <c r="BP51" i="5"/>
  <c r="AV51" i="5"/>
  <c r="AU51" i="5"/>
  <c r="AV46" i="5"/>
  <c r="AU46" i="5"/>
  <c r="AV39" i="5"/>
  <c r="AU39" i="5"/>
  <c r="AV33" i="5"/>
  <c r="AU33" i="5"/>
  <c r="N51" i="5"/>
  <c r="M51" i="5"/>
  <c r="N46" i="5"/>
  <c r="M46" i="5"/>
  <c r="N39" i="5"/>
  <c r="M39" i="5"/>
  <c r="N33" i="5"/>
  <c r="N52" i="5" s="1"/>
  <c r="M33" i="5"/>
  <c r="U32" i="5"/>
  <c r="AC27" i="5"/>
  <c r="AD27" i="5"/>
  <c r="AE27" i="5"/>
  <c r="AF27" i="5"/>
  <c r="S28" i="5"/>
  <c r="T28" i="5"/>
  <c r="U28" i="5"/>
  <c r="V28" i="5"/>
  <c r="AC28" i="5"/>
  <c r="AD28" i="5"/>
  <c r="AE28" i="5"/>
  <c r="AF28" i="5"/>
  <c r="S29" i="5"/>
  <c r="T29" i="5"/>
  <c r="U29" i="5"/>
  <c r="V29" i="5"/>
  <c r="AC29" i="5"/>
  <c r="AD29" i="5"/>
  <c r="AE29" i="5"/>
  <c r="AF29" i="5"/>
  <c r="S30" i="5"/>
  <c r="AC30" i="5"/>
  <c r="AD30" i="5"/>
  <c r="AE30" i="5"/>
  <c r="AF30" i="5"/>
  <c r="S31" i="5"/>
  <c r="T31" i="5"/>
  <c r="U31" i="5"/>
  <c r="V31" i="5"/>
  <c r="AC31" i="5"/>
  <c r="AD31" i="5"/>
  <c r="AE31" i="5"/>
  <c r="AF31" i="5"/>
  <c r="AC32" i="5"/>
  <c r="AD32" i="5"/>
  <c r="AE32" i="5"/>
  <c r="AF32" i="5"/>
  <c r="S32" i="5" l="1"/>
  <c r="U27" i="5"/>
  <c r="S27" i="5"/>
  <c r="M52" i="5"/>
  <c r="U30" i="5"/>
  <c r="T27" i="5"/>
  <c r="V30" i="5"/>
  <c r="V32" i="5"/>
  <c r="V27" i="5" l="1"/>
  <c r="BN38" i="2" l="1"/>
  <c r="BN20" i="2"/>
  <c r="AE21" i="2"/>
  <c r="AE39" i="2"/>
  <c r="BL24" i="2"/>
  <c r="BI24" i="2"/>
  <c r="BG24" i="2"/>
  <c r="BE24" i="2"/>
  <c r="BC24" i="2"/>
  <c r="BA24" i="2"/>
  <c r="AY24" i="2"/>
  <c r="AQ24" i="2"/>
  <c r="AO24" i="2"/>
  <c r="AM24" i="2"/>
  <c r="AG24" i="2"/>
  <c r="AC24" i="2"/>
  <c r="W24" i="2"/>
  <c r="U24" i="2"/>
  <c r="O24" i="2"/>
  <c r="M24" i="2"/>
  <c r="K24" i="2"/>
  <c r="G24" i="2"/>
  <c r="E24" i="2"/>
  <c r="C24" i="2"/>
  <c r="BM42" i="2"/>
  <c r="BI42" i="2"/>
  <c r="BE42" i="2"/>
  <c r="BC42" i="2"/>
  <c r="BA42" i="2"/>
  <c r="AW42" i="2"/>
  <c r="AS42" i="2"/>
  <c r="AQ42" i="2"/>
  <c r="AO42" i="2"/>
  <c r="AM42" i="2"/>
  <c r="AK42" i="2"/>
  <c r="AG42" i="2"/>
  <c r="AD42" i="2"/>
  <c r="AA42" i="2"/>
  <c r="Y42" i="2"/>
  <c r="U42" i="2"/>
  <c r="Q42" i="2"/>
  <c r="N42" i="2"/>
  <c r="K42" i="2"/>
  <c r="I42" i="2"/>
  <c r="C42" i="2"/>
  <c r="BI61" i="2"/>
  <c r="BE61" i="2"/>
  <c r="AU61" i="2"/>
  <c r="AM61" i="2"/>
  <c r="AC61" i="2"/>
  <c r="W61" i="2"/>
  <c r="U61" i="2"/>
  <c r="M61" i="2"/>
  <c r="I61" i="2"/>
  <c r="E61" i="2"/>
  <c r="AQ61" i="2"/>
  <c r="AQ58" i="2"/>
  <c r="BC61" i="2"/>
  <c r="BM64" i="2"/>
  <c r="BM61" i="2"/>
  <c r="BL39" i="2"/>
  <c r="BL36" i="2"/>
  <c r="BL21" i="2"/>
  <c r="BM18" i="2"/>
  <c r="BB39" i="2"/>
  <c r="BB36" i="2"/>
  <c r="AP36" i="2"/>
  <c r="AP24" i="2"/>
  <c r="AP21" i="2"/>
  <c r="AE61" i="2"/>
  <c r="AE36" i="2"/>
  <c r="N61" i="2"/>
  <c r="O55" i="2"/>
  <c r="N36" i="2"/>
  <c r="BM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O21" i="2"/>
  <c r="AN21" i="2"/>
  <c r="AM21" i="2"/>
  <c r="AL21" i="2"/>
  <c r="AK21" i="2"/>
  <c r="AJ21" i="2"/>
  <c r="AI21" i="2"/>
  <c r="AH21" i="2"/>
  <c r="AG21" i="2"/>
  <c r="AF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K24" i="2"/>
  <c r="BJ24" i="2"/>
  <c r="BH24" i="2"/>
  <c r="BF24" i="2"/>
  <c r="BD24" i="2"/>
  <c r="BB24" i="2"/>
  <c r="AZ24" i="2"/>
  <c r="AX24" i="2"/>
  <c r="AW24" i="2"/>
  <c r="AV24" i="2"/>
  <c r="AU24" i="2"/>
  <c r="AT24" i="2"/>
  <c r="AS24" i="2"/>
  <c r="AR24" i="2"/>
  <c r="AN24" i="2"/>
  <c r="AL24" i="2"/>
  <c r="AK24" i="2"/>
  <c r="AJ24" i="2"/>
  <c r="AI24" i="2"/>
  <c r="AH24" i="2"/>
  <c r="AF24" i="2"/>
  <c r="AB24" i="2"/>
  <c r="AA24" i="2"/>
  <c r="Z24" i="2"/>
  <c r="Y24" i="2"/>
  <c r="X24" i="2"/>
  <c r="V24" i="2"/>
  <c r="T24" i="2"/>
  <c r="S24" i="2"/>
  <c r="R24" i="2"/>
  <c r="Q24" i="2"/>
  <c r="P24" i="2"/>
  <c r="L24" i="2"/>
  <c r="J24" i="2"/>
  <c r="I24" i="2"/>
  <c r="H24" i="2"/>
  <c r="F24" i="2"/>
  <c r="D24" i="2"/>
  <c r="B24" i="2"/>
  <c r="BK27" i="2"/>
  <c r="BJ27" i="2"/>
  <c r="BI27" i="2"/>
  <c r="BH27" i="2"/>
  <c r="BG27" i="2"/>
  <c r="BF27" i="2"/>
  <c r="BE27" i="2"/>
  <c r="BD27" i="2"/>
  <c r="BC27" i="2"/>
  <c r="BA27" i="2"/>
  <c r="AZ27" i="2"/>
  <c r="AY27" i="2"/>
  <c r="AX27" i="2"/>
  <c r="AW27" i="2"/>
  <c r="AV27" i="2"/>
  <c r="AU27" i="2"/>
  <c r="AT27" i="2"/>
  <c r="AS27" i="2"/>
  <c r="AR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M27" i="2"/>
  <c r="L27" i="2"/>
  <c r="K27" i="2"/>
  <c r="J27" i="2"/>
  <c r="I27" i="2"/>
  <c r="H27" i="2"/>
  <c r="G27" i="2"/>
  <c r="F27" i="2"/>
  <c r="E27" i="2"/>
  <c r="D27" i="2"/>
  <c r="C27" i="2"/>
  <c r="B27" i="2"/>
  <c r="BM39" i="2"/>
  <c r="BK39" i="2"/>
  <c r="BJ39" i="2"/>
  <c r="BI39" i="2"/>
  <c r="BH39" i="2"/>
  <c r="BG39" i="2"/>
  <c r="BF39" i="2"/>
  <c r="BE39" i="2"/>
  <c r="BD39" i="2"/>
  <c r="BC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BK42" i="2"/>
  <c r="BJ42" i="2"/>
  <c r="BH42" i="2"/>
  <c r="BG42" i="2"/>
  <c r="BF42" i="2"/>
  <c r="BD42" i="2"/>
  <c r="AZ42" i="2"/>
  <c r="AY42" i="2"/>
  <c r="AX42" i="2"/>
  <c r="AV42" i="2"/>
  <c r="AU42" i="2"/>
  <c r="AT42" i="2"/>
  <c r="AR42" i="2"/>
  <c r="AN42" i="2"/>
  <c r="AL42" i="2"/>
  <c r="AJ42" i="2"/>
  <c r="AI42" i="2"/>
  <c r="AH42" i="2"/>
  <c r="AF42" i="2"/>
  <c r="AC42" i="2"/>
  <c r="AB42" i="2"/>
  <c r="Z42" i="2"/>
  <c r="X42" i="2"/>
  <c r="W42" i="2"/>
  <c r="V42" i="2"/>
  <c r="T42" i="2"/>
  <c r="S42" i="2"/>
  <c r="R42" i="2"/>
  <c r="P42" i="2"/>
  <c r="M42" i="2"/>
  <c r="L42" i="2"/>
  <c r="J42" i="2"/>
  <c r="H42" i="2"/>
  <c r="G42" i="2"/>
  <c r="F42" i="2"/>
  <c r="E42" i="2"/>
  <c r="D42" i="2"/>
  <c r="B42" i="2"/>
  <c r="BK45" i="2"/>
  <c r="BJ45" i="2"/>
  <c r="BI45" i="2"/>
  <c r="BH45" i="2"/>
  <c r="BG45" i="2"/>
  <c r="BF45" i="2"/>
  <c r="BE45" i="2"/>
  <c r="BD45" i="2"/>
  <c r="BC45" i="2"/>
  <c r="BA45" i="2"/>
  <c r="AZ45" i="2"/>
  <c r="AY45" i="2"/>
  <c r="AX45" i="2"/>
  <c r="AW45" i="2"/>
  <c r="AV45" i="2"/>
  <c r="AU45" i="2"/>
  <c r="AT45" i="2"/>
  <c r="AS45" i="2"/>
  <c r="AR45" i="2"/>
  <c r="AQ45" i="2"/>
  <c r="AO45" i="2"/>
  <c r="AN45" i="2"/>
  <c r="AM45" i="2"/>
  <c r="AL45" i="2"/>
  <c r="AK45" i="2"/>
  <c r="AJ45" i="2"/>
  <c r="AI45" i="2"/>
  <c r="AH45" i="2"/>
  <c r="AG45" i="2"/>
  <c r="AF45" i="2"/>
  <c r="AE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O64" i="2"/>
  <c r="AN64" i="2"/>
  <c r="AM64" i="2"/>
  <c r="AL64" i="2"/>
  <c r="AK64" i="2"/>
  <c r="AJ64" i="2"/>
  <c r="AI64" i="2"/>
  <c r="AH64" i="2"/>
  <c r="AG64" i="2"/>
  <c r="AF64" i="2"/>
  <c r="AE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M64" i="2"/>
  <c r="L64" i="2"/>
  <c r="K64" i="2"/>
  <c r="J64" i="2"/>
  <c r="I64" i="2"/>
  <c r="H64" i="2"/>
  <c r="G64" i="2"/>
  <c r="F64" i="2"/>
  <c r="E64" i="2"/>
  <c r="D64" i="2"/>
  <c r="C64" i="2"/>
  <c r="B64" i="2"/>
  <c r="BK61" i="2"/>
  <c r="BJ61" i="2"/>
  <c r="BH61" i="2"/>
  <c r="BG61" i="2"/>
  <c r="BF61" i="2"/>
  <c r="BD61" i="2"/>
  <c r="BB61" i="2"/>
  <c r="BA61" i="2"/>
  <c r="AZ61" i="2"/>
  <c r="AY61" i="2"/>
  <c r="AX61" i="2"/>
  <c r="AW61" i="2"/>
  <c r="AV61" i="2"/>
  <c r="AT61" i="2"/>
  <c r="AS61" i="2"/>
  <c r="AR61" i="2"/>
  <c r="AP61" i="2"/>
  <c r="AO61" i="2"/>
  <c r="AN61" i="2"/>
  <c r="AL61" i="2"/>
  <c r="AK61" i="2"/>
  <c r="AJ61" i="2"/>
  <c r="AI61" i="2"/>
  <c r="AH61" i="2"/>
  <c r="AG61" i="2"/>
  <c r="AF61" i="2"/>
  <c r="AD61" i="2"/>
  <c r="AB61" i="2"/>
  <c r="AA61" i="2"/>
  <c r="Z61" i="2"/>
  <c r="Y61" i="2"/>
  <c r="X61" i="2"/>
  <c r="V61" i="2"/>
  <c r="T61" i="2"/>
  <c r="S61" i="2"/>
  <c r="R61" i="2"/>
  <c r="Q61" i="2"/>
  <c r="P61" i="2"/>
  <c r="O61" i="2"/>
  <c r="L61" i="2"/>
  <c r="K61" i="2"/>
  <c r="J61" i="2"/>
  <c r="H61" i="2"/>
  <c r="G61" i="2"/>
  <c r="F61" i="2"/>
  <c r="D61" i="2"/>
  <c r="C61" i="2"/>
  <c r="B61" i="2"/>
  <c r="BK58" i="2"/>
  <c r="BJ58" i="2"/>
  <c r="BI58" i="2"/>
  <c r="BH58" i="2"/>
  <c r="BG58" i="2"/>
  <c r="BF58" i="2"/>
  <c r="BE58" i="2"/>
  <c r="BD58" i="2"/>
  <c r="BA58" i="2"/>
  <c r="AZ58" i="2"/>
  <c r="AY58" i="2"/>
  <c r="AX58" i="2"/>
  <c r="AW58" i="2"/>
  <c r="AV58" i="2"/>
  <c r="AU58" i="2"/>
  <c r="AT58" i="2"/>
  <c r="AS58" i="2"/>
  <c r="AR58" i="2"/>
  <c r="AO58" i="2"/>
  <c r="AN58" i="2"/>
  <c r="AM58" i="2"/>
  <c r="AL58" i="2"/>
  <c r="AK58" i="2"/>
  <c r="AJ58" i="2"/>
  <c r="AI58" i="2"/>
  <c r="AH58" i="2"/>
  <c r="AG58" i="2"/>
  <c r="AF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M58" i="2"/>
  <c r="L58" i="2"/>
  <c r="K58" i="2"/>
  <c r="J58" i="2"/>
  <c r="I58" i="2"/>
  <c r="H58" i="2"/>
  <c r="G58" i="2"/>
  <c r="F58" i="2"/>
  <c r="E58" i="2"/>
  <c r="D58" i="2"/>
  <c r="C58" i="2"/>
  <c r="B58" i="2"/>
  <c r="BL18" i="2"/>
  <c r="BJ18" i="2"/>
  <c r="BH18" i="2"/>
  <c r="BF18" i="2"/>
  <c r="BE18" i="2"/>
  <c r="BD18" i="2"/>
  <c r="AZ18" i="2"/>
  <c r="AX18" i="2"/>
  <c r="AV18" i="2"/>
  <c r="AT18" i="2"/>
  <c r="AR18" i="2"/>
  <c r="AN18" i="2"/>
  <c r="AL18" i="2"/>
  <c r="AK18" i="2"/>
  <c r="AJ18" i="2"/>
  <c r="AH18" i="2"/>
  <c r="AF18" i="2"/>
  <c r="AB18" i="2"/>
  <c r="Z18" i="2"/>
  <c r="X18" i="2"/>
  <c r="V18" i="2"/>
  <c r="T18" i="2"/>
  <c r="R18" i="2"/>
  <c r="Q18" i="2"/>
  <c r="P18" i="2"/>
  <c r="L18" i="2"/>
  <c r="J18" i="2"/>
  <c r="I18" i="2"/>
  <c r="H18" i="2"/>
  <c r="F18" i="2"/>
  <c r="D18" i="2"/>
  <c r="B18" i="2"/>
  <c r="BK18" i="2"/>
  <c r="BI18" i="2"/>
  <c r="BG18" i="2"/>
  <c r="BC18" i="2"/>
  <c r="BA18" i="2"/>
  <c r="AY18" i="2"/>
  <c r="AW18" i="2"/>
  <c r="AU18" i="2"/>
  <c r="AS18" i="2"/>
  <c r="AP18" i="2"/>
  <c r="AO18" i="2"/>
  <c r="AM18" i="2"/>
  <c r="AI18" i="2"/>
  <c r="AG18" i="2"/>
  <c r="AD18" i="2"/>
  <c r="AC18" i="2"/>
  <c r="AA18" i="2"/>
  <c r="Y18" i="2"/>
  <c r="W18" i="2"/>
  <c r="U18" i="2"/>
  <c r="S18" i="2"/>
  <c r="N18" i="2"/>
  <c r="M18" i="2"/>
  <c r="K18" i="2"/>
  <c r="G18" i="2"/>
  <c r="E18" i="2"/>
  <c r="C18" i="2"/>
  <c r="BJ36" i="2"/>
  <c r="BH36" i="2"/>
  <c r="BF36" i="2"/>
  <c r="BD36" i="2"/>
  <c r="AZ36" i="2"/>
  <c r="AX36" i="2"/>
  <c r="AV36" i="2"/>
  <c r="AT36" i="2"/>
  <c r="AS36" i="2"/>
  <c r="AR36" i="2"/>
  <c r="AN36" i="2"/>
  <c r="AL36" i="2"/>
  <c r="AK36" i="2"/>
  <c r="AJ36" i="2"/>
  <c r="AH36" i="2"/>
  <c r="AF36" i="2"/>
  <c r="AB36" i="2"/>
  <c r="Z36" i="2"/>
  <c r="X36" i="2"/>
  <c r="V36" i="2"/>
  <c r="T36" i="2"/>
  <c r="R36" i="2"/>
  <c r="P36" i="2"/>
  <c r="L36" i="2"/>
  <c r="J36" i="2"/>
  <c r="H36" i="2"/>
  <c r="F36" i="2"/>
  <c r="D36" i="2"/>
  <c r="B36" i="2"/>
  <c r="BK36" i="2"/>
  <c r="BI36" i="2"/>
  <c r="BG36" i="2"/>
  <c r="BE36" i="2"/>
  <c r="BA36" i="2"/>
  <c r="AY36" i="2"/>
  <c r="AW36" i="2"/>
  <c r="AU36" i="2"/>
  <c r="AO36" i="2"/>
  <c r="AM36" i="2"/>
  <c r="AI36" i="2"/>
  <c r="AG36" i="2"/>
  <c r="AC36" i="2"/>
  <c r="AA36" i="2"/>
  <c r="Y36" i="2"/>
  <c r="W36" i="2"/>
  <c r="U36" i="2"/>
  <c r="S36" i="2"/>
  <c r="Q36" i="2"/>
  <c r="M36" i="2"/>
  <c r="K36" i="2"/>
  <c r="I36" i="2"/>
  <c r="G36" i="2"/>
  <c r="E36" i="2"/>
  <c r="C36" i="2"/>
  <c r="BM55" i="2"/>
  <c r="BG55" i="2"/>
  <c r="AY55" i="2"/>
  <c r="AW55" i="2"/>
  <c r="AQ55" i="2"/>
  <c r="AO55" i="2"/>
  <c r="AI55" i="2"/>
  <c r="AG55" i="2"/>
  <c r="AE55" i="2"/>
  <c r="Y55" i="2"/>
  <c r="S55" i="2"/>
  <c r="Q55" i="2"/>
  <c r="K55" i="2"/>
  <c r="C55" i="2"/>
  <c r="BK55" i="2"/>
  <c r="BJ55" i="2"/>
  <c r="BI55" i="2"/>
  <c r="BH55" i="2"/>
  <c r="BF55" i="2"/>
  <c r="BE55" i="2"/>
  <c r="BD55" i="2"/>
  <c r="BB55" i="2"/>
  <c r="BA55" i="2"/>
  <c r="AZ55" i="2"/>
  <c r="AX55" i="2"/>
  <c r="AV55" i="2"/>
  <c r="AU55" i="2"/>
  <c r="AT55" i="2"/>
  <c r="AS55" i="2"/>
  <c r="AR55" i="2"/>
  <c r="AN55" i="2"/>
  <c r="AM55" i="2"/>
  <c r="AL55" i="2"/>
  <c r="AK55" i="2"/>
  <c r="AJ55" i="2"/>
  <c r="AH55" i="2"/>
  <c r="AF55" i="2"/>
  <c r="AF65" i="2" s="1"/>
  <c r="AG65" i="2" s="1"/>
  <c r="AD55" i="2"/>
  <c r="AC55" i="2"/>
  <c r="AB55" i="2"/>
  <c r="AA55" i="2"/>
  <c r="Z55" i="2"/>
  <c r="X55" i="2"/>
  <c r="W55" i="2"/>
  <c r="V55" i="2"/>
  <c r="U55" i="2"/>
  <c r="T55" i="2"/>
  <c r="R55" i="2"/>
  <c r="P55" i="2"/>
  <c r="N55" i="2"/>
  <c r="M55" i="2"/>
  <c r="L55" i="2"/>
  <c r="J55" i="2"/>
  <c r="I55" i="2"/>
  <c r="H55" i="2"/>
  <c r="G55" i="2"/>
  <c r="F55" i="2"/>
  <c r="E55" i="2"/>
  <c r="D55" i="2"/>
  <c r="B55" i="2"/>
  <c r="BL55" i="2"/>
  <c r="BC55" i="2"/>
  <c r="AP55" i="2"/>
  <c r="BJ65" i="2" l="1"/>
  <c r="T65" i="2"/>
  <c r="U65" i="2" s="1"/>
  <c r="AR65" i="2"/>
  <c r="AS65" i="2" s="1"/>
  <c r="AV65" i="2"/>
  <c r="V65" i="2"/>
  <c r="AZ65" i="2"/>
  <c r="BA65" i="2" s="1"/>
  <c r="R65" i="2"/>
  <c r="AJ65" i="2"/>
  <c r="AK65" i="2" s="1"/>
  <c r="AN65" i="2"/>
  <c r="AO65" i="2" s="1"/>
  <c r="AW65" i="2"/>
  <c r="W65" i="2"/>
  <c r="S65" i="2"/>
  <c r="BK65" i="2"/>
  <c r="T46" i="2"/>
  <c r="U46" i="2" s="1"/>
  <c r="AL46" i="2"/>
  <c r="AM46" i="2" s="1"/>
  <c r="B46" i="2"/>
  <c r="C46" i="2" s="1"/>
  <c r="J46" i="2"/>
  <c r="K46" i="2" s="1"/>
  <c r="AB46" i="2"/>
  <c r="AC46" i="2" s="1"/>
  <c r="AZ46" i="2"/>
  <c r="BA46" i="2" s="1"/>
  <c r="BJ46" i="2"/>
  <c r="BK46" i="2" s="1"/>
  <c r="V46" i="2"/>
  <c r="W46" i="2" s="1"/>
  <c r="BD46" i="2"/>
  <c r="BE46" i="2" s="1"/>
  <c r="AD58" i="2"/>
  <c r="AE58" i="2"/>
  <c r="B65" i="2"/>
  <c r="F65" i="2"/>
  <c r="J65" i="2"/>
  <c r="X65" i="2"/>
  <c r="Y65" i="2" s="1"/>
  <c r="AB65" i="2"/>
  <c r="BF65" i="2"/>
  <c r="BL61" i="2"/>
  <c r="BL65" i="2" s="1"/>
  <c r="BM65" i="2" s="1"/>
  <c r="P65" i="2"/>
  <c r="AH65" i="2"/>
  <c r="AI65" i="2" s="1"/>
  <c r="AL65" i="2"/>
  <c r="AM65" i="2" s="1"/>
  <c r="AT65" i="2"/>
  <c r="AX65" i="2"/>
  <c r="AP58" i="2"/>
  <c r="AP65" i="2" s="1"/>
  <c r="N58" i="2"/>
  <c r="O58" i="2"/>
  <c r="BB58" i="2"/>
  <c r="BB65" i="2" s="1"/>
  <c r="BC65" i="2" s="1"/>
  <c r="BC58" i="2"/>
  <c r="BN63" i="2"/>
  <c r="AQ64" i="2"/>
  <c r="D65" i="2"/>
  <c r="H65" i="2"/>
  <c r="L65" i="2"/>
  <c r="Z65" i="2"/>
  <c r="BD65" i="2"/>
  <c r="BH65" i="2"/>
  <c r="N64" i="2"/>
  <c r="AD64" i="2"/>
  <c r="AD65" i="2" s="1"/>
  <c r="AE65" i="2" s="1"/>
  <c r="AP64" i="2"/>
  <c r="BL58" i="2"/>
  <c r="BM58" i="2"/>
  <c r="BL45" i="2"/>
  <c r="BM45" i="2"/>
  <c r="D46" i="2"/>
  <c r="E46" i="2" s="1"/>
  <c r="L46" i="2"/>
  <c r="M46" i="2" s="1"/>
  <c r="AF46" i="2"/>
  <c r="AG46" i="2" s="1"/>
  <c r="AT46" i="2"/>
  <c r="AU46" i="2" s="1"/>
  <c r="F46" i="2"/>
  <c r="G46" i="2" s="1"/>
  <c r="P46" i="2"/>
  <c r="Q46" i="2" s="1"/>
  <c r="X46" i="2"/>
  <c r="Y46" i="2" s="1"/>
  <c r="AH46" i="2"/>
  <c r="AI46" i="2" s="1"/>
  <c r="AN46" i="2"/>
  <c r="AO46" i="2" s="1"/>
  <c r="AV46" i="2"/>
  <c r="AW46" i="2" s="1"/>
  <c r="BF46" i="2"/>
  <c r="BG46" i="2" s="1"/>
  <c r="AP42" i="2"/>
  <c r="N46" i="2"/>
  <c r="O46" i="2" s="1"/>
  <c r="BN39" i="2"/>
  <c r="BM36" i="2"/>
  <c r="H46" i="2"/>
  <c r="I46" i="2" s="1"/>
  <c r="R46" i="2"/>
  <c r="S46" i="2" s="1"/>
  <c r="Z46" i="2"/>
  <c r="AA46" i="2" s="1"/>
  <c r="AJ46" i="2"/>
  <c r="AK46" i="2" s="1"/>
  <c r="AR46" i="2"/>
  <c r="AS46" i="2" s="1"/>
  <c r="AX46" i="2"/>
  <c r="AY46" i="2" s="1"/>
  <c r="BH46" i="2"/>
  <c r="BI46" i="2" s="1"/>
  <c r="AD45" i="2"/>
  <c r="AP45" i="2"/>
  <c r="BB45" i="2"/>
  <c r="D28" i="2"/>
  <c r="E28" i="2" s="1"/>
  <c r="J28" i="2"/>
  <c r="BL27" i="2"/>
  <c r="BL28" i="2" s="1"/>
  <c r="BM28" i="2" s="1"/>
  <c r="BM27" i="2"/>
  <c r="BJ28" i="2"/>
  <c r="X28" i="2"/>
  <c r="Y28" i="2" s="1"/>
  <c r="L28" i="2"/>
  <c r="O27" i="2"/>
  <c r="BN26" i="2"/>
  <c r="AT28" i="2"/>
  <c r="AX28" i="2"/>
  <c r="AY28" i="2" s="1"/>
  <c r="BF28" i="2"/>
  <c r="AP27" i="2"/>
  <c r="AP28" i="2" s="1"/>
  <c r="AQ27" i="2"/>
  <c r="H28" i="2"/>
  <c r="F28" i="2"/>
  <c r="V28" i="2"/>
  <c r="AR28" i="2"/>
  <c r="AV28" i="2"/>
  <c r="AW28" i="2" s="1"/>
  <c r="BH28" i="2"/>
  <c r="BD28" i="2"/>
  <c r="N27" i="2"/>
  <c r="B28" i="2"/>
  <c r="AZ28" i="2"/>
  <c r="BB27" i="2"/>
  <c r="AN28" i="2"/>
  <c r="AO28" i="2" s="1"/>
  <c r="AF28" i="2"/>
  <c r="AG28" i="2" s="1"/>
  <c r="BN21" i="2"/>
  <c r="P28" i="2"/>
  <c r="T28" i="2"/>
  <c r="U28" i="2" s="1"/>
  <c r="Z28" i="2"/>
  <c r="AH28" i="2"/>
  <c r="AI28" i="2" s="1"/>
  <c r="AL28" i="2"/>
  <c r="AM28" i="2" s="1"/>
  <c r="R28" i="2"/>
  <c r="AB28" i="2"/>
  <c r="AJ28" i="2"/>
  <c r="AK28" i="2" s="1"/>
  <c r="BN54" i="2"/>
  <c r="BO55" i="2" s="1"/>
  <c r="N24" i="2"/>
  <c r="BN23" i="2"/>
  <c r="AD24" i="2"/>
  <c r="AD28" i="2" s="1"/>
  <c r="AE28" i="2" s="1"/>
  <c r="AE24" i="2"/>
  <c r="BM24" i="2"/>
  <c r="O42" i="2"/>
  <c r="BL42" i="2"/>
  <c r="AE42" i="2"/>
  <c r="BN41" i="2"/>
  <c r="BB42" i="2"/>
  <c r="BB46" i="2" s="1"/>
  <c r="BC46" i="2" s="1"/>
  <c r="BN60" i="2"/>
  <c r="BN57" i="2"/>
  <c r="BN44" i="2"/>
  <c r="AE18" i="2"/>
  <c r="O18" i="2"/>
  <c r="AQ18" i="2"/>
  <c r="BB18" i="2"/>
  <c r="BN17" i="2"/>
  <c r="BN35" i="2"/>
  <c r="BC36" i="2"/>
  <c r="O36" i="2"/>
  <c r="AQ36" i="2"/>
  <c r="AD36" i="2"/>
  <c r="B19" i="1"/>
  <c r="D19" i="1"/>
  <c r="F19" i="1"/>
  <c r="N65" i="2" l="1"/>
  <c r="O65" i="2" s="1"/>
  <c r="M65" i="2"/>
  <c r="BG65" i="2"/>
  <c r="G65" i="2"/>
  <c r="BI65" i="2"/>
  <c r="I65" i="2"/>
  <c r="AC65" i="2"/>
  <c r="C65" i="2"/>
  <c r="AQ65" i="2"/>
  <c r="BE65" i="2"/>
  <c r="E65" i="2"/>
  <c r="AY65" i="2"/>
  <c r="Q65" i="2"/>
  <c r="AA65" i="2"/>
  <c r="AU65" i="2"/>
  <c r="K65" i="2"/>
  <c r="AP46" i="2"/>
  <c r="AQ46" i="2" s="1"/>
  <c r="BL46" i="2"/>
  <c r="BM46" i="2" s="1"/>
  <c r="S28" i="2"/>
  <c r="AS28" i="2"/>
  <c r="AU28" i="2"/>
  <c r="K28" i="2"/>
  <c r="BE28" i="2"/>
  <c r="W28" i="2"/>
  <c r="AQ28" i="2"/>
  <c r="BK28" i="2"/>
  <c r="BA28" i="2"/>
  <c r="BI28" i="2"/>
  <c r="G28" i="2"/>
  <c r="BG28" i="2"/>
  <c r="AC28" i="2"/>
  <c r="AA28" i="2"/>
  <c r="C28" i="2"/>
  <c r="I28" i="2"/>
  <c r="M28" i="2"/>
  <c r="Q28" i="2"/>
  <c r="BN58" i="2"/>
  <c r="BO58" i="2"/>
  <c r="BN64" i="2"/>
  <c r="BO63" i="2"/>
  <c r="BO64" i="2" s="1"/>
  <c r="BN45" i="2"/>
  <c r="BO45" i="2"/>
  <c r="AD46" i="2"/>
  <c r="AE46" i="2" s="1"/>
  <c r="BB28" i="2"/>
  <c r="BC28" i="2" s="1"/>
  <c r="N28" i="2"/>
  <c r="O28" i="2" s="1"/>
  <c r="BN27" i="2"/>
  <c r="BO27" i="2"/>
  <c r="BN61" i="2"/>
  <c r="BO61" i="2"/>
  <c r="BN55" i="2"/>
  <c r="BN24" i="2"/>
  <c r="BN42" i="2"/>
  <c r="BO18" i="2"/>
  <c r="BN18" i="2"/>
  <c r="BN36" i="2"/>
  <c r="BO36" i="2"/>
  <c r="BN65" i="2" l="1"/>
  <c r="BO65" i="2" s="1"/>
  <c r="BN46" i="2"/>
  <c r="BN28" i="2"/>
  <c r="CJ51" i="5" l="1"/>
  <c r="CI51" i="5"/>
  <c r="CH51" i="5"/>
  <c r="CG51" i="5"/>
  <c r="CF51" i="5"/>
  <c r="CE51" i="5"/>
  <c r="BF51" i="5"/>
  <c r="BE51" i="5"/>
  <c r="BD51" i="5"/>
  <c r="BC51" i="5"/>
  <c r="BB51" i="5"/>
  <c r="BA51" i="5"/>
  <c r="BA52" i="5" s="1"/>
  <c r="AH51" i="5"/>
  <c r="AG51" i="5"/>
  <c r="AB51" i="5"/>
  <c r="AA51" i="5"/>
  <c r="Z51" i="5"/>
  <c r="Y51" i="5"/>
  <c r="X51" i="5"/>
  <c r="W51" i="5"/>
  <c r="CJ46" i="5"/>
  <c r="CI46" i="5"/>
  <c r="CH46" i="5"/>
  <c r="CG46" i="5"/>
  <c r="CF46" i="5"/>
  <c r="CE46" i="5"/>
  <c r="BF46" i="5"/>
  <c r="BE46" i="5"/>
  <c r="BD46" i="5"/>
  <c r="BC46" i="5"/>
  <c r="BB46" i="5"/>
  <c r="BA46" i="5"/>
  <c r="AL46" i="5"/>
  <c r="AK46" i="5"/>
  <c r="AJ46" i="5"/>
  <c r="AI46" i="5"/>
  <c r="AH46" i="5"/>
  <c r="AG46" i="5"/>
  <c r="AB46" i="5"/>
  <c r="AA46" i="5"/>
  <c r="Z46" i="5"/>
  <c r="Y46" i="5"/>
  <c r="X46" i="5"/>
  <c r="W46" i="5"/>
  <c r="CJ39" i="5"/>
  <c r="CI39" i="5"/>
  <c r="CH39" i="5"/>
  <c r="CG39" i="5"/>
  <c r="CF39" i="5"/>
  <c r="CE39" i="5"/>
  <c r="BF39" i="5"/>
  <c r="BE39" i="5"/>
  <c r="BD39" i="5"/>
  <c r="BD52" i="5" s="1"/>
  <c r="BC39" i="5"/>
  <c r="BB39" i="5"/>
  <c r="BA39" i="5"/>
  <c r="AL39" i="5"/>
  <c r="AK39" i="5"/>
  <c r="AJ39" i="5"/>
  <c r="AI39" i="5"/>
  <c r="AH39" i="5"/>
  <c r="AG39" i="5"/>
  <c r="AB39" i="5"/>
  <c r="AA39" i="5"/>
  <c r="Z39" i="5"/>
  <c r="Y39" i="5"/>
  <c r="X39" i="5"/>
  <c r="W39" i="5"/>
  <c r="CJ33" i="5"/>
  <c r="CJ52" i="5" s="1"/>
  <c r="CI33" i="5"/>
  <c r="CI52" i="5" s="1"/>
  <c r="CH33" i="5"/>
  <c r="CG33" i="5"/>
  <c r="CF33" i="5"/>
  <c r="CF52" i="5" s="1"/>
  <c r="CE33" i="5"/>
  <c r="CE52" i="5" s="1"/>
  <c r="BP52" i="5"/>
  <c r="BO52" i="5"/>
  <c r="BF33" i="5"/>
  <c r="BF52" i="5" s="1"/>
  <c r="BE33" i="5"/>
  <c r="BD33" i="5"/>
  <c r="BC33" i="5"/>
  <c r="BB33" i="5"/>
  <c r="BA33" i="5"/>
  <c r="AL33" i="5"/>
  <c r="AK33" i="5"/>
  <c r="AJ33" i="5"/>
  <c r="AI33" i="5"/>
  <c r="AH33" i="5"/>
  <c r="AG33" i="5"/>
  <c r="AB33" i="5"/>
  <c r="AB52" i="5" s="1"/>
  <c r="AA33" i="5"/>
  <c r="Z33" i="5"/>
  <c r="Y33" i="5"/>
  <c r="X33" i="5"/>
  <c r="W33" i="5"/>
  <c r="BV52" i="5"/>
  <c r="CH52" i="5"/>
  <c r="CG52" i="5"/>
  <c r="BN52" i="5"/>
  <c r="Z52" i="5"/>
  <c r="Y52" i="5" l="1"/>
  <c r="AG52" i="5"/>
  <c r="AH52" i="5"/>
  <c r="BE52" i="5"/>
  <c r="BM52" i="5"/>
  <c r="BB52" i="5"/>
  <c r="AA52" i="5"/>
  <c r="BC52" i="5"/>
  <c r="BK52" i="5"/>
  <c r="W52" i="5"/>
  <c r="BU52" i="5"/>
  <c r="X52" i="5"/>
  <c r="BL52" i="5"/>
  <c r="AU52" i="5"/>
  <c r="AV52" i="5"/>
  <c r="C19" i="3" l="1"/>
  <c r="D19" i="3"/>
  <c r="E19" i="3"/>
  <c r="D23" i="1" l="1"/>
  <c r="D26" i="1"/>
  <c r="AR40" i="4"/>
  <c r="R40" i="4"/>
  <c r="H40" i="4"/>
  <c r="I40" i="4"/>
  <c r="E39" i="4"/>
  <c r="AQ40" i="4"/>
  <c r="AP40" i="4"/>
  <c r="AS40" i="4" s="1"/>
  <c r="AL40" i="4"/>
  <c r="AK40" i="4"/>
  <c r="AN40" i="4" s="1"/>
  <c r="AJ40" i="4"/>
  <c r="AH40" i="4"/>
  <c r="AG40" i="4"/>
  <c r="AF40" i="4"/>
  <c r="AC40" i="4"/>
  <c r="AE40" i="4" s="1"/>
  <c r="AB40" i="4"/>
  <c r="AA40" i="4"/>
  <c r="X40" i="4"/>
  <c r="S40" i="4"/>
  <c r="Q40" i="4"/>
  <c r="N40" i="4"/>
  <c r="P40" i="4" s="1"/>
  <c r="M40" i="4"/>
  <c r="O40" i="4" s="1"/>
  <c r="L40" i="4"/>
  <c r="G40" i="4"/>
  <c r="D40" i="4"/>
  <c r="C40" i="4"/>
  <c r="E40" i="4" s="1"/>
  <c r="B40" i="4"/>
  <c r="AT39" i="4"/>
  <c r="AS39" i="4"/>
  <c r="AN39" i="4"/>
  <c r="AM40" i="4"/>
  <c r="AO40" i="4" s="1"/>
  <c r="AJ39" i="4"/>
  <c r="AI39" i="4"/>
  <c r="AE39" i="4"/>
  <c r="AD39" i="4"/>
  <c r="Z39" i="4"/>
  <c r="W40" i="4"/>
  <c r="V40" i="4"/>
  <c r="T39" i="4"/>
  <c r="P39" i="4"/>
  <c r="O39" i="4"/>
  <c r="F39" i="4"/>
  <c r="N43" i="1"/>
  <c r="L43" i="1"/>
  <c r="J43" i="1"/>
  <c r="I43" i="1"/>
  <c r="H43" i="1"/>
  <c r="K43" i="1"/>
  <c r="M43" i="1"/>
  <c r="J25" i="1"/>
  <c r="F40" i="4" l="1"/>
  <c r="AI40" i="4"/>
  <c r="J40" i="4"/>
  <c r="AT40" i="4"/>
  <c r="AD40" i="4"/>
  <c r="O43" i="1"/>
  <c r="U39" i="4"/>
  <c r="U40" i="4"/>
  <c r="T40" i="4"/>
  <c r="J39" i="4"/>
  <c r="K39" i="4"/>
  <c r="K40" i="4"/>
  <c r="Y40" i="4"/>
  <c r="Z40" i="4"/>
  <c r="Y39" i="4"/>
  <c r="AO39" i="4"/>
  <c r="N25" i="1" l="1"/>
  <c r="L25" i="1"/>
  <c r="H25" i="1"/>
  <c r="G26" i="1"/>
  <c r="F44" i="1"/>
  <c r="D44" i="1"/>
  <c r="B44" i="1"/>
  <c r="F26" i="1"/>
  <c r="B26" i="1"/>
  <c r="J26" i="1" s="1"/>
  <c r="H44" i="1" l="1"/>
  <c r="J44" i="1"/>
  <c r="I44" i="1"/>
  <c r="K44" i="1"/>
  <c r="M44" i="1"/>
  <c r="O44" i="1"/>
  <c r="L44" i="1"/>
  <c r="N44" i="1"/>
  <c r="I25" i="1"/>
  <c r="K26" i="1"/>
  <c r="K25" i="1"/>
  <c r="M25" i="1"/>
  <c r="N26" i="1"/>
  <c r="O25" i="1"/>
  <c r="H26" i="1"/>
  <c r="L26" i="1"/>
  <c r="M27" i="1"/>
  <c r="M26" i="1" l="1"/>
  <c r="O26" i="1"/>
  <c r="K27" i="1"/>
  <c r="I26" i="1"/>
  <c r="O27" i="1"/>
  <c r="I27" i="1"/>
  <c r="F41" i="1" l="1"/>
  <c r="B41" i="1"/>
  <c r="G41" i="1"/>
  <c r="D41" i="1"/>
  <c r="C41" i="1"/>
  <c r="D38" i="1"/>
  <c r="B38" i="1"/>
  <c r="G38" i="1"/>
  <c r="E38" i="1"/>
  <c r="C38" i="1"/>
  <c r="F35" i="1"/>
  <c r="D35" i="1"/>
  <c r="B35" i="1"/>
  <c r="G35" i="1"/>
  <c r="E35" i="1"/>
  <c r="C35" i="1"/>
  <c r="F23" i="1"/>
  <c r="B23" i="1"/>
  <c r="G23" i="1"/>
  <c r="E23" i="1"/>
  <c r="C23" i="1"/>
  <c r="F20" i="1"/>
  <c r="D20" i="1"/>
  <c r="B20" i="1"/>
  <c r="G20" i="1"/>
  <c r="E20" i="1"/>
  <c r="C20" i="1"/>
  <c r="F17" i="1"/>
  <c r="D17" i="1"/>
  <c r="B17" i="1"/>
  <c r="G17" i="1"/>
  <c r="E17" i="1"/>
  <c r="C17" i="1"/>
  <c r="F27" i="1" l="1"/>
  <c r="D27" i="1"/>
  <c r="B45" i="1"/>
  <c r="F38" i="1"/>
  <c r="F45" i="1" s="1"/>
  <c r="B27" i="1"/>
  <c r="D45" i="1"/>
  <c r="E41" i="1"/>
  <c r="H45" i="1" l="1"/>
  <c r="M45" i="1"/>
  <c r="N27" i="1"/>
  <c r="L27" i="1"/>
  <c r="H27" i="1"/>
  <c r="J27" i="1"/>
  <c r="J45" i="1"/>
  <c r="L45" i="1"/>
  <c r="N45" i="1"/>
  <c r="K45" i="1"/>
  <c r="N40" i="1"/>
  <c r="J37" i="1"/>
  <c r="H37" i="1"/>
  <c r="N37" i="1"/>
  <c r="N34" i="1"/>
  <c r="L34" i="1"/>
  <c r="J34" i="1"/>
  <c r="H34" i="1"/>
  <c r="O45" i="1" l="1"/>
  <c r="I45" i="1"/>
  <c r="K37" i="1"/>
  <c r="N35" i="1"/>
  <c r="O34" i="1"/>
  <c r="M34" i="1"/>
  <c r="M37" i="1"/>
  <c r="L37" i="1"/>
  <c r="O40" i="1"/>
  <c r="I40" i="1"/>
  <c r="K34" i="1"/>
  <c r="H35" i="1"/>
  <c r="I37" i="1"/>
  <c r="H38" i="1"/>
  <c r="M40" i="1"/>
  <c r="M41" i="1"/>
  <c r="K38" i="1"/>
  <c r="I41" i="1"/>
  <c r="K41" i="1"/>
  <c r="I34" i="1"/>
  <c r="I38" i="1"/>
  <c r="L35" i="1"/>
  <c r="J38" i="1"/>
  <c r="J40" i="1"/>
  <c r="J35" i="1"/>
  <c r="H40" i="1"/>
  <c r="L40" i="1"/>
  <c r="O41" i="1"/>
  <c r="K40" i="1"/>
  <c r="L38" i="1" l="1"/>
  <c r="N38" i="1"/>
  <c r="M38" i="1"/>
  <c r="O37" i="1"/>
  <c r="K35" i="1"/>
  <c r="I35" i="1"/>
  <c r="O35" i="1"/>
  <c r="H41" i="1"/>
  <c r="J41" i="1"/>
  <c r="L41" i="1"/>
  <c r="N41" i="1"/>
  <c r="O38" i="1"/>
  <c r="M35" i="1"/>
  <c r="B19" i="6" l="1"/>
  <c r="B29" i="6"/>
  <c r="B16" i="6"/>
  <c r="G48" i="3"/>
  <c r="G52" i="3"/>
  <c r="F52" i="3"/>
  <c r="G51" i="3"/>
  <c r="F51" i="3"/>
  <c r="G50" i="3"/>
  <c r="F50" i="3"/>
  <c r="G49" i="3"/>
  <c r="F49" i="3"/>
  <c r="F48" i="3"/>
  <c r="G46" i="3"/>
  <c r="F46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18" i="3"/>
  <c r="F18" i="3"/>
  <c r="G17" i="3"/>
  <c r="F17" i="3"/>
  <c r="G16" i="3"/>
  <c r="F16" i="3"/>
  <c r="G15" i="3"/>
  <c r="F15" i="3"/>
  <c r="G14" i="3"/>
  <c r="F14" i="3"/>
  <c r="B31" i="6" l="1"/>
  <c r="AN33" i="4" l="1"/>
  <c r="H20" i="1" l="1"/>
  <c r="AO33" i="4"/>
  <c r="AM31" i="4"/>
  <c r="AD30" i="4"/>
  <c r="Y30" i="4"/>
  <c r="AT30" i="4"/>
  <c r="AS30" i="4"/>
  <c r="AN30" i="4"/>
  <c r="AJ30" i="4"/>
  <c r="AI30" i="4"/>
  <c r="AE30" i="4"/>
  <c r="Z30" i="4"/>
  <c r="U30" i="4"/>
  <c r="T30" i="4"/>
  <c r="P30" i="4"/>
  <c r="O30" i="4"/>
  <c r="K30" i="4"/>
  <c r="J30" i="4"/>
  <c r="F30" i="4"/>
  <c r="E30" i="4"/>
  <c r="AR31" i="4"/>
  <c r="AQ31" i="4"/>
  <c r="AP31" i="4"/>
  <c r="AL31" i="4"/>
  <c r="AK31" i="4"/>
  <c r="AH31" i="4"/>
  <c r="AG31" i="4"/>
  <c r="AF31" i="4"/>
  <c r="AC31" i="4"/>
  <c r="AA31" i="4"/>
  <c r="X31" i="4"/>
  <c r="W31" i="4"/>
  <c r="S31" i="4"/>
  <c r="R31" i="4"/>
  <c r="Q31" i="4"/>
  <c r="N31" i="4"/>
  <c r="M31" i="4"/>
  <c r="L31" i="4"/>
  <c r="I31" i="4"/>
  <c r="H31" i="4"/>
  <c r="G31" i="4"/>
  <c r="D31" i="4"/>
  <c r="C31" i="4"/>
  <c r="B31" i="4"/>
  <c r="H16" i="1"/>
  <c r="AO30" i="4" l="1"/>
  <c r="V31" i="4"/>
  <c r="AB31" i="4"/>
  <c r="AO31" i="4"/>
  <c r="P31" i="4"/>
  <c r="U31" i="4"/>
  <c r="K31" i="4" l="1"/>
  <c r="AS31" i="4"/>
  <c r="Y31" i="4"/>
  <c r="E31" i="4"/>
  <c r="AJ31" i="4"/>
  <c r="T31" i="4"/>
  <c r="AN31" i="4"/>
  <c r="AT31" i="4"/>
  <c r="AE31" i="4"/>
  <c r="Z31" i="4"/>
  <c r="J31" i="4"/>
  <c r="AD31" i="4"/>
  <c r="AI31" i="4"/>
  <c r="F31" i="4"/>
  <c r="O31" i="4"/>
  <c r="L20" i="1" l="1"/>
  <c r="O20" i="1"/>
  <c r="J20" i="1"/>
  <c r="AR37" i="4"/>
  <c r="AQ37" i="4"/>
  <c r="AP37" i="4"/>
  <c r="AT36" i="4"/>
  <c r="AS36" i="4"/>
  <c r="AR34" i="4"/>
  <c r="AQ34" i="4"/>
  <c r="AQ41" i="4" s="1"/>
  <c r="AP34" i="4"/>
  <c r="AT33" i="4"/>
  <c r="AS33" i="4"/>
  <c r="E47" i="3"/>
  <c r="D47" i="3"/>
  <c r="C47" i="3"/>
  <c r="E32" i="3"/>
  <c r="D32" i="3"/>
  <c r="C32" i="3"/>
  <c r="CN50" i="5"/>
  <c r="CM50" i="5"/>
  <c r="CL50" i="5"/>
  <c r="CK50" i="5"/>
  <c r="CN49" i="5"/>
  <c r="CM49" i="5"/>
  <c r="CL49" i="5"/>
  <c r="CK49" i="5"/>
  <c r="CN48" i="5"/>
  <c r="CM48" i="5"/>
  <c r="CL48" i="5"/>
  <c r="CK48" i="5"/>
  <c r="CN47" i="5"/>
  <c r="CM47" i="5"/>
  <c r="CL47" i="5"/>
  <c r="CK47" i="5"/>
  <c r="CN46" i="5"/>
  <c r="CN45" i="5"/>
  <c r="CM45" i="5"/>
  <c r="CL45" i="5"/>
  <c r="CK45" i="5"/>
  <c r="CN44" i="5"/>
  <c r="CM44" i="5"/>
  <c r="CL44" i="5"/>
  <c r="CK44" i="5"/>
  <c r="CN43" i="5"/>
  <c r="CM43" i="5"/>
  <c r="CL43" i="5"/>
  <c r="CK43" i="5"/>
  <c r="CN42" i="5"/>
  <c r="CM42" i="5"/>
  <c r="CL42" i="5"/>
  <c r="CK42" i="5"/>
  <c r="CN41" i="5"/>
  <c r="CM41" i="5"/>
  <c r="CL41" i="5"/>
  <c r="CK41" i="5"/>
  <c r="CN40" i="5"/>
  <c r="CM40" i="5"/>
  <c r="CL40" i="5"/>
  <c r="CK40" i="5"/>
  <c r="CN38" i="5"/>
  <c r="CM38" i="5"/>
  <c r="CL38" i="5"/>
  <c r="CK38" i="5"/>
  <c r="CN37" i="5"/>
  <c r="CM37" i="5"/>
  <c r="CL37" i="5"/>
  <c r="CK37" i="5"/>
  <c r="CN36" i="5"/>
  <c r="CM36" i="5"/>
  <c r="CL36" i="5"/>
  <c r="CK36" i="5"/>
  <c r="CN35" i="5"/>
  <c r="CM35" i="5"/>
  <c r="CL35" i="5"/>
  <c r="CK35" i="5"/>
  <c r="CN34" i="5"/>
  <c r="CM34" i="5"/>
  <c r="CL34" i="5"/>
  <c r="CK34" i="5"/>
  <c r="CN32" i="5"/>
  <c r="CM32" i="5"/>
  <c r="CL32" i="5"/>
  <c r="CK32" i="5"/>
  <c r="CN31" i="5"/>
  <c r="CM31" i="5"/>
  <c r="CL31" i="5"/>
  <c r="CK31" i="5"/>
  <c r="CN30" i="5"/>
  <c r="CM30" i="5"/>
  <c r="CL30" i="5"/>
  <c r="CK30" i="5"/>
  <c r="CN29" i="5"/>
  <c r="CM29" i="5"/>
  <c r="CL29" i="5"/>
  <c r="CK29" i="5"/>
  <c r="CN28" i="5"/>
  <c r="CM28" i="5"/>
  <c r="CL28" i="5"/>
  <c r="CK28" i="5"/>
  <c r="CN27" i="5"/>
  <c r="CM27" i="5"/>
  <c r="CL27" i="5"/>
  <c r="CK27" i="5"/>
  <c r="CD50" i="5"/>
  <c r="CC50" i="5"/>
  <c r="CB50" i="5"/>
  <c r="CA50" i="5"/>
  <c r="CD49" i="5"/>
  <c r="CC49" i="5"/>
  <c r="CB49" i="5"/>
  <c r="CA49" i="5"/>
  <c r="CD48" i="5"/>
  <c r="CC48" i="5"/>
  <c r="CB48" i="5"/>
  <c r="CA48" i="5"/>
  <c r="CD47" i="5"/>
  <c r="CC47" i="5"/>
  <c r="CB47" i="5"/>
  <c r="CA47" i="5"/>
  <c r="CD45" i="5"/>
  <c r="CC45" i="5"/>
  <c r="CB45" i="5"/>
  <c r="CA45" i="5"/>
  <c r="CD44" i="5"/>
  <c r="CC44" i="5"/>
  <c r="CB44" i="5"/>
  <c r="CA44" i="5"/>
  <c r="CD43" i="5"/>
  <c r="CC43" i="5"/>
  <c r="CB43" i="5"/>
  <c r="CA43" i="5"/>
  <c r="CD42" i="5"/>
  <c r="CC42" i="5"/>
  <c r="CB42" i="5"/>
  <c r="CA42" i="5"/>
  <c r="CD41" i="5"/>
  <c r="CC41" i="5"/>
  <c r="CB41" i="5"/>
  <c r="CA41" i="5"/>
  <c r="CD40" i="5"/>
  <c r="CC40" i="5"/>
  <c r="CB40" i="5"/>
  <c r="CA40" i="5"/>
  <c r="CD38" i="5"/>
  <c r="CC38" i="5"/>
  <c r="CB38" i="5"/>
  <c r="CA38" i="5"/>
  <c r="CD37" i="5"/>
  <c r="CC37" i="5"/>
  <c r="CB37" i="5"/>
  <c r="CA37" i="5"/>
  <c r="CD36" i="5"/>
  <c r="CC36" i="5"/>
  <c r="CB36" i="5"/>
  <c r="CA36" i="5"/>
  <c r="CD35" i="5"/>
  <c r="CC35" i="5"/>
  <c r="CB35" i="5"/>
  <c r="CA35" i="5"/>
  <c r="CD34" i="5"/>
  <c r="CC34" i="5"/>
  <c r="CB34" i="5"/>
  <c r="CA34" i="5"/>
  <c r="CD32" i="5"/>
  <c r="CC32" i="5"/>
  <c r="CB32" i="5"/>
  <c r="CA32" i="5"/>
  <c r="CD31" i="5"/>
  <c r="CC31" i="5"/>
  <c r="CB31" i="5"/>
  <c r="CA31" i="5"/>
  <c r="CD30" i="5"/>
  <c r="CC30" i="5"/>
  <c r="CB30" i="5"/>
  <c r="CA30" i="5"/>
  <c r="CD29" i="5"/>
  <c r="CC29" i="5"/>
  <c r="CB29" i="5"/>
  <c r="CA29" i="5"/>
  <c r="CD28" i="5"/>
  <c r="CC28" i="5"/>
  <c r="CB28" i="5"/>
  <c r="CA28" i="5"/>
  <c r="CD27" i="5"/>
  <c r="CC27" i="5"/>
  <c r="CB27" i="5"/>
  <c r="CA27" i="5"/>
  <c r="BT50" i="5"/>
  <c r="BS50" i="5"/>
  <c r="BR50" i="5"/>
  <c r="BQ50" i="5"/>
  <c r="BT49" i="5"/>
  <c r="BS49" i="5"/>
  <c r="BR49" i="5"/>
  <c r="BQ49" i="5"/>
  <c r="BT48" i="5"/>
  <c r="BS48" i="5"/>
  <c r="BR48" i="5"/>
  <c r="BQ48" i="5"/>
  <c r="BT47" i="5"/>
  <c r="BS47" i="5"/>
  <c r="BR47" i="5"/>
  <c r="BQ47" i="5"/>
  <c r="BT45" i="5"/>
  <c r="BS45" i="5"/>
  <c r="BR45" i="5"/>
  <c r="BQ45" i="5"/>
  <c r="BT44" i="5"/>
  <c r="BS44" i="5"/>
  <c r="BR44" i="5"/>
  <c r="BQ44" i="5"/>
  <c r="BT43" i="5"/>
  <c r="BS43" i="5"/>
  <c r="BR43" i="5"/>
  <c r="BQ43" i="5"/>
  <c r="BT42" i="5"/>
  <c r="BS42" i="5"/>
  <c r="BR42" i="5"/>
  <c r="BQ42" i="5"/>
  <c r="BT41" i="5"/>
  <c r="BS41" i="5"/>
  <c r="BR41" i="5"/>
  <c r="BQ41" i="5"/>
  <c r="BT40" i="5"/>
  <c r="BS40" i="5"/>
  <c r="BR40" i="5"/>
  <c r="BQ40" i="5"/>
  <c r="BT38" i="5"/>
  <c r="BS38" i="5"/>
  <c r="BR38" i="5"/>
  <c r="BQ38" i="5"/>
  <c r="BT37" i="5"/>
  <c r="BS37" i="5"/>
  <c r="BR37" i="5"/>
  <c r="BQ37" i="5"/>
  <c r="BT36" i="5"/>
  <c r="BS36" i="5"/>
  <c r="BR36" i="5"/>
  <c r="BQ36" i="5"/>
  <c r="BT35" i="5"/>
  <c r="BS35" i="5"/>
  <c r="BR35" i="5"/>
  <c r="BQ35" i="5"/>
  <c r="BT34" i="5"/>
  <c r="BS34" i="5"/>
  <c r="BR34" i="5"/>
  <c r="BQ34" i="5"/>
  <c r="BT32" i="5"/>
  <c r="BS32" i="5"/>
  <c r="BR32" i="5"/>
  <c r="BQ32" i="5"/>
  <c r="BT31" i="5"/>
  <c r="BS31" i="5"/>
  <c r="BR31" i="5"/>
  <c r="BQ31" i="5"/>
  <c r="BT30" i="5"/>
  <c r="BS30" i="5"/>
  <c r="BR30" i="5"/>
  <c r="BQ30" i="5"/>
  <c r="BT29" i="5"/>
  <c r="BS29" i="5"/>
  <c r="BR29" i="5"/>
  <c r="BQ29" i="5"/>
  <c r="BT28" i="5"/>
  <c r="BS28" i="5"/>
  <c r="BR28" i="5"/>
  <c r="BQ28" i="5"/>
  <c r="BT27" i="5"/>
  <c r="BS27" i="5"/>
  <c r="BR27" i="5"/>
  <c r="BQ27" i="5"/>
  <c r="BJ51" i="5"/>
  <c r="BJ50" i="5"/>
  <c r="BI50" i="5"/>
  <c r="BH50" i="5"/>
  <c r="BG50" i="5"/>
  <c r="BJ49" i="5"/>
  <c r="BI49" i="5"/>
  <c r="BH49" i="5"/>
  <c r="BG49" i="5"/>
  <c r="BJ48" i="5"/>
  <c r="BI48" i="5"/>
  <c r="BH48" i="5"/>
  <c r="BG48" i="5"/>
  <c r="BJ47" i="5"/>
  <c r="BI47" i="5"/>
  <c r="BH47" i="5"/>
  <c r="BG47" i="5"/>
  <c r="BH46" i="5"/>
  <c r="BJ45" i="5"/>
  <c r="BI45" i="5"/>
  <c r="BH45" i="5"/>
  <c r="BG45" i="5"/>
  <c r="BJ44" i="5"/>
  <c r="BI44" i="5"/>
  <c r="BH44" i="5"/>
  <c r="BG44" i="5"/>
  <c r="BJ43" i="5"/>
  <c r="BI43" i="5"/>
  <c r="BH43" i="5"/>
  <c r="BG43" i="5"/>
  <c r="BJ42" i="5"/>
  <c r="BI42" i="5"/>
  <c r="BH42" i="5"/>
  <c r="BG42" i="5"/>
  <c r="BJ41" i="5"/>
  <c r="BI41" i="5"/>
  <c r="BH41" i="5"/>
  <c r="BG41" i="5"/>
  <c r="BJ40" i="5"/>
  <c r="BI40" i="5"/>
  <c r="BH40" i="5"/>
  <c r="BG40" i="5"/>
  <c r="BJ39" i="5"/>
  <c r="BJ38" i="5"/>
  <c r="BI38" i="5"/>
  <c r="BH38" i="5"/>
  <c r="BG38" i="5"/>
  <c r="BJ37" i="5"/>
  <c r="BI37" i="5"/>
  <c r="BH37" i="5"/>
  <c r="BG37" i="5"/>
  <c r="BJ36" i="5"/>
  <c r="BI36" i="5"/>
  <c r="BH36" i="5"/>
  <c r="BG36" i="5"/>
  <c r="BJ35" i="5"/>
  <c r="BI35" i="5"/>
  <c r="BH35" i="5"/>
  <c r="BG35" i="5"/>
  <c r="BJ34" i="5"/>
  <c r="BI34" i="5"/>
  <c r="BH34" i="5"/>
  <c r="BG34" i="5"/>
  <c r="BJ32" i="5"/>
  <c r="BI32" i="5"/>
  <c r="BH32" i="5"/>
  <c r="BG32" i="5"/>
  <c r="BJ31" i="5"/>
  <c r="BI31" i="5"/>
  <c r="BH31" i="5"/>
  <c r="BG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AZ50" i="5"/>
  <c r="AY50" i="5"/>
  <c r="AZ49" i="5"/>
  <c r="AY49" i="5"/>
  <c r="AZ48" i="5"/>
  <c r="AY48" i="5"/>
  <c r="AZ47" i="5"/>
  <c r="AY47" i="5"/>
  <c r="AZ45" i="5"/>
  <c r="AY45" i="5"/>
  <c r="AZ44" i="5"/>
  <c r="AY44" i="5"/>
  <c r="AZ43" i="5"/>
  <c r="AY43" i="5"/>
  <c r="AZ42" i="5"/>
  <c r="AY42" i="5"/>
  <c r="AZ41" i="5"/>
  <c r="AY41" i="5"/>
  <c r="AZ40" i="5"/>
  <c r="AY40" i="5"/>
  <c r="AZ38" i="5"/>
  <c r="AY38" i="5"/>
  <c r="AZ37" i="5"/>
  <c r="AY37" i="5"/>
  <c r="AZ36" i="5"/>
  <c r="AY36" i="5"/>
  <c r="AZ35" i="5"/>
  <c r="AY35" i="5"/>
  <c r="AZ34" i="5"/>
  <c r="AY34" i="5"/>
  <c r="AZ32" i="5"/>
  <c r="AY32" i="5"/>
  <c r="AZ31" i="5"/>
  <c r="AY31" i="5"/>
  <c r="AZ30" i="5"/>
  <c r="AY30" i="5"/>
  <c r="AZ29" i="5"/>
  <c r="AY29" i="5"/>
  <c r="AZ28" i="5"/>
  <c r="AY28" i="5"/>
  <c r="AZ27" i="5"/>
  <c r="AY27" i="5"/>
  <c r="AP50" i="5"/>
  <c r="AO50" i="5"/>
  <c r="AN50" i="5"/>
  <c r="AM50" i="5"/>
  <c r="AP49" i="5"/>
  <c r="AO49" i="5"/>
  <c r="AN49" i="5"/>
  <c r="AM49" i="5"/>
  <c r="AP48" i="5"/>
  <c r="AO48" i="5"/>
  <c r="AN48" i="5"/>
  <c r="AM48" i="5"/>
  <c r="AP47" i="5"/>
  <c r="AO47" i="5"/>
  <c r="AN47" i="5"/>
  <c r="AM47" i="5"/>
  <c r="AN46" i="5"/>
  <c r="AP45" i="5"/>
  <c r="AO45" i="5"/>
  <c r="AN45" i="5"/>
  <c r="AM45" i="5"/>
  <c r="AP44" i="5"/>
  <c r="AO44" i="5"/>
  <c r="AN44" i="5"/>
  <c r="AM44" i="5"/>
  <c r="AP43" i="5"/>
  <c r="AO43" i="5"/>
  <c r="AN43" i="5"/>
  <c r="AM43" i="5"/>
  <c r="AP42" i="5"/>
  <c r="AO42" i="5"/>
  <c r="AN42" i="5"/>
  <c r="AM42" i="5"/>
  <c r="AP41" i="5"/>
  <c r="AO41" i="5"/>
  <c r="AN41" i="5"/>
  <c r="AM41" i="5"/>
  <c r="AP40" i="5"/>
  <c r="AO40" i="5"/>
  <c r="AN40" i="5"/>
  <c r="AM40" i="5"/>
  <c r="AP39" i="5"/>
  <c r="AP38" i="5"/>
  <c r="AO38" i="5"/>
  <c r="AN38" i="5"/>
  <c r="AM38" i="5"/>
  <c r="AP37" i="5"/>
  <c r="AO37" i="5"/>
  <c r="AN37" i="5"/>
  <c r="AM37" i="5"/>
  <c r="AP36" i="5"/>
  <c r="AO36" i="5"/>
  <c r="AN36" i="5"/>
  <c r="AM36" i="5"/>
  <c r="AP35" i="5"/>
  <c r="AO35" i="5"/>
  <c r="AN35" i="5"/>
  <c r="AM35" i="5"/>
  <c r="AP34" i="5"/>
  <c r="AO34" i="5"/>
  <c r="AN34" i="5"/>
  <c r="AM34" i="5"/>
  <c r="AP32" i="5"/>
  <c r="AO32" i="5"/>
  <c r="AN32" i="5"/>
  <c r="AM32" i="5"/>
  <c r="AP31" i="5"/>
  <c r="AO31" i="5"/>
  <c r="AN31" i="5"/>
  <c r="AM31" i="5"/>
  <c r="AP30" i="5"/>
  <c r="AO30" i="5"/>
  <c r="AN30" i="5"/>
  <c r="AM30" i="5"/>
  <c r="AP29" i="5"/>
  <c r="AO29" i="5"/>
  <c r="AN29" i="5"/>
  <c r="AM29" i="5"/>
  <c r="AP28" i="5"/>
  <c r="AO28" i="5"/>
  <c r="AN28" i="5"/>
  <c r="AM28" i="5"/>
  <c r="AP27" i="5"/>
  <c r="AO27" i="5"/>
  <c r="AN27" i="5"/>
  <c r="AM27" i="5"/>
  <c r="AF50" i="5"/>
  <c r="AE50" i="5"/>
  <c r="AD50" i="5"/>
  <c r="AC50" i="5"/>
  <c r="AF49" i="5"/>
  <c r="AE49" i="5"/>
  <c r="AD49" i="5"/>
  <c r="AC49" i="5"/>
  <c r="AF48" i="5"/>
  <c r="AE48" i="5"/>
  <c r="AD48" i="5"/>
  <c r="AC48" i="5"/>
  <c r="AF47" i="5"/>
  <c r="AE47" i="5"/>
  <c r="AD47" i="5"/>
  <c r="AC47" i="5"/>
  <c r="AF45" i="5"/>
  <c r="AE45" i="5"/>
  <c r="AD45" i="5"/>
  <c r="AC45" i="5"/>
  <c r="AF44" i="5"/>
  <c r="AE44" i="5"/>
  <c r="AD44" i="5"/>
  <c r="AC44" i="5"/>
  <c r="AF43" i="5"/>
  <c r="AE43" i="5"/>
  <c r="AD43" i="5"/>
  <c r="AC43" i="5"/>
  <c r="AF42" i="5"/>
  <c r="AE42" i="5"/>
  <c r="AD42" i="5"/>
  <c r="AC42" i="5"/>
  <c r="AF41" i="5"/>
  <c r="AE41" i="5"/>
  <c r="AD41" i="5"/>
  <c r="AC41" i="5"/>
  <c r="AF40" i="5"/>
  <c r="AE40" i="5"/>
  <c r="AD40" i="5"/>
  <c r="AC40" i="5"/>
  <c r="AF38" i="5"/>
  <c r="AE38" i="5"/>
  <c r="AD38" i="5"/>
  <c r="AC38" i="5"/>
  <c r="AF37" i="5"/>
  <c r="AE37" i="5"/>
  <c r="AD37" i="5"/>
  <c r="AC37" i="5"/>
  <c r="AF36" i="5"/>
  <c r="AE36" i="5"/>
  <c r="AD36" i="5"/>
  <c r="AC36" i="5"/>
  <c r="AF35" i="5"/>
  <c r="AE35" i="5"/>
  <c r="AD35" i="5"/>
  <c r="AC35" i="5"/>
  <c r="AF34" i="5"/>
  <c r="AE34" i="5"/>
  <c r="AD34" i="5"/>
  <c r="AC34" i="5"/>
  <c r="T51" i="5"/>
  <c r="V50" i="5"/>
  <c r="U50" i="5"/>
  <c r="T50" i="5"/>
  <c r="S50" i="5"/>
  <c r="V49" i="5"/>
  <c r="U49" i="5"/>
  <c r="T49" i="5"/>
  <c r="S49" i="5"/>
  <c r="V48" i="5"/>
  <c r="U48" i="5"/>
  <c r="T48" i="5"/>
  <c r="S48" i="5"/>
  <c r="V47" i="5"/>
  <c r="U47" i="5"/>
  <c r="T47" i="5"/>
  <c r="S47" i="5"/>
  <c r="V46" i="5"/>
  <c r="V45" i="5"/>
  <c r="U45" i="5"/>
  <c r="T45" i="5"/>
  <c r="S45" i="5"/>
  <c r="V44" i="5"/>
  <c r="U44" i="5"/>
  <c r="T44" i="5"/>
  <c r="S44" i="5"/>
  <c r="V43" i="5"/>
  <c r="U43" i="5"/>
  <c r="T43" i="5"/>
  <c r="S43" i="5"/>
  <c r="V42" i="5"/>
  <c r="U42" i="5"/>
  <c r="T42" i="5"/>
  <c r="S42" i="5"/>
  <c r="V41" i="5"/>
  <c r="U41" i="5"/>
  <c r="T41" i="5"/>
  <c r="S41" i="5"/>
  <c r="V40" i="5"/>
  <c r="U40" i="5"/>
  <c r="T40" i="5"/>
  <c r="S40" i="5"/>
  <c r="T39" i="5"/>
  <c r="V38" i="5"/>
  <c r="U38" i="5"/>
  <c r="T38" i="5"/>
  <c r="S38" i="5"/>
  <c r="V37" i="5"/>
  <c r="U37" i="5"/>
  <c r="T37" i="5"/>
  <c r="S37" i="5"/>
  <c r="V36" i="5"/>
  <c r="U36" i="5"/>
  <c r="T36" i="5"/>
  <c r="S36" i="5"/>
  <c r="V35" i="5"/>
  <c r="U35" i="5"/>
  <c r="T35" i="5"/>
  <c r="S35" i="5"/>
  <c r="V34" i="5"/>
  <c r="U34" i="5"/>
  <c r="T34" i="5"/>
  <c r="S34" i="5"/>
  <c r="L50" i="5"/>
  <c r="K50" i="5"/>
  <c r="L49" i="5"/>
  <c r="K49" i="5"/>
  <c r="L48" i="5"/>
  <c r="K48" i="5"/>
  <c r="L47" i="5"/>
  <c r="K47" i="5"/>
  <c r="L45" i="5"/>
  <c r="K45" i="5"/>
  <c r="L44" i="5"/>
  <c r="K44" i="5"/>
  <c r="L43" i="5"/>
  <c r="K43" i="5"/>
  <c r="L42" i="5"/>
  <c r="K42" i="5"/>
  <c r="L41" i="5"/>
  <c r="K41" i="5"/>
  <c r="L40" i="5"/>
  <c r="K40" i="5"/>
  <c r="L38" i="5"/>
  <c r="K38" i="5"/>
  <c r="L37" i="5"/>
  <c r="K37" i="5"/>
  <c r="L36" i="5"/>
  <c r="K36" i="5"/>
  <c r="L35" i="5"/>
  <c r="K35" i="5"/>
  <c r="L34" i="5"/>
  <c r="K34" i="5"/>
  <c r="L32" i="5"/>
  <c r="K32" i="5"/>
  <c r="L31" i="5"/>
  <c r="K31" i="5"/>
  <c r="L30" i="5"/>
  <c r="K30" i="5"/>
  <c r="L29" i="5"/>
  <c r="K29" i="5"/>
  <c r="L28" i="5"/>
  <c r="K28" i="5"/>
  <c r="L27" i="5"/>
  <c r="K27" i="5"/>
  <c r="H33" i="5"/>
  <c r="G33" i="5"/>
  <c r="F33" i="5"/>
  <c r="E33" i="5"/>
  <c r="D33" i="5"/>
  <c r="C33" i="5"/>
  <c r="H39" i="5"/>
  <c r="G39" i="5"/>
  <c r="F39" i="5"/>
  <c r="E39" i="5"/>
  <c r="D39" i="5"/>
  <c r="C39" i="5"/>
  <c r="H46" i="5"/>
  <c r="G46" i="5"/>
  <c r="F46" i="5"/>
  <c r="E46" i="5"/>
  <c r="D46" i="5"/>
  <c r="C46" i="5"/>
  <c r="H51" i="5"/>
  <c r="G51" i="5"/>
  <c r="F51" i="5"/>
  <c r="E51" i="5"/>
  <c r="D51" i="5"/>
  <c r="C51" i="5"/>
  <c r="J50" i="5"/>
  <c r="I50" i="5"/>
  <c r="J49" i="5"/>
  <c r="I49" i="5"/>
  <c r="J48" i="5"/>
  <c r="I48" i="5"/>
  <c r="J47" i="5"/>
  <c r="I47" i="5"/>
  <c r="J45" i="5"/>
  <c r="I45" i="5"/>
  <c r="J44" i="5"/>
  <c r="I44" i="5"/>
  <c r="J43" i="5"/>
  <c r="I43" i="5"/>
  <c r="J42" i="5"/>
  <c r="I42" i="5"/>
  <c r="J41" i="5"/>
  <c r="I41" i="5"/>
  <c r="J40" i="5"/>
  <c r="I40" i="5"/>
  <c r="J38" i="5"/>
  <c r="I38" i="5"/>
  <c r="J37" i="5"/>
  <c r="I37" i="5"/>
  <c r="J36" i="5"/>
  <c r="I36" i="5"/>
  <c r="J35" i="5"/>
  <c r="I35" i="5"/>
  <c r="J34" i="5"/>
  <c r="I34" i="5"/>
  <c r="J32" i="5"/>
  <c r="I32" i="5"/>
  <c r="J31" i="5"/>
  <c r="I31" i="5"/>
  <c r="J30" i="5"/>
  <c r="I30" i="5"/>
  <c r="J29" i="5"/>
  <c r="I29" i="5"/>
  <c r="J28" i="5"/>
  <c r="I28" i="5"/>
  <c r="J27" i="5"/>
  <c r="I27" i="5"/>
  <c r="AX27" i="5"/>
  <c r="AX34" i="5"/>
  <c r="AM37" i="4"/>
  <c r="AL37" i="4"/>
  <c r="AK37" i="4"/>
  <c r="AM34" i="4"/>
  <c r="AL34" i="4"/>
  <c r="AK34" i="4"/>
  <c r="AK41" i="4" s="1"/>
  <c r="AH37" i="4"/>
  <c r="AG37" i="4"/>
  <c r="AF37" i="4"/>
  <c r="AH34" i="4"/>
  <c r="AH41" i="4" s="1"/>
  <c r="AG34" i="4"/>
  <c r="AF34" i="4"/>
  <c r="AF41" i="4" s="1"/>
  <c r="AC37" i="4"/>
  <c r="AB37" i="4"/>
  <c r="AA37" i="4"/>
  <c r="AC34" i="4"/>
  <c r="AB34" i="4"/>
  <c r="AA34" i="4"/>
  <c r="AA41" i="4" s="1"/>
  <c r="X37" i="4"/>
  <c r="W37" i="4"/>
  <c r="V37" i="4"/>
  <c r="X34" i="4"/>
  <c r="X41" i="4" s="1"/>
  <c r="W34" i="4"/>
  <c r="V34" i="4"/>
  <c r="S37" i="4"/>
  <c r="R37" i="4"/>
  <c r="Q37" i="4"/>
  <c r="S34" i="4"/>
  <c r="S41" i="4" s="1"/>
  <c r="R34" i="4"/>
  <c r="Q34" i="4"/>
  <c r="Q41" i="4" s="1"/>
  <c r="N37" i="4"/>
  <c r="M37" i="4"/>
  <c r="L37" i="4"/>
  <c r="N34" i="4"/>
  <c r="N41" i="4" s="1"/>
  <c r="M34" i="4"/>
  <c r="L34" i="4"/>
  <c r="L41" i="4" s="1"/>
  <c r="I37" i="4"/>
  <c r="H37" i="4"/>
  <c r="G37" i="4"/>
  <c r="I34" i="4"/>
  <c r="I41" i="4" s="1"/>
  <c r="H34" i="4"/>
  <c r="G34" i="4"/>
  <c r="G41" i="4" s="1"/>
  <c r="D37" i="4"/>
  <c r="C37" i="4"/>
  <c r="B37" i="4"/>
  <c r="D34" i="4"/>
  <c r="D41" i="4" s="1"/>
  <c r="C34" i="4"/>
  <c r="B34" i="4"/>
  <c r="B41" i="4" s="1"/>
  <c r="AO36" i="4"/>
  <c r="AN36" i="4"/>
  <c r="AJ36" i="4"/>
  <c r="AI36" i="4"/>
  <c r="AJ33" i="4"/>
  <c r="AI33" i="4"/>
  <c r="AE36" i="4"/>
  <c r="AD36" i="4"/>
  <c r="AE33" i="4"/>
  <c r="AD33" i="4"/>
  <c r="Z36" i="4"/>
  <c r="Y36" i="4"/>
  <c r="Z33" i="4"/>
  <c r="Y33" i="4"/>
  <c r="U36" i="4"/>
  <c r="T36" i="4"/>
  <c r="U33" i="4"/>
  <c r="T33" i="4"/>
  <c r="P36" i="4"/>
  <c r="O36" i="4"/>
  <c r="P33" i="4"/>
  <c r="O33" i="4"/>
  <c r="K36" i="4"/>
  <c r="J36" i="4"/>
  <c r="K33" i="4"/>
  <c r="J33" i="4"/>
  <c r="F36" i="4"/>
  <c r="E36" i="4"/>
  <c r="F33" i="4"/>
  <c r="E33" i="4"/>
  <c r="M22" i="1"/>
  <c r="L22" i="1"/>
  <c r="M19" i="1"/>
  <c r="L19" i="1"/>
  <c r="M16" i="1"/>
  <c r="L16" i="1"/>
  <c r="I22" i="1"/>
  <c r="I19" i="1"/>
  <c r="I16" i="1"/>
  <c r="H22" i="1"/>
  <c r="H19" i="1"/>
  <c r="O22" i="1"/>
  <c r="N22" i="1"/>
  <c r="O19" i="1"/>
  <c r="N19" i="1"/>
  <c r="O16" i="1"/>
  <c r="N16" i="1"/>
  <c r="K22" i="1"/>
  <c r="J22" i="1"/>
  <c r="K19" i="1"/>
  <c r="J19" i="1"/>
  <c r="K16" i="1"/>
  <c r="J16" i="1"/>
  <c r="L46" i="5" l="1"/>
  <c r="E52" i="5"/>
  <c r="C41" i="4"/>
  <c r="M41" i="4"/>
  <c r="AG41" i="4"/>
  <c r="F52" i="5"/>
  <c r="AP41" i="4"/>
  <c r="C52" i="5"/>
  <c r="G52" i="5"/>
  <c r="H41" i="4"/>
  <c r="R41" i="4"/>
  <c r="AB41" i="4"/>
  <c r="AI37" i="4"/>
  <c r="AL41" i="4"/>
  <c r="D52" i="5"/>
  <c r="L33" i="5"/>
  <c r="H52" i="5"/>
  <c r="AR41" i="4"/>
  <c r="AW28" i="5"/>
  <c r="AX28" i="5"/>
  <c r="AW32" i="5"/>
  <c r="AX32" i="5"/>
  <c r="AW49" i="5"/>
  <c r="AX49" i="5"/>
  <c r="AW29" i="5"/>
  <c r="AX29" i="5"/>
  <c r="AW31" i="5"/>
  <c r="AX31" i="5"/>
  <c r="AW38" i="5"/>
  <c r="AX38" i="5"/>
  <c r="AW50" i="5"/>
  <c r="AX50" i="5"/>
  <c r="AW43" i="5"/>
  <c r="AX43" i="5"/>
  <c r="AW45" i="5"/>
  <c r="AX45" i="5"/>
  <c r="AW48" i="5"/>
  <c r="AX48" i="5"/>
  <c r="AW30" i="5"/>
  <c r="AX30" i="5"/>
  <c r="AW37" i="5"/>
  <c r="AX37" i="5"/>
  <c r="AW42" i="5"/>
  <c r="AX42" i="5"/>
  <c r="AW44" i="5"/>
  <c r="AX44" i="5"/>
  <c r="AW47" i="5"/>
  <c r="AX47" i="5"/>
  <c r="V41" i="4"/>
  <c r="F15" i="4" s="1"/>
  <c r="W41" i="4"/>
  <c r="AC41" i="4"/>
  <c r="AM41" i="4"/>
  <c r="BY58" i="5" s="1"/>
  <c r="F32" i="3"/>
  <c r="G32" i="3"/>
  <c r="F47" i="3"/>
  <c r="G47" i="3"/>
  <c r="G19" i="3"/>
  <c r="F19" i="3"/>
  <c r="AN52" i="5"/>
  <c r="AP51" i="5"/>
  <c r="AW51" i="5"/>
  <c r="AX41" i="5"/>
  <c r="AW41" i="5"/>
  <c r="AW34" i="5"/>
  <c r="AW27" i="5"/>
  <c r="M17" i="1"/>
  <c r="CB52" i="5"/>
  <c r="AZ51" i="5"/>
  <c r="AZ39" i="5"/>
  <c r="L23" i="1"/>
  <c r="J23" i="1"/>
  <c r="I23" i="1"/>
  <c r="I17" i="1"/>
  <c r="E34" i="4"/>
  <c r="K23" i="1"/>
  <c r="K20" i="1"/>
  <c r="H17" i="1"/>
  <c r="M20" i="1"/>
  <c r="M23" i="1"/>
  <c r="L17" i="1"/>
  <c r="K17" i="1"/>
  <c r="O23" i="1"/>
  <c r="J17" i="1"/>
  <c r="N17" i="1"/>
  <c r="N23" i="1"/>
  <c r="J34" i="4"/>
  <c r="T37" i="4"/>
  <c r="AE34" i="4"/>
  <c r="O17" i="1"/>
  <c r="BT39" i="5"/>
  <c r="BR46" i="5"/>
  <c r="BT51" i="5"/>
  <c r="CD39" i="5"/>
  <c r="H23" i="1"/>
  <c r="BQ33" i="5"/>
  <c r="BS39" i="5"/>
  <c r="BQ46" i="5"/>
  <c r="BS51" i="5"/>
  <c r="CA33" i="5"/>
  <c r="CC39" i="5"/>
  <c r="CA46" i="5"/>
  <c r="CC51" i="5"/>
  <c r="CM39" i="5"/>
  <c r="CK46" i="5"/>
  <c r="CM51" i="5"/>
  <c r="F34" i="4"/>
  <c r="O37" i="4"/>
  <c r="AE37" i="4"/>
  <c r="AN37" i="4"/>
  <c r="L51" i="5"/>
  <c r="L39" i="5"/>
  <c r="CB46" i="5"/>
  <c r="CD51" i="5"/>
  <c r="K46" i="5"/>
  <c r="AC39" i="5"/>
  <c r="AE46" i="5"/>
  <c r="K33" i="5"/>
  <c r="S39" i="5"/>
  <c r="U46" i="5"/>
  <c r="S51" i="5"/>
  <c r="AC51" i="5"/>
  <c r="AM39" i="5"/>
  <c r="AO46" i="5"/>
  <c r="AM51" i="5"/>
  <c r="AY46" i="5"/>
  <c r="BG52" i="5"/>
  <c r="BG39" i="5"/>
  <c r="BI46" i="5"/>
  <c r="BG51" i="5"/>
  <c r="N20" i="1"/>
  <c r="F37" i="4"/>
  <c r="J37" i="4"/>
  <c r="P34" i="4"/>
  <c r="U34" i="4"/>
  <c r="U37" i="4"/>
  <c r="Y34" i="4"/>
  <c r="Y37" i="4"/>
  <c r="AD37" i="4"/>
  <c r="AJ34" i="4"/>
  <c r="AO34" i="4"/>
  <c r="AO37" i="4"/>
  <c r="AD39" i="5"/>
  <c r="AF46" i="5"/>
  <c r="AD51" i="5"/>
  <c r="CL39" i="5"/>
  <c r="CL51" i="5"/>
  <c r="AS34" i="4"/>
  <c r="E37" i="4"/>
  <c r="O34" i="4"/>
  <c r="AI34" i="4"/>
  <c r="AE51" i="5"/>
  <c r="I20" i="1"/>
  <c r="K51" i="5"/>
  <c r="K39" i="5"/>
  <c r="J46" i="5"/>
  <c r="J33" i="5"/>
  <c r="V39" i="5"/>
  <c r="T46" i="5"/>
  <c r="V51" i="5"/>
  <c r="AF52" i="5"/>
  <c r="AF39" i="5"/>
  <c r="AD46" i="5"/>
  <c r="AF51" i="5"/>
  <c r="AO39" i="5"/>
  <c r="AM46" i="5"/>
  <c r="AO51" i="5"/>
  <c r="AY39" i="5"/>
  <c r="AW46" i="5"/>
  <c r="AY51" i="5"/>
  <c r="BI39" i="5"/>
  <c r="BG46" i="5"/>
  <c r="BT52" i="5"/>
  <c r="BR39" i="5"/>
  <c r="BT46" i="5"/>
  <c r="BR51" i="5"/>
  <c r="CB39" i="5"/>
  <c r="CD46" i="5"/>
  <c r="CB51" i="5"/>
  <c r="CM52" i="5"/>
  <c r="CK39" i="5"/>
  <c r="CM46" i="5"/>
  <c r="CK51" i="5"/>
  <c r="BI52" i="5"/>
  <c r="BI51" i="5"/>
  <c r="CK52" i="5"/>
  <c r="AS37" i="4"/>
  <c r="I46" i="5"/>
  <c r="U39" i="5"/>
  <c r="S46" i="5"/>
  <c r="U51" i="5"/>
  <c r="AE39" i="5"/>
  <c r="AC46" i="5"/>
  <c r="AN39" i="5"/>
  <c r="AP46" i="5"/>
  <c r="AN51" i="5"/>
  <c r="AZ46" i="5"/>
  <c r="BH52" i="5"/>
  <c r="BJ52" i="5"/>
  <c r="BH39" i="5"/>
  <c r="BJ46" i="5"/>
  <c r="BH51" i="5"/>
  <c r="BQ39" i="5"/>
  <c r="BS46" i="5"/>
  <c r="BQ51" i="5"/>
  <c r="CA39" i="5"/>
  <c r="CC46" i="5"/>
  <c r="CA51" i="5"/>
  <c r="CN39" i="5"/>
  <c r="CL46" i="5"/>
  <c r="CN51" i="5"/>
  <c r="E53" i="3"/>
  <c r="AT37" i="4"/>
  <c r="AT34" i="4"/>
  <c r="AJ37" i="4"/>
  <c r="K34" i="4"/>
  <c r="K37" i="4"/>
  <c r="Z37" i="4"/>
  <c r="P37" i="4"/>
  <c r="AD34" i="4"/>
  <c r="D53" i="3"/>
  <c r="C53" i="3"/>
  <c r="CL33" i="5"/>
  <c r="CK33" i="5"/>
  <c r="CM33" i="5"/>
  <c r="CN33" i="5"/>
  <c r="CB33" i="5"/>
  <c r="CA52" i="5"/>
  <c r="CC33" i="5"/>
  <c r="CD33" i="5"/>
  <c r="BR52" i="5"/>
  <c r="BQ52" i="5"/>
  <c r="BS33" i="5"/>
  <c r="BR33" i="5"/>
  <c r="BT33" i="5"/>
  <c r="BH33" i="5"/>
  <c r="BG33" i="5"/>
  <c r="BI33" i="5"/>
  <c r="BJ33" i="5"/>
  <c r="AY33" i="5"/>
  <c r="AZ33" i="5"/>
  <c r="AM33" i="5"/>
  <c r="AO33" i="5"/>
  <c r="AN33" i="5"/>
  <c r="AP33" i="5"/>
  <c r="AD52" i="5"/>
  <c r="AD33" i="5"/>
  <c r="AC33" i="5"/>
  <c r="AE33" i="5"/>
  <c r="AF33" i="5"/>
  <c r="S33" i="5"/>
  <c r="T33" i="5"/>
  <c r="U33" i="5"/>
  <c r="V33" i="5"/>
  <c r="I51" i="5"/>
  <c r="I39" i="5"/>
  <c r="J51" i="5"/>
  <c r="J39" i="5"/>
  <c r="I33" i="5"/>
  <c r="AN34" i="4"/>
  <c r="Z34" i="4"/>
  <c r="T34" i="4"/>
  <c r="J52" i="5" l="1"/>
  <c r="F16" i="4"/>
  <c r="D20" i="4"/>
  <c r="F17" i="4"/>
  <c r="I20" i="4"/>
  <c r="E41" i="4"/>
  <c r="G20" i="4"/>
  <c r="E20" i="4"/>
  <c r="H20" i="4"/>
  <c r="AX46" i="5"/>
  <c r="AW36" i="5"/>
  <c r="AX36" i="5"/>
  <c r="AW40" i="5"/>
  <c r="AX40" i="5"/>
  <c r="AW35" i="5"/>
  <c r="AX35" i="5"/>
  <c r="AX33" i="5"/>
  <c r="AX51" i="5"/>
  <c r="V52" i="5"/>
  <c r="U52" i="5"/>
  <c r="F53" i="3"/>
  <c r="G53" i="3"/>
  <c r="CN52" i="5"/>
  <c r="AO52" i="5"/>
  <c r="AP52" i="5"/>
  <c r="AM52" i="5"/>
  <c r="T52" i="5"/>
  <c r="S52" i="5"/>
  <c r="AX39" i="5"/>
  <c r="AW39" i="5"/>
  <c r="AW33" i="5"/>
  <c r="CD52" i="5"/>
  <c r="AZ52" i="5"/>
  <c r="O41" i="4"/>
  <c r="Z41" i="4"/>
  <c r="Y41" i="4"/>
  <c r="AO41" i="4"/>
  <c r="AI41" i="4"/>
  <c r="AE41" i="4"/>
  <c r="J41" i="4"/>
  <c r="L52" i="5"/>
  <c r="F41" i="4"/>
  <c r="T41" i="4"/>
  <c r="AD41" i="4"/>
  <c r="AJ41" i="4"/>
  <c r="AC52" i="5"/>
  <c r="AE52" i="5"/>
  <c r="CL52" i="5"/>
  <c r="AS41" i="4"/>
  <c r="F15" i="5"/>
  <c r="K52" i="5"/>
  <c r="F14" i="5"/>
  <c r="U41" i="4"/>
  <c r="AT41" i="4"/>
  <c r="CC52" i="5"/>
  <c r="BS52" i="5"/>
  <c r="AY52" i="5"/>
  <c r="I52" i="5"/>
  <c r="AN41" i="4"/>
  <c r="P41" i="4"/>
  <c r="K41" i="4"/>
  <c r="I19" i="5" l="1"/>
  <c r="I20" i="5"/>
  <c r="H22" i="4"/>
  <c r="I21" i="4"/>
  <c r="E21" i="4"/>
  <c r="D21" i="4"/>
  <c r="F21" i="4"/>
  <c r="F20" i="4" s="1"/>
  <c r="H21" i="4"/>
  <c r="G21" i="4"/>
  <c r="I22" i="4"/>
  <c r="D22" i="4"/>
  <c r="G22" i="4"/>
  <c r="E22" i="4"/>
  <c r="F22" i="4"/>
  <c r="H20" i="5"/>
  <c r="F20" i="5"/>
  <c r="D19" i="5"/>
  <c r="E19" i="5"/>
  <c r="F19" i="5"/>
  <c r="H19" i="5"/>
  <c r="G19" i="5"/>
  <c r="E20" i="5"/>
  <c r="G20" i="5"/>
  <c r="D20" i="5"/>
  <c r="AW52" i="5" l="1"/>
  <c r="AX52" i="5"/>
  <c r="F13" i="5"/>
  <c r="D18" i="5" l="1"/>
  <c r="G18" i="5"/>
  <c r="E18" i="5"/>
  <c r="H18" i="5"/>
  <c r="I18" i="5"/>
  <c r="F18" i="5"/>
</calcChain>
</file>

<file path=xl/comments1.xml><?xml version="1.0" encoding="utf-8"?>
<comments xmlns="http://schemas.openxmlformats.org/spreadsheetml/2006/main">
  <authors>
    <author>%username%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$7.5M for Medicare blueprint replacement added here to present a true trend.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$7.5M baseline for the Medicare Blueprint funding added here per GMCB request.</t>
        </r>
      </text>
    </comment>
  </commentList>
</comments>
</file>

<file path=xl/sharedStrings.xml><?xml version="1.0" encoding="utf-8"?>
<sst xmlns="http://schemas.openxmlformats.org/spreadsheetml/2006/main" count="910" uniqueCount="232">
  <si>
    <t>Template creation:</t>
  </si>
  <si>
    <t>Frequency of reporting:</t>
  </si>
  <si>
    <t xml:space="preserve"> </t>
  </si>
  <si>
    <t>Annual</t>
  </si>
  <si>
    <t>ACO</t>
  </si>
  <si>
    <t>REPORT: ACO Financial Transparency</t>
  </si>
  <si>
    <t>Responsible party:</t>
  </si>
  <si>
    <t>Medicaid</t>
  </si>
  <si>
    <t>Medicare</t>
  </si>
  <si>
    <t>Commercial</t>
  </si>
  <si>
    <t>CY 2018 (Projected)</t>
  </si>
  <si>
    <t>$ Change</t>
  </si>
  <si>
    <t>% Change</t>
  </si>
  <si>
    <t>Total $</t>
  </si>
  <si>
    <t>PMPM $</t>
  </si>
  <si>
    <t xml:space="preserve">Revenue by payer </t>
  </si>
  <si>
    <t>Line of business</t>
  </si>
  <si>
    <t>Subtotal Commercial</t>
  </si>
  <si>
    <t>Subtotal Medicaid</t>
  </si>
  <si>
    <t>Measurement periods:</t>
  </si>
  <si>
    <t>Medical Costs by Service Type</t>
  </si>
  <si>
    <t>Total All Payers, All Lines of Business</t>
  </si>
  <si>
    <t xml:space="preserve">Appendix B: ACO Revenue and Cost Data </t>
  </si>
  <si>
    <t>Revenue by payer, payer line of business</t>
  </si>
  <si>
    <t>Template #1:</t>
  </si>
  <si>
    <t>Template #3:</t>
  </si>
  <si>
    <t>Professional Services</t>
  </si>
  <si>
    <t>Actual: January 1st through December 31st of prior calendar year</t>
  </si>
  <si>
    <t>Payer, Payer Line of business</t>
  </si>
  <si>
    <t>Primary Care</t>
  </si>
  <si>
    <t>Physician Specialist</t>
  </si>
  <si>
    <t>Mental Health</t>
  </si>
  <si>
    <t>Other Non-Physician</t>
  </si>
  <si>
    <t>Inpatient Facility</t>
  </si>
  <si>
    <t>Medical Surgical</t>
  </si>
  <si>
    <t>Maternity</t>
  </si>
  <si>
    <t>Newborn</t>
  </si>
  <si>
    <t>Substance Abuse</t>
  </si>
  <si>
    <t>Rehabilitation</t>
  </si>
  <si>
    <t>Nursing</t>
  </si>
  <si>
    <t>Outpatient Facility</t>
  </si>
  <si>
    <t>Emergency Department</t>
  </si>
  <si>
    <t>Surgery</t>
  </si>
  <si>
    <t>Imaging</t>
  </si>
  <si>
    <t>Laboratory &amp; Pathology</t>
  </si>
  <si>
    <t>Outpatient Pharmacy</t>
  </si>
  <si>
    <t>Long-term Services &amp; Supports</t>
  </si>
  <si>
    <t>Other Services</t>
  </si>
  <si>
    <t>Hospital</t>
  </si>
  <si>
    <t>Specialist</t>
  </si>
  <si>
    <t xml:space="preserve">Outpatient Facility Fee </t>
  </si>
  <si>
    <t xml:space="preserve">Provider Performance Incentive Payments </t>
  </si>
  <si>
    <t>Projected 2018 Medical Costs by Service, by Payer, by Payer Line of Business</t>
  </si>
  <si>
    <t xml:space="preserve">Subtotal Professional </t>
  </si>
  <si>
    <t>Subtotal Inpatient Facility</t>
  </si>
  <si>
    <t>Subtotal Outpatient Facility</t>
  </si>
  <si>
    <t>Subtotal Other Services</t>
  </si>
  <si>
    <t>Subtotal Incentive Payments</t>
  </si>
  <si>
    <t>Appendix B: ACO Revenue and Cost Data</t>
  </si>
  <si>
    <t>Medical Costs by Service Type, by Payer, by Payer Line of Business</t>
  </si>
  <si>
    <t>Template #2:</t>
  </si>
  <si>
    <t>ACO Payments by HCP-LAN Alternative Payment Model</t>
  </si>
  <si>
    <t xml:space="preserve">ACO </t>
  </si>
  <si>
    <t>Payment Model Type:</t>
  </si>
  <si>
    <t>Template #4:</t>
  </si>
  <si>
    <t>Projected Administrative Costs</t>
  </si>
  <si>
    <t>TOTAL ALL SERVICES</t>
  </si>
  <si>
    <t>Personnel (salary and benefits)</t>
  </si>
  <si>
    <t>Finance and accounting</t>
  </si>
  <si>
    <t>Actuarial services</t>
  </si>
  <si>
    <t>Health informatics</t>
  </si>
  <si>
    <t>Legal</t>
  </si>
  <si>
    <t>External relations</t>
  </si>
  <si>
    <t>Human resources</t>
  </si>
  <si>
    <t>Subtotal Personnel</t>
  </si>
  <si>
    <t>Office space (rent/lease, mortgage)</t>
  </si>
  <si>
    <t>Utilities*</t>
  </si>
  <si>
    <t>Telephone, cell, T1/broadband</t>
  </si>
  <si>
    <t>Information systems and security</t>
  </si>
  <si>
    <t>Equipment lease or rent**</t>
  </si>
  <si>
    <t>Computer hardware/software***</t>
  </si>
  <si>
    <t>Furniture, fixtures, other equipment***</t>
  </si>
  <si>
    <t>Maintenance, repairs, custodial, security</t>
  </si>
  <si>
    <t>Supplies, postage, freight, printing</t>
  </si>
  <si>
    <t>Travel</t>
  </si>
  <si>
    <t>Other</t>
  </si>
  <si>
    <t>Subtotal Administrative</t>
  </si>
  <si>
    <t>Administrative Expenses</t>
  </si>
  <si>
    <t>Contracted Services</t>
  </si>
  <si>
    <t>Finance, audit and accounting</t>
  </si>
  <si>
    <t>Consulting</t>
  </si>
  <si>
    <t>Claim processing administration</t>
  </si>
  <si>
    <t>Health information exchange</t>
  </si>
  <si>
    <t>Reinsurance premium</t>
  </si>
  <si>
    <t>Other purchased services</t>
  </si>
  <si>
    <t>Subtotal Contracted Services</t>
  </si>
  <si>
    <t>Community Investment</t>
  </si>
  <si>
    <t>Depreciation and Amortization</t>
  </si>
  <si>
    <t>Taxes</t>
  </si>
  <si>
    <t>Other Administrative Services</t>
  </si>
  <si>
    <t>Margin/Contribution to Reserves</t>
  </si>
  <si>
    <t>TOTAL ALL ADMINISTRATIVE EXPENSES</t>
  </si>
  <si>
    <t>Notes:</t>
  </si>
  <si>
    <t>*If not included in rent, excluding telephone, telecom</t>
  </si>
  <si>
    <t>**Excluding telephone/telecom</t>
  </si>
  <si>
    <t>***Purchased, uncapitalized</t>
  </si>
  <si>
    <t>Projected 2018</t>
  </si>
  <si>
    <t>Blueprint Community Health Teams</t>
  </si>
  <si>
    <t>Blueprint SASH Providers</t>
  </si>
  <si>
    <t>Vermont Health Connect</t>
  </si>
  <si>
    <t>Subtotal Medicare</t>
  </si>
  <si>
    <t>Category 4b</t>
  </si>
  <si>
    <t>Category 4a</t>
  </si>
  <si>
    <t>Category 3a</t>
  </si>
  <si>
    <t>Category 3b</t>
  </si>
  <si>
    <t>Category 2a</t>
  </si>
  <si>
    <t>Category 2b</t>
  </si>
  <si>
    <t>Payer, Payer Line of Business</t>
  </si>
  <si>
    <t>Blueprint Primary Care Practice Payments</t>
  </si>
  <si>
    <t>Other Non-Physician Professional Services</t>
  </si>
  <si>
    <t>Medical / Surgical</t>
  </si>
  <si>
    <t xml:space="preserve">Nursing Facility </t>
  </si>
  <si>
    <t>Category 1</t>
  </si>
  <si>
    <t>Category 1: FFS - No Link to Quality &amp; Value</t>
  </si>
  <si>
    <t>Category 2: FFS - Link to Quality and Value</t>
  </si>
  <si>
    <t>Category 4: Population Based Management</t>
  </si>
  <si>
    <t>Category 2c</t>
  </si>
  <si>
    <t>ACO Payments by Alternative Payment Model =&gt;</t>
  </si>
  <si>
    <t>Category 1: Fee For Service - No Link to Quality &amp; Value</t>
  </si>
  <si>
    <t>Category 3: APMs Built on FFS Architecture</t>
  </si>
  <si>
    <t>Description of Categories within Payment Model Type:</t>
  </si>
  <si>
    <t>Template #5:</t>
  </si>
  <si>
    <t>Service Type</t>
  </si>
  <si>
    <t>Payment Model Type =&gt;</t>
  </si>
  <si>
    <t>Provider Performance Incentive Payments</t>
  </si>
  <si>
    <t>Total</t>
  </si>
  <si>
    <t>PMPM</t>
  </si>
  <si>
    <t>Maternity &amp; Newborn</t>
  </si>
  <si>
    <t>Mental Health &amp; Substance Abuse</t>
  </si>
  <si>
    <t>Description of Categories within Payment Model Type=&gt;</t>
  </si>
  <si>
    <t>TOTAL</t>
  </si>
  <si>
    <t>Category 4: Population-Based Payment</t>
  </si>
  <si>
    <t>2A/2B</t>
  </si>
  <si>
    <t>2018 Projected</t>
  </si>
  <si>
    <t>Annual Payments by APM Category 
(% of Total)</t>
  </si>
  <si>
    <t>Total Payments ($)</t>
  </si>
  <si>
    <t>Total Medical Costs ($)</t>
  </si>
  <si>
    <t>Annual Medical Costs by APM Category 
(% of Total)</t>
  </si>
  <si>
    <r>
      <t>CY 2016 (Actual)</t>
    </r>
    <r>
      <rPr>
        <b/>
        <vertAlign val="superscript"/>
        <sz val="11"/>
        <color indexed="8"/>
        <rFont val="Book Antiqua"/>
        <family val="1"/>
      </rPr>
      <t>1</t>
    </r>
  </si>
  <si>
    <r>
      <t>CY 2018 (Projected)</t>
    </r>
    <r>
      <rPr>
        <b/>
        <vertAlign val="superscript"/>
        <sz val="11"/>
        <color indexed="8"/>
        <rFont val="Book Antiqua"/>
        <family val="1"/>
      </rPr>
      <t>2</t>
    </r>
  </si>
  <si>
    <t>MSSP or Next Gen ACO</t>
  </si>
  <si>
    <t>CY 2016 (Actual)</t>
  </si>
  <si>
    <t>3A/3B</t>
  </si>
  <si>
    <t>4A/4B</t>
  </si>
  <si>
    <t>Category 2A</t>
  </si>
  <si>
    <t>Category 2B</t>
  </si>
  <si>
    <t>Category 2C</t>
  </si>
  <si>
    <t>Category 3A</t>
  </si>
  <si>
    <t>Category 3B</t>
  </si>
  <si>
    <t>Category 4A</t>
  </si>
  <si>
    <t>Category 4B</t>
  </si>
  <si>
    <r>
      <t>CY 2017 (Projected)</t>
    </r>
    <r>
      <rPr>
        <b/>
        <vertAlign val="superscript"/>
        <sz val="11"/>
        <color indexed="8"/>
        <rFont val="Book Antiqua"/>
        <family val="1"/>
      </rPr>
      <t>2</t>
    </r>
  </si>
  <si>
    <r>
      <rPr>
        <vertAlign val="superscript"/>
        <sz val="10"/>
        <color theme="1"/>
        <rFont val="Book Antiqua"/>
        <family val="1"/>
      </rPr>
      <t>2</t>
    </r>
    <r>
      <rPr>
        <sz val="10"/>
        <color theme="1"/>
        <rFont val="Book Antiqua"/>
        <family val="1"/>
      </rPr>
      <t>For CY 2017 and CY 2018, please include the shared savings/shared risk budget (i.e., target).</t>
    </r>
  </si>
  <si>
    <t>CY 2017 (Projected)</t>
  </si>
  <si>
    <t>2016 Actual</t>
  </si>
  <si>
    <t>2017 Projected</t>
  </si>
  <si>
    <t>Projected 2017</t>
  </si>
  <si>
    <t>Actual 2016</t>
  </si>
  <si>
    <t>Projected 2017 Medical Costs by Service, by Payer, by Payer Line of Business</t>
  </si>
  <si>
    <t>Actual 2016 Medical Costs by Service, by Payer, by Payer Line of Business</t>
  </si>
  <si>
    <t>Percentage Change
(2016 to 2017)</t>
  </si>
  <si>
    <t>Percentage Change
(2017 to 2018)</t>
  </si>
  <si>
    <t>Percent Change
(2016 to 2017)</t>
  </si>
  <si>
    <t>Percent Change
(2017 to 2018)</t>
  </si>
  <si>
    <t>2017 to 2018</t>
  </si>
  <si>
    <t>2016 to 2017</t>
  </si>
  <si>
    <t>Projected: January 1st through December 31st of current or next calendar year</t>
  </si>
  <si>
    <t xml:space="preserve">Category 3b: APMs with Shared Savings and Downside Risk
(e.g. episode-based payments for procedures and comprehensive payments with upside and downside risk) </t>
  </si>
  <si>
    <t>2C</t>
  </si>
  <si>
    <t>4C</t>
  </si>
  <si>
    <t>Category 4c</t>
  </si>
  <si>
    <t>Category 4c: Integrated Finance &amp; Delivery System
(e.g. global budgets or full/percent of premium payments in integrated systems)</t>
  </si>
  <si>
    <t>Category 4b: Comprehensive Population-Based Payment
(e.g. global budgets or full/percent of premium payments)</t>
  </si>
  <si>
    <t>Category 4a: Condition-Specific Population-Based Payment
(e.g. per member per month payments, payments for specialty services, such as oncology or mental health)</t>
  </si>
  <si>
    <t>Category 3a: APMs with Shared Savings 
(e.g. upside risk only)</t>
  </si>
  <si>
    <t>Category 2c: Pay-for-Performance
(e.g. bonuses for quality performance)</t>
  </si>
  <si>
    <t>Category 2b: Pay for Reporting
(e.g. bonuses for reporting data or penalties for not reporting data)</t>
  </si>
  <si>
    <t>Category 2a: Foundational Payments for Infrastructure &amp; Operations
(e.g. care coordination fees and payments for HIT investments)</t>
  </si>
  <si>
    <t>Category 4C</t>
  </si>
  <si>
    <t>ACO Medical Costs, by Service Type, by HCP-LAN Alternative Payment Model</t>
  </si>
  <si>
    <t>5/25/2017</t>
  </si>
  <si>
    <t>Clinical Team-Quality &amp; Care Management</t>
  </si>
  <si>
    <t>Informatics/Analytics</t>
  </si>
  <si>
    <t>Operations</t>
  </si>
  <si>
    <t xml:space="preserve">Appendix C: ACO Revenue and Cost Data </t>
  </si>
  <si>
    <t>Template #6:</t>
  </si>
  <si>
    <t>Projected: January 1st through December 31st of next calendar year</t>
  </si>
  <si>
    <t>Other Revenue</t>
  </si>
  <si>
    <t>Grants (list source)</t>
  </si>
  <si>
    <t>Robert Wood Johnson</t>
  </si>
  <si>
    <t>Subtotal Grants</t>
  </si>
  <si>
    <t>Other revenue (list)</t>
  </si>
  <si>
    <t>VMNG PHM Program Pilot - Complex CC</t>
  </si>
  <si>
    <t>Informatics Infrastructure Support</t>
  </si>
  <si>
    <t>Adirondack ACO Revenues</t>
  </si>
  <si>
    <t>CIGNA Revenues</t>
  </si>
  <si>
    <t>Subtotal Other</t>
  </si>
  <si>
    <t>Actual OCV Programs (Multiple Moving Parts)</t>
  </si>
  <si>
    <t>Other Payer PHM Support</t>
  </si>
  <si>
    <r>
      <t>MSSP or Next Gen ACO</t>
    </r>
    <r>
      <rPr>
        <vertAlign val="superscript"/>
        <sz val="11"/>
        <color indexed="8"/>
        <rFont val="Book Antiqua"/>
        <family val="1"/>
      </rPr>
      <t>3</t>
    </r>
  </si>
  <si>
    <r>
      <rPr>
        <vertAlign val="superscript"/>
        <sz val="10"/>
        <color theme="1"/>
        <rFont val="Book Antiqua"/>
        <family val="1"/>
      </rPr>
      <t>3</t>
    </r>
    <r>
      <rPr>
        <sz val="10"/>
        <color theme="1"/>
        <rFont val="Book Antiqua"/>
        <family val="1"/>
      </rPr>
      <t>2018 Medicare figure includes the $7.5M Blueprint reallocation plus the trend increase.  Without these dollars the 2017 to 2018 trend would be 3.5%</t>
    </r>
  </si>
  <si>
    <t>Revenue Trend for Just Lives in 2018 Budget Model</t>
  </si>
  <si>
    <t>BCBSVT XSSP2 (QHP)</t>
  </si>
  <si>
    <t>PHM / Payment Reform Programs</t>
  </si>
  <si>
    <t>ACO Programs Team</t>
  </si>
  <si>
    <t>VMNG PMPM Program Revenue</t>
  </si>
  <si>
    <t>PHM Program Pilot - Primary Prevention</t>
  </si>
  <si>
    <t>Commercial Reform Pilot Support</t>
  </si>
  <si>
    <t>Member Dues/Equivalent (list each entity)</t>
  </si>
  <si>
    <t>Subtotal Member Dues/Equivalent</t>
  </si>
  <si>
    <t>Continuum of Care</t>
  </si>
  <si>
    <t>COC</t>
  </si>
  <si>
    <r>
      <rPr>
        <vertAlign val="superscript"/>
        <sz val="10"/>
        <color theme="1"/>
        <rFont val="Book Antiqua"/>
        <family val="1"/>
      </rPr>
      <t>1</t>
    </r>
    <r>
      <rPr>
        <sz val="10"/>
        <color theme="1"/>
        <rFont val="Book Antiqua"/>
        <family val="1"/>
      </rPr>
      <t>For CY 2016, for shared savings and shared risk contracts, "revenue" should be FFS revenue associated with ACO contracts, plus the value of any budget-reconciled settlements, if known at the time of the submission.</t>
    </r>
  </si>
  <si>
    <t>Quality improvement</t>
  </si>
  <si>
    <t>Network contracting and network mgmt.</t>
  </si>
  <si>
    <t>Section 4</t>
  </si>
  <si>
    <t>Attachment C-1</t>
  </si>
  <si>
    <t>Attachment C-5</t>
  </si>
  <si>
    <t>Attachment C-6</t>
  </si>
  <si>
    <t>Self-Funded Pilot Revenue</t>
  </si>
  <si>
    <t>Budget 2016</t>
  </si>
  <si>
    <t>Hospital Payment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</si>
</sst>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_(* #,##0_);_(* \(#,##0\);_(* &quot;-&quot;??_);_(@_)"/>
  </numFmts>
  <fonts count="44">
    <font>
      <sz val="11"/>
      <color theme="1"/>
      <name val="Calibri"/>
      <family val="2"/>
      <scheme val="minor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.5"/>
      <color indexed="8"/>
      <name val="Book Antiqua"/>
      <family val="1"/>
    </font>
    <font>
      <sz val="11"/>
      <color theme="1"/>
      <name val="Book Antiqua"/>
      <family val="1"/>
    </font>
    <font>
      <b/>
      <sz val="10.5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Book Antiqua"/>
      <family val="1"/>
    </font>
    <font>
      <b/>
      <i/>
      <sz val="11"/>
      <color theme="1"/>
      <name val="Book Antiqua"/>
      <family val="1"/>
    </font>
    <font>
      <b/>
      <sz val="12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Calibri"/>
      <family val="2"/>
      <scheme val="minor"/>
    </font>
    <font>
      <b/>
      <sz val="9"/>
      <name val="Book Antiqua"/>
      <family val="1"/>
    </font>
    <font>
      <b/>
      <sz val="10.5"/>
      <name val="Book Antiqua"/>
      <family val="1"/>
    </font>
    <font>
      <b/>
      <vertAlign val="superscript"/>
      <sz val="11"/>
      <color indexed="8"/>
      <name val="Book Antiqua"/>
      <family val="1"/>
    </font>
    <font>
      <sz val="10"/>
      <color theme="1"/>
      <name val="Book Antiqua"/>
      <family val="1"/>
    </font>
    <font>
      <vertAlign val="superscript"/>
      <sz val="10"/>
      <color theme="1"/>
      <name val="Book Antiqua"/>
      <family val="1"/>
    </font>
    <font>
      <sz val="12"/>
      <color indexed="12"/>
      <name val="Arial"/>
      <family val="2"/>
    </font>
    <font>
      <sz val="10"/>
      <name val="Arial"/>
      <family val="2"/>
    </font>
    <font>
      <sz val="10"/>
      <color theme="1" tint="0.14996795556505021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26"/>
      <color theme="1" tint="0.14993743705557422"/>
      <name val="Calibri Light"/>
      <family val="2"/>
      <scheme val="major"/>
    </font>
    <font>
      <sz val="14"/>
      <color theme="1" tint="0.24994659260841701"/>
      <name val="Calibri Light"/>
      <family val="2"/>
      <scheme val="major"/>
    </font>
    <font>
      <sz val="12"/>
      <color theme="1" tint="0.14996795556505021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11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2"/>
      <name val="Helv"/>
    </font>
    <font>
      <sz val="10"/>
      <color theme="1"/>
      <name val="Calibri"/>
      <family val="2"/>
    </font>
    <font>
      <sz val="12"/>
      <name val="Arial"/>
      <family val="2"/>
    </font>
    <font>
      <sz val="8"/>
      <name val="Verdana"/>
      <family val="2"/>
    </font>
    <font>
      <sz val="18"/>
      <color theme="3"/>
      <name val="Calibri Light"/>
      <family val="2"/>
      <scheme val="major"/>
    </font>
    <font>
      <vertAlign val="superscript"/>
      <sz val="11"/>
      <color indexed="8"/>
      <name val="Book Antiqua"/>
      <family val="1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15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91">
    <xf numFmtId="0" fontId="0" fillId="0" borderId="0"/>
    <xf numFmtId="0" fontId="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37" fontId="22" fillId="27" borderId="0" applyNumberFormat="0">
      <protection locked="0"/>
    </xf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9" applyNumberFormat="0" applyFill="0" applyAlignment="0" applyProtection="0"/>
    <xf numFmtId="0" fontId="27" fillId="0" borderId="0" applyNumberFormat="0" applyFill="0" applyAlignment="0" applyProtection="0"/>
    <xf numFmtId="0" fontId="28" fillId="0" borderId="5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23" fillId="0" borderId="0"/>
    <xf numFmtId="0" fontId="14" fillId="0" borderId="0"/>
    <xf numFmtId="0" fontId="14" fillId="0" borderId="0"/>
    <xf numFmtId="0" fontId="35" fillId="0" borderId="0"/>
    <xf numFmtId="0" fontId="23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36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3" fillId="0" borderId="0"/>
    <xf numFmtId="37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23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35" fillId="0" borderId="0"/>
    <xf numFmtId="0" fontId="23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3" fillId="0" borderId="0"/>
    <xf numFmtId="0" fontId="14" fillId="0" borderId="0"/>
    <xf numFmtId="0" fontId="14" fillId="0" borderId="0"/>
    <xf numFmtId="0" fontId="35" fillId="0" borderId="0"/>
    <xf numFmtId="0" fontId="23" fillId="0" borderId="0"/>
    <xf numFmtId="0" fontId="14" fillId="0" borderId="0"/>
    <xf numFmtId="0" fontId="14" fillId="0" borderId="0"/>
    <xf numFmtId="0" fontId="35" fillId="0" borderId="0"/>
    <xf numFmtId="0" fontId="23" fillId="0" borderId="0"/>
    <xf numFmtId="0" fontId="14" fillId="0" borderId="0"/>
    <xf numFmtId="0" fontId="14" fillId="0" borderId="0"/>
    <xf numFmtId="0" fontId="35" fillId="0" borderId="0"/>
    <xf numFmtId="0" fontId="23" fillId="0" borderId="0"/>
    <xf numFmtId="0" fontId="14" fillId="0" borderId="0"/>
    <xf numFmtId="0" fontId="14" fillId="0" borderId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0" fontId="14" fillId="14" borderId="47" applyNumberFormat="0" applyFont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4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14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/>
    <xf numFmtId="0" fontId="2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0" fontId="1" fillId="2" borderId="4" xfId="0" applyFont="1" applyFill="1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6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1" fillId="0" borderId="1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/>
    </xf>
    <xf numFmtId="0" fontId="1" fillId="0" borderId="1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11" xfId="0" applyFont="1" applyFill="1" applyBorder="1" applyAlignment="1">
      <alignment horizontal="right" vertical="center"/>
    </xf>
    <xf numFmtId="0" fontId="9" fillId="2" borderId="5" xfId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0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 wrapText="1"/>
    </xf>
    <xf numFmtId="14" fontId="2" fillId="0" borderId="0" xfId="0" quotePrefix="1" applyNumberFormat="1" applyFont="1" applyAlignment="1">
      <alignment horizontal="left"/>
    </xf>
    <xf numFmtId="0" fontId="15" fillId="0" borderId="0" xfId="0" applyFont="1"/>
    <xf numFmtId="0" fontId="16" fillId="0" borderId="0" xfId="0" applyFont="1"/>
    <xf numFmtId="0" fontId="6" fillId="0" borderId="0" xfId="0" applyFont="1" applyAlignment="1" applyProtection="1">
      <alignment wrapText="1"/>
    </xf>
    <xf numFmtId="0" fontId="3" fillId="13" borderId="4" xfId="0" applyFont="1" applyFill="1" applyBorder="1"/>
    <xf numFmtId="0" fontId="1" fillId="12" borderId="4" xfId="0" applyFont="1" applyFill="1" applyBorder="1" applyAlignment="1">
      <alignment horizontal="right" vertical="top"/>
    </xf>
    <xf numFmtId="0" fontId="1" fillId="12" borderId="6" xfId="0" applyFont="1" applyFill="1" applyBorder="1" applyAlignment="1">
      <alignment horizontal="center" vertical="top" wrapText="1"/>
    </xf>
    <xf numFmtId="0" fontId="1" fillId="12" borderId="4" xfId="0" applyFont="1" applyFill="1" applyBorder="1" applyAlignment="1">
      <alignment horizontal="center" vertical="top" wrapText="1"/>
    </xf>
    <xf numFmtId="0" fontId="3" fillId="12" borderId="4" xfId="0" applyFont="1" applyFill="1" applyBorder="1"/>
    <xf numFmtId="0" fontId="6" fillId="11" borderId="20" xfId="3" applyNumberFormat="1" applyFont="1" applyFill="1" applyBorder="1" applyAlignment="1" applyProtection="1">
      <alignment horizontal="center" vertical="center" wrapText="1"/>
    </xf>
    <xf numFmtId="0" fontId="6" fillId="11" borderId="19" xfId="3" applyNumberFormat="1" applyFont="1" applyFill="1" applyBorder="1" applyAlignment="1" applyProtection="1">
      <alignment horizontal="center" vertical="center" wrapText="1"/>
    </xf>
    <xf numFmtId="0" fontId="18" fillId="12" borderId="21" xfId="0" applyFont="1" applyFill="1" applyBorder="1" applyAlignment="1" applyProtection="1">
      <alignment horizontal="center" vertical="center" wrapText="1"/>
    </xf>
    <xf numFmtId="0" fontId="18" fillId="11" borderId="16" xfId="0" applyFont="1" applyFill="1" applyBorder="1"/>
    <xf numFmtId="0" fontId="18" fillId="11" borderId="18" xfId="0" applyFont="1" applyFill="1" applyBorder="1"/>
    <xf numFmtId="0" fontId="20" fillId="0" borderId="0" xfId="0" applyFont="1"/>
    <xf numFmtId="0" fontId="5" fillId="2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8" fillId="11" borderId="21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2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wrapText="1"/>
    </xf>
    <xf numFmtId="0" fontId="1" fillId="13" borderId="6" xfId="0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1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0" fillId="0" borderId="31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9" fontId="4" fillId="0" borderId="0" xfId="0" applyNumberFormat="1" applyFont="1" applyBorder="1"/>
    <xf numFmtId="9" fontId="4" fillId="0" borderId="8" xfId="0" applyNumberFormat="1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9" xfId="0" applyNumberFormat="1" applyBorder="1"/>
    <xf numFmtId="9" fontId="4" fillId="0" borderId="11" xfId="0" applyNumberFormat="1" applyFont="1" applyBorder="1"/>
    <xf numFmtId="9" fontId="4" fillId="0" borderId="10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 wrapText="1"/>
    </xf>
    <xf numFmtId="0" fontId="16" fillId="0" borderId="0" xfId="0" applyFont="1" applyAlignment="1">
      <alignment horizontal="center"/>
    </xf>
    <xf numFmtId="0" fontId="18" fillId="11" borderId="16" xfId="0" applyFont="1" applyFill="1" applyBorder="1" applyAlignment="1">
      <alignment horizontal="center"/>
    </xf>
    <xf numFmtId="0" fontId="18" fillId="11" borderId="21" xfId="0" applyFont="1" applyFill="1" applyBorder="1" applyAlignment="1">
      <alignment horizontal="center"/>
    </xf>
    <xf numFmtId="0" fontId="18" fillId="11" borderId="18" xfId="0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39" xfId="0" applyNumberFormat="1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right" vertical="top" wrapText="1"/>
    </xf>
    <xf numFmtId="0" fontId="7" fillId="8" borderId="13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 wrapText="1"/>
    </xf>
    <xf numFmtId="165" fontId="4" fillId="8" borderId="9" xfId="0" applyNumberFormat="1" applyFont="1" applyFill="1" applyBorder="1" applyAlignment="1">
      <alignment horizontal="center"/>
    </xf>
    <xf numFmtId="165" fontId="4" fillId="8" borderId="0" xfId="0" applyNumberFormat="1" applyFont="1" applyFill="1" applyBorder="1" applyAlignment="1">
      <alignment horizontal="center"/>
    </xf>
    <xf numFmtId="0" fontId="7" fillId="8" borderId="6" xfId="0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164" fontId="7" fillId="11" borderId="21" xfId="2" applyNumberFormat="1" applyFont="1" applyFill="1" applyBorder="1" applyAlignment="1" applyProtection="1">
      <alignment horizontal="center" vertical="center" wrapText="1"/>
    </xf>
    <xf numFmtId="0" fontId="17" fillId="12" borderId="0" xfId="0" applyFont="1" applyFill="1" applyBorder="1" applyAlignment="1" applyProtection="1">
      <alignment horizontal="center" vertical="center" wrapText="1"/>
    </xf>
    <xf numFmtId="0" fontId="6" fillId="11" borderId="0" xfId="3" applyNumberFormat="1" applyFont="1" applyFill="1" applyBorder="1" applyAlignment="1" applyProtection="1">
      <alignment horizontal="center" vertical="center" wrapText="1"/>
    </xf>
    <xf numFmtId="0" fontId="17" fillId="12" borderId="21" xfId="0" applyFont="1" applyFill="1" applyBorder="1" applyAlignment="1" applyProtection="1">
      <alignment horizontal="center" vertical="center" wrapText="1"/>
    </xf>
    <xf numFmtId="0" fontId="17" fillId="12" borderId="22" xfId="0" applyFont="1" applyFill="1" applyBorder="1" applyAlignment="1" applyProtection="1">
      <alignment horizontal="center" vertical="center" wrapText="1"/>
    </xf>
    <xf numFmtId="0" fontId="6" fillId="11" borderId="21" xfId="3" applyNumberFormat="1" applyFont="1" applyFill="1" applyBorder="1" applyAlignment="1" applyProtection="1">
      <alignment horizontal="center" vertical="center" wrapText="1"/>
    </xf>
    <xf numFmtId="0" fontId="6" fillId="11" borderId="22" xfId="3" applyNumberFormat="1" applyFont="1" applyFill="1" applyBorder="1" applyAlignment="1" applyProtection="1">
      <alignment horizontal="center" vertical="center" wrapText="1"/>
    </xf>
    <xf numFmtId="0" fontId="6" fillId="11" borderId="18" xfId="3" applyNumberFormat="1" applyFont="1" applyFill="1" applyBorder="1" applyAlignment="1" applyProtection="1">
      <alignment horizontal="center" vertical="center" wrapText="1"/>
    </xf>
    <xf numFmtId="165" fontId="0" fillId="0" borderId="7" xfId="0" applyNumberFormat="1" applyBorder="1"/>
    <xf numFmtId="165" fontId="0" fillId="0" borderId="1" xfId="0" applyNumberFormat="1" applyBorder="1"/>
    <xf numFmtId="165" fontId="4" fillId="8" borderId="9" xfId="0" applyNumberFormat="1" applyFont="1" applyFill="1" applyBorder="1" applyAlignment="1">
      <alignment horizontal="center" vertical="center"/>
    </xf>
    <xf numFmtId="165" fontId="4" fillId="8" borderId="0" xfId="0" applyNumberFormat="1" applyFont="1" applyFill="1" applyBorder="1" applyAlignment="1">
      <alignment horizontal="center" vertical="center"/>
    </xf>
    <xf numFmtId="9" fontId="0" fillId="0" borderId="6" xfId="0" applyNumberFormat="1" applyBorder="1"/>
    <xf numFmtId="9" fontId="4" fillId="8" borderId="6" xfId="0" applyNumberFormat="1" applyFont="1" applyFill="1" applyBorder="1"/>
    <xf numFmtId="0" fontId="4" fillId="8" borderId="6" xfId="0" applyNumberFormat="1" applyFont="1" applyFill="1" applyBorder="1"/>
    <xf numFmtId="0" fontId="4" fillId="0" borderId="6" xfId="0" applyNumberFormat="1" applyFont="1" applyBorder="1"/>
    <xf numFmtId="0" fontId="4" fillId="0" borderId="6" xfId="0" applyFont="1" applyBorder="1"/>
    <xf numFmtId="0" fontId="4" fillId="8" borderId="6" xfId="0" applyFont="1" applyFill="1" applyBorder="1"/>
    <xf numFmtId="42" fontId="18" fillId="12" borderId="22" xfId="2" applyNumberFormat="1" applyFont="1" applyFill="1" applyBorder="1" applyAlignment="1" applyProtection="1">
      <alignment horizontal="center" vertical="center" wrapText="1"/>
    </xf>
    <xf numFmtId="42" fontId="7" fillId="11" borderId="22" xfId="2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1" fillId="2" borderId="13" xfId="0" applyFont="1" applyFill="1" applyBorder="1" applyAlignment="1">
      <alignment horizontal="right"/>
    </xf>
    <xf numFmtId="9" fontId="4" fillId="2" borderId="3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0" fontId="1" fillId="12" borderId="43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top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44" xfId="0" applyFont="1" applyFill="1" applyBorder="1" applyAlignment="1">
      <alignment horizontal="center" vertical="center" wrapText="1"/>
    </xf>
    <xf numFmtId="0" fontId="0" fillId="0" borderId="5" xfId="0" applyBorder="1"/>
    <xf numFmtId="9" fontId="0" fillId="0" borderId="5" xfId="0" applyNumberFormat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top" wrapText="1"/>
    </xf>
    <xf numFmtId="0" fontId="1" fillId="12" borderId="44" xfId="0" applyFont="1" applyFill="1" applyBorder="1" applyAlignment="1">
      <alignment horizontal="center" vertical="top" wrapText="1"/>
    </xf>
    <xf numFmtId="0" fontId="0" fillId="0" borderId="29" xfId="0" applyBorder="1"/>
    <xf numFmtId="9" fontId="0" fillId="0" borderId="30" xfId="0" applyNumberFormat="1" applyBorder="1" applyAlignment="1">
      <alignment horizontal="center" vertical="center"/>
    </xf>
    <xf numFmtId="165" fontId="0" fillId="0" borderId="21" xfId="0" applyNumberFormat="1" applyFont="1" applyBorder="1" applyAlignment="1">
      <alignment horizontal="center" vertical="center"/>
    </xf>
    <xf numFmtId="0" fontId="0" fillId="0" borderId="30" xfId="0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" fillId="12" borderId="5" xfId="0" applyFont="1" applyFill="1" applyBorder="1" applyAlignment="1">
      <alignment horizontal="center" vertical="top" wrapText="1"/>
    </xf>
    <xf numFmtId="165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165" fontId="4" fillId="0" borderId="40" xfId="0" applyNumberFormat="1" applyFont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0" xfId="2" applyNumberFormat="1" applyFont="1"/>
    <xf numFmtId="164" fontId="5" fillId="2" borderId="6" xfId="2" applyNumberFormat="1" applyFont="1" applyFill="1" applyBorder="1" applyAlignment="1">
      <alignment horizontal="center" vertical="center" wrapText="1"/>
    </xf>
    <xf numFmtId="164" fontId="0" fillId="0" borderId="0" xfId="2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4" fillId="8" borderId="0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2" fontId="6" fillId="11" borderId="0" xfId="3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right"/>
    </xf>
    <xf numFmtId="0" fontId="1" fillId="13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165" fontId="0" fillId="0" borderId="9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>
      <alignment horizontal="right" vertical="center"/>
    </xf>
    <xf numFmtId="164" fontId="0" fillId="0" borderId="13" xfId="2" applyNumberFormat="1" applyFont="1" applyBorder="1"/>
    <xf numFmtId="164" fontId="0" fillId="0" borderId="48" xfId="2" applyNumberFormat="1" applyFont="1" applyBorder="1"/>
    <xf numFmtId="164" fontId="4" fillId="0" borderId="48" xfId="2" applyNumberFormat="1" applyFont="1" applyBorder="1"/>
    <xf numFmtId="164" fontId="4" fillId="0" borderId="36" xfId="2" applyNumberFormat="1" applyFont="1" applyBorder="1"/>
    <xf numFmtId="165" fontId="0" fillId="0" borderId="9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right" vertical="center"/>
    </xf>
    <xf numFmtId="0" fontId="3" fillId="13" borderId="10" xfId="0" applyFont="1" applyFill="1" applyBorder="1"/>
    <xf numFmtId="10" fontId="2" fillId="0" borderId="0" xfId="3" applyNumberFormat="1" applyFont="1"/>
    <xf numFmtId="165" fontId="4" fillId="0" borderId="4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20" fillId="0" borderId="0" xfId="0" applyFont="1" applyAlignment="1">
      <alignment vertical="top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9" fontId="0" fillId="0" borderId="8" xfId="0" applyNumberFormat="1" applyFont="1" applyBorder="1" applyAlignment="1">
      <alignment horizontal="center"/>
    </xf>
    <xf numFmtId="9" fontId="0" fillId="0" borderId="0" xfId="0" applyNumberFormat="1" applyFont="1" applyBorder="1"/>
    <xf numFmtId="9" fontId="0" fillId="0" borderId="8" xfId="0" applyNumberFormat="1" applyFont="1" applyBorder="1"/>
    <xf numFmtId="0" fontId="0" fillId="0" borderId="0" xfId="0" applyNumberFormat="1" applyFont="1" applyBorder="1"/>
    <xf numFmtId="0" fontId="0" fillId="0" borderId="8" xfId="0" applyNumberFormat="1" applyFont="1" applyBorder="1"/>
    <xf numFmtId="0" fontId="0" fillId="0" borderId="0" xfId="0" applyNumberFormat="1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/>
    <xf numFmtId="0" fontId="0" fillId="0" borderId="1" xfId="0" applyFont="1" applyBorder="1"/>
    <xf numFmtId="0" fontId="0" fillId="0" borderId="2" xfId="0" applyFont="1" applyBorder="1"/>
    <xf numFmtId="165" fontId="41" fillId="0" borderId="9" xfId="0" applyNumberFormat="1" applyFont="1" applyBorder="1" applyAlignment="1">
      <alignment horizontal="center"/>
    </xf>
    <xf numFmtId="165" fontId="41" fillId="0" borderId="0" xfId="0" applyNumberFormat="1" applyFont="1" applyBorder="1" applyAlignment="1">
      <alignment horizontal="center"/>
    </xf>
    <xf numFmtId="165" fontId="40" fillId="0" borderId="9" xfId="0" applyNumberFormat="1" applyFont="1" applyBorder="1" applyAlignment="1">
      <alignment horizontal="center"/>
    </xf>
    <xf numFmtId="165" fontId="40" fillId="0" borderId="0" xfId="0" applyNumberFormat="1" applyFont="1" applyBorder="1" applyAlignment="1">
      <alignment horizontal="center"/>
    </xf>
    <xf numFmtId="165" fontId="40" fillId="0" borderId="12" xfId="0" applyNumberFormat="1" applyFont="1" applyFill="1" applyBorder="1" applyAlignment="1">
      <alignment horizontal="center" vertical="center"/>
    </xf>
    <xf numFmtId="165" fontId="40" fillId="0" borderId="11" xfId="0" applyNumberFormat="1" applyFont="1" applyFill="1" applyBorder="1" applyAlignment="1">
      <alignment horizontal="center" vertical="center"/>
    </xf>
    <xf numFmtId="166" fontId="6" fillId="11" borderId="21" xfId="3" applyNumberFormat="1" applyFont="1" applyFill="1" applyBorder="1" applyAlignment="1" applyProtection="1">
      <alignment horizontal="center" vertical="center" wrapText="1"/>
    </xf>
    <xf numFmtId="166" fontId="6" fillId="11" borderId="0" xfId="3" applyNumberFormat="1" applyFont="1" applyFill="1" applyBorder="1" applyAlignment="1" applyProtection="1">
      <alignment horizontal="center" vertical="center" wrapText="1"/>
    </xf>
    <xf numFmtId="166" fontId="6" fillId="11" borderId="22" xfId="3" applyNumberFormat="1" applyFont="1" applyFill="1" applyBorder="1" applyAlignment="1" applyProtection="1">
      <alignment horizontal="center" vertical="center" wrapText="1"/>
    </xf>
    <xf numFmtId="166" fontId="6" fillId="11" borderId="18" xfId="3" applyNumberFormat="1" applyFont="1" applyFill="1" applyBorder="1" applyAlignment="1" applyProtection="1">
      <alignment horizontal="center" vertical="center" wrapText="1"/>
    </xf>
    <xf numFmtId="166" fontId="6" fillId="11" borderId="20" xfId="3" applyNumberFormat="1" applyFont="1" applyFill="1" applyBorder="1" applyAlignment="1" applyProtection="1">
      <alignment horizontal="center" vertical="center" wrapText="1"/>
    </xf>
    <xf numFmtId="166" fontId="6" fillId="11" borderId="19" xfId="3" applyNumberFormat="1" applyFont="1" applyFill="1" applyBorder="1" applyAlignment="1" applyProtection="1">
      <alignment horizontal="center" vertical="center" wrapText="1"/>
    </xf>
    <xf numFmtId="165" fontId="20" fillId="0" borderId="0" xfId="0" applyNumberFormat="1" applyFont="1"/>
    <xf numFmtId="165" fontId="0" fillId="0" borderId="9" xfId="0" applyNumberFormat="1" applyFill="1" applyBorder="1" applyAlignment="1">
      <alignment horizontal="right" vertical="center"/>
    </xf>
    <xf numFmtId="165" fontId="0" fillId="0" borderId="0" xfId="0" applyNumberFormat="1" applyFill="1" applyBorder="1"/>
    <xf numFmtId="164" fontId="0" fillId="0" borderId="0" xfId="0" applyNumberFormat="1"/>
    <xf numFmtId="164" fontId="0" fillId="0" borderId="48" xfId="2" applyNumberFormat="1" applyFont="1" applyFill="1" applyBorder="1"/>
    <xf numFmtId="165" fontId="20" fillId="0" borderId="0" xfId="0" applyNumberFormat="1" applyFont="1" applyAlignment="1">
      <alignment wrapText="1"/>
    </xf>
    <xf numFmtId="166" fontId="0" fillId="0" borderId="0" xfId="3" applyNumberFormat="1" applyFont="1"/>
    <xf numFmtId="165" fontId="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43" fontId="0" fillId="0" borderId="0" xfId="390" applyFont="1"/>
    <xf numFmtId="9" fontId="0" fillId="0" borderId="6" xfId="3" applyFont="1" applyBorder="1"/>
    <xf numFmtId="9" fontId="4" fillId="8" borderId="6" xfId="3" applyFont="1" applyFill="1" applyBorder="1"/>
    <xf numFmtId="9" fontId="4" fillId="0" borderId="6" xfId="3" applyFont="1" applyBorder="1"/>
    <xf numFmtId="9" fontId="0" fillId="0" borderId="4" xfId="0" applyNumberFormat="1" applyBorder="1"/>
    <xf numFmtId="166" fontId="0" fillId="0" borderId="0" xfId="3" applyNumberFormat="1" applyFont="1" applyFill="1"/>
    <xf numFmtId="164" fontId="4" fillId="0" borderId="11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0" fontId="4" fillId="0" borderId="0" xfId="0" applyFont="1"/>
    <xf numFmtId="0" fontId="3" fillId="9" borderId="3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/>
    </xf>
    <xf numFmtId="10" fontId="0" fillId="0" borderId="32" xfId="0" applyNumberForma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0" fontId="4" fillId="0" borderId="32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22" xfId="0" applyNumberFormat="1" applyBorder="1" applyAlignment="1">
      <alignment horizontal="center" vertical="center"/>
    </xf>
    <xf numFmtId="10" fontId="4" fillId="0" borderId="13" xfId="0" applyNumberFormat="1" applyFont="1" applyBorder="1" applyAlignment="1">
      <alignment horizontal="center" vertical="center"/>
    </xf>
    <xf numFmtId="10" fontId="4" fillId="0" borderId="54" xfId="0" applyNumberFormat="1" applyFont="1" applyBorder="1" applyAlignment="1">
      <alignment horizontal="center" vertical="center"/>
    </xf>
    <xf numFmtId="10" fontId="4" fillId="0" borderId="34" xfId="0" applyNumberFormat="1" applyFont="1" applyBorder="1" applyAlignment="1">
      <alignment horizontal="center" vertical="center"/>
    </xf>
    <xf numFmtId="10" fontId="4" fillId="0" borderId="35" xfId="0" applyNumberFormat="1" applyFont="1" applyBorder="1" applyAlignment="1">
      <alignment horizontal="center" vertical="center"/>
    </xf>
    <xf numFmtId="10" fontId="0" fillId="0" borderId="6" xfId="3" applyNumberFormat="1" applyFont="1" applyBorder="1" applyAlignment="1">
      <alignment horizontal="center" vertical="center"/>
    </xf>
    <xf numFmtId="10" fontId="0" fillId="0" borderId="32" xfId="3" applyNumberFormat="1" applyFont="1" applyBorder="1" applyAlignment="1">
      <alignment horizontal="center" vertical="center"/>
    </xf>
    <xf numFmtId="10" fontId="4" fillId="0" borderId="6" xfId="3" applyNumberFormat="1" applyFont="1" applyBorder="1" applyAlignment="1">
      <alignment horizontal="center" vertical="center"/>
    </xf>
    <xf numFmtId="10" fontId="4" fillId="0" borderId="32" xfId="3" applyNumberFormat="1" applyFont="1" applyBorder="1" applyAlignment="1">
      <alignment horizontal="center" vertical="center"/>
    </xf>
    <xf numFmtId="10" fontId="0" fillId="0" borderId="0" xfId="3" applyNumberFormat="1" applyFont="1" applyBorder="1" applyAlignment="1">
      <alignment horizontal="center" vertical="center"/>
    </xf>
    <xf numFmtId="10" fontId="0" fillId="0" borderId="22" xfId="3" applyNumberFormat="1" applyFont="1" applyBorder="1" applyAlignment="1">
      <alignment horizontal="center" vertical="center"/>
    </xf>
    <xf numFmtId="165" fontId="41" fillId="0" borderId="9" xfId="0" applyNumberFormat="1" applyFont="1" applyFill="1" applyBorder="1" applyAlignment="1">
      <alignment horizontal="center"/>
    </xf>
    <xf numFmtId="0" fontId="0" fillId="0" borderId="55" xfId="0" applyBorder="1"/>
    <xf numFmtId="164" fontId="4" fillId="0" borderId="56" xfId="0" applyNumberFormat="1" applyFont="1" applyBorder="1" applyAlignment="1">
      <alignment horizontal="center" vertical="center"/>
    </xf>
    <xf numFmtId="0" fontId="0" fillId="0" borderId="57" xfId="0" applyBorder="1"/>
    <xf numFmtId="0" fontId="1" fillId="0" borderId="2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4" fillId="8" borderId="0" xfId="2" applyNumberFormat="1" applyFont="1" applyFill="1" applyBorder="1" applyAlignment="1">
      <alignment horizontal="center" vertical="center"/>
    </xf>
    <xf numFmtId="164" fontId="4" fillId="8" borderId="0" xfId="2" applyNumberFormat="1" applyFont="1" applyFill="1" applyBorder="1" applyAlignment="1">
      <alignment horizontal="center"/>
    </xf>
    <xf numFmtId="167" fontId="0" fillId="0" borderId="0" xfId="0" applyNumberFormat="1"/>
    <xf numFmtId="164" fontId="4" fillId="0" borderId="0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/>
    <xf numFmtId="165" fontId="0" fillId="0" borderId="7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right" vertical="center"/>
    </xf>
    <xf numFmtId="165" fontId="0" fillId="0" borderId="7" xfId="0" applyNumberFormat="1" applyBorder="1" applyAlignment="1">
      <alignment horizontal="right" vertical="center"/>
    </xf>
    <xf numFmtId="165" fontId="0" fillId="0" borderId="7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center"/>
    </xf>
    <xf numFmtId="164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20" fillId="0" borderId="0" xfId="0" applyFont="1" applyAlignment="1">
      <alignment horizontal="left" vertical="top" wrapText="1"/>
    </xf>
    <xf numFmtId="0" fontId="1" fillId="13" borderId="26" xfId="0" applyFont="1" applyFill="1" applyBorder="1" applyAlignment="1">
      <alignment horizontal="center" vertical="center" wrapText="1"/>
    </xf>
    <xf numFmtId="0" fontId="1" fillId="13" borderId="27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top" wrapText="1"/>
    </xf>
    <xf numFmtId="0" fontId="0" fillId="13" borderId="5" xfId="0" applyFill="1" applyBorder="1" applyAlignment="1">
      <alignment horizontal="center" vertical="top" wrapText="1"/>
    </xf>
    <xf numFmtId="0" fontId="0" fillId="13" borderId="4" xfId="0" applyFill="1" applyBorder="1" applyAlignment="1">
      <alignment horizontal="center" vertical="top" wrapText="1"/>
    </xf>
    <xf numFmtId="0" fontId="1" fillId="13" borderId="5" xfId="0" applyFont="1" applyFill="1" applyBorder="1" applyAlignment="1">
      <alignment horizontal="center" vertical="top" wrapText="1"/>
    </xf>
    <xf numFmtId="0" fontId="1" fillId="13" borderId="29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top" wrapText="1"/>
    </xf>
    <xf numFmtId="0" fontId="0" fillId="13" borderId="11" xfId="0" applyFill="1" applyBorder="1" applyAlignment="1">
      <alignment horizontal="center" vertical="top" wrapText="1"/>
    </xf>
    <xf numFmtId="0" fontId="1" fillId="13" borderId="11" xfId="0" applyFont="1" applyFill="1" applyBorder="1" applyAlignment="1">
      <alignment horizontal="center" vertical="top" wrapText="1"/>
    </xf>
    <xf numFmtId="0" fontId="0" fillId="13" borderId="10" xfId="0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4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15" fillId="13" borderId="16" xfId="0" applyFont="1" applyFill="1" applyBorder="1" applyAlignment="1" applyProtection="1">
      <alignment horizontal="center" vertical="center" wrapText="1"/>
    </xf>
    <xf numFmtId="0" fontId="15" fillId="13" borderId="17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5" fillId="10" borderId="16" xfId="0" applyFont="1" applyFill="1" applyBorder="1" applyAlignment="1" applyProtection="1">
      <alignment horizontal="center" vertical="center" wrapText="1"/>
    </xf>
    <xf numFmtId="0" fontId="15" fillId="10" borderId="42" xfId="0" applyFont="1" applyFill="1" applyBorder="1" applyAlignment="1" applyProtection="1">
      <alignment horizontal="center" vertical="center" wrapText="1"/>
    </xf>
    <xf numFmtId="0" fontId="15" fillId="10" borderId="17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5" fillId="2" borderId="5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left" vertical="center" wrapText="1"/>
    </xf>
    <xf numFmtId="0" fontId="1" fillId="13" borderId="5" xfId="0" applyFont="1" applyFill="1" applyBorder="1" applyAlignment="1">
      <alignment horizontal="left" vertical="center" wrapText="1"/>
    </xf>
    <xf numFmtId="0" fontId="1" fillId="1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7" fillId="2" borderId="45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top" wrapText="1"/>
    </xf>
    <xf numFmtId="0" fontId="1" fillId="12" borderId="5" xfId="0" applyFont="1" applyFill="1" applyBorder="1" applyAlignment="1">
      <alignment horizontal="center" vertical="top" wrapText="1"/>
    </xf>
    <xf numFmtId="0" fontId="0" fillId="12" borderId="5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0" fillId="12" borderId="5" xfId="0" applyFill="1" applyBorder="1" applyAlignment="1"/>
    <xf numFmtId="0" fontId="0" fillId="12" borderId="23" xfId="0" applyFill="1" applyBorder="1" applyAlignment="1"/>
    <xf numFmtId="0" fontId="3" fillId="12" borderId="5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" fillId="12" borderId="5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  <xf numFmtId="0" fontId="0" fillId="0" borderId="4" xfId="0" applyBorder="1" applyAlignment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/>
    </xf>
    <xf numFmtId="0" fontId="0" fillId="12" borderId="11" xfId="0" applyFill="1" applyBorder="1" applyAlignment="1"/>
    <xf numFmtId="0" fontId="0" fillId="12" borderId="25" xfId="0" applyFill="1" applyBorder="1" applyAlignment="1"/>
    <xf numFmtId="0" fontId="1" fillId="12" borderId="12" xfId="0" applyFont="1" applyFill="1" applyBorder="1" applyAlignment="1">
      <alignment horizontal="center" vertical="top" wrapText="1"/>
    </xf>
    <xf numFmtId="0" fontId="1" fillId="12" borderId="11" xfId="0" applyFont="1" applyFill="1" applyBorder="1" applyAlignment="1">
      <alignment horizontal="center" vertical="top" wrapText="1"/>
    </xf>
    <xf numFmtId="0" fontId="0" fillId="12" borderId="11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9" fillId="2" borderId="0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left" wrapText="1"/>
    </xf>
    <xf numFmtId="0" fontId="3" fillId="13" borderId="1" xfId="0" applyFont="1" applyFill="1" applyBorder="1" applyAlignment="1">
      <alignment horizontal="left" wrapText="1"/>
    </xf>
    <xf numFmtId="0" fontId="3" fillId="13" borderId="2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39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Assumption" xfId="16"/>
    <cellStyle name="Comma" xfId="390" builtinId="3"/>
    <cellStyle name="Comma 2" xfId="17"/>
    <cellStyle name="Comma 2 2" xfId="18"/>
    <cellStyle name="Comma 2 2 2" xfId="19"/>
    <cellStyle name="Comma 2 2 2 2" xfId="20"/>
    <cellStyle name="Comma 2 2 3" xfId="21"/>
    <cellStyle name="Comma 2 3" xfId="22"/>
    <cellStyle name="Comma 2 4" xfId="23"/>
    <cellStyle name="Comma 3" xfId="24"/>
    <cellStyle name="Comma 3 2" xfId="25"/>
    <cellStyle name="Comma 3 2 2" xfId="26"/>
    <cellStyle name="Comma 3 3" xfId="27"/>
    <cellStyle name="Comma 4" xfId="28"/>
    <cellStyle name="Comma 4 2" xfId="29"/>
    <cellStyle name="Comma 5" xfId="30"/>
    <cellStyle name="Comma 5 2" xfId="31"/>
    <cellStyle name="Comma 5 3" xfId="32"/>
    <cellStyle name="Comma 6" xfId="33"/>
    <cellStyle name="Comma 6 2" xfId="34"/>
    <cellStyle name="Comma 7" xfId="35"/>
    <cellStyle name="Currency" xfId="2" builtinId="4"/>
    <cellStyle name="Currency 10" xfId="36"/>
    <cellStyle name="Currency 10 2" xfId="37"/>
    <cellStyle name="Currency 11" xfId="38"/>
    <cellStyle name="Currency 12" xfId="39"/>
    <cellStyle name="Currency 2" xfId="40"/>
    <cellStyle name="Currency 2 2" xfId="41"/>
    <cellStyle name="Currency 2 2 2" xfId="42"/>
    <cellStyle name="Currency 2 2 2 2" xfId="43"/>
    <cellStyle name="Currency 2 2 3" xfId="44"/>
    <cellStyle name="Currency 2 3" xfId="45"/>
    <cellStyle name="Currency 2 4" xfId="46"/>
    <cellStyle name="Currency 3" xfId="47"/>
    <cellStyle name="Currency 3 2" xfId="48"/>
    <cellStyle name="Currency 3 3" xfId="49"/>
    <cellStyle name="Currency 4" xfId="50"/>
    <cellStyle name="Currency 4 2" xfId="51"/>
    <cellStyle name="Currency 4 3" xfId="52"/>
    <cellStyle name="Currency 5" xfId="53"/>
    <cellStyle name="Currency 5 2" xfId="54"/>
    <cellStyle name="Currency 5 3" xfId="55"/>
    <cellStyle name="Currency 6" xfId="56"/>
    <cellStyle name="Currency 7" xfId="57"/>
    <cellStyle name="Currency 8" xfId="58"/>
    <cellStyle name="Currency 9" xfId="59"/>
    <cellStyle name="Followed Hyperlink 2" xfId="60"/>
    <cellStyle name="Heading 1 2" xfId="61"/>
    <cellStyle name="Heading 2 2" xfId="62"/>
    <cellStyle name="Heading 3 2" xfId="63"/>
    <cellStyle name="Hyperlink" xfId="1" builtinId="8"/>
    <cellStyle name="Hyperlink 2" xfId="64"/>
    <cellStyle name="Hyperlink 2 2" xfId="65"/>
    <cellStyle name="Hyperlink 3" xfId="66"/>
    <cellStyle name="Hyperlink 3 2" xfId="67"/>
    <cellStyle name="Hyperlink 4" xfId="68"/>
    <cellStyle name="Hyperlink 5" xfId="69"/>
    <cellStyle name="Hyperlink 6" xfId="70"/>
    <cellStyle name="Hyperlink 7" xfId="71"/>
    <cellStyle name="Hyperlink 8" xfId="72"/>
    <cellStyle name="Hyperlink 9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- Style6" xfId="79"/>
    <cellStyle name="Normal - Style7" xfId="80"/>
    <cellStyle name="Normal - Style8" xfId="81"/>
    <cellStyle name="Normal 10" xfId="82"/>
    <cellStyle name="Normal 10 2" xfId="83"/>
    <cellStyle name="Normal 10 2 2" xfId="84"/>
    <cellStyle name="Normal 10 3" xfId="85"/>
    <cellStyle name="Normal 11" xfId="86"/>
    <cellStyle name="Normal 11 2" xfId="87"/>
    <cellStyle name="Normal 11 2 2" xfId="88"/>
    <cellStyle name="Normal 11 3" xfId="89"/>
    <cellStyle name="Normal 12" xfId="90"/>
    <cellStyle name="Normal 13" xfId="91"/>
    <cellStyle name="Normal 14" xfId="92"/>
    <cellStyle name="Normal 15" xfId="93"/>
    <cellStyle name="Normal 16" xfId="94"/>
    <cellStyle name="Normal 17" xfId="95"/>
    <cellStyle name="Normal 18" xfId="96"/>
    <cellStyle name="Normal 19" xfId="97"/>
    <cellStyle name="Normal 2" xfId="98"/>
    <cellStyle name="Normal 2 2" xfId="99"/>
    <cellStyle name="Normal 2 2 2" xfId="100"/>
    <cellStyle name="Normal 2 2 2 2" xfId="101"/>
    <cellStyle name="Normal 2 3" xfId="102"/>
    <cellStyle name="Normal 2 3 2" xfId="103"/>
    <cellStyle name="Normal 2 3 2 2" xfId="104"/>
    <cellStyle name="Normal 2 3 2 2 2" xfId="105"/>
    <cellStyle name="Normal 2 3 2 2 2 2" xfId="106"/>
    <cellStyle name="Normal 2 3 2 2 3" xfId="107"/>
    <cellStyle name="Normal 2 3 2 3" xfId="108"/>
    <cellStyle name="Normal 2 3 2 3 2" xfId="109"/>
    <cellStyle name="Normal 2 3 2 3 2 2" xfId="110"/>
    <cellStyle name="Normal 2 3 2 3 3" xfId="111"/>
    <cellStyle name="Normal 2 3 2 4" xfId="112"/>
    <cellStyle name="Normal 2 3 2 4 2" xfId="113"/>
    <cellStyle name="Normal 2 3 2 5" xfId="114"/>
    <cellStyle name="Normal 2 3 3" xfId="115"/>
    <cellStyle name="Normal 2 3 3 2" xfId="116"/>
    <cellStyle name="Normal 2 3 3 2 2" xfId="117"/>
    <cellStyle name="Normal 2 3 3 3" xfId="118"/>
    <cellStyle name="Normal 2 3 4" xfId="119"/>
    <cellStyle name="Normal 2 3 4 2" xfId="120"/>
    <cellStyle name="Normal 2 3 4 2 2" xfId="121"/>
    <cellStyle name="Normal 2 3 4 3" xfId="122"/>
    <cellStyle name="Normal 2 3 5" xfId="123"/>
    <cellStyle name="Normal 2 3 5 2" xfId="124"/>
    <cellStyle name="Normal 2 3 6" xfId="125"/>
    <cellStyle name="Normal 2 3 7" xfId="126"/>
    <cellStyle name="Normal 2 4" xfId="127"/>
    <cellStyle name="Normal 2 4 2" xfId="128"/>
    <cellStyle name="Normal 2 4 2 2" xfId="129"/>
    <cellStyle name="Normal 2 4 3" xfId="130"/>
    <cellStyle name="Normal 2 4 4" xfId="131"/>
    <cellStyle name="Normal 2 5" xfId="132"/>
    <cellStyle name="Normal 2 5 2" xfId="133"/>
    <cellStyle name="Normal 2 5 2 2" xfId="134"/>
    <cellStyle name="Normal 2 5 2 2 2" xfId="135"/>
    <cellStyle name="Normal 2 5 2 2 2 2" xfId="136"/>
    <cellStyle name="Normal 2 5 2 2 3" xfId="137"/>
    <cellStyle name="Normal 2 5 2 3" xfId="138"/>
    <cellStyle name="Normal 2 5 2 3 2" xfId="139"/>
    <cellStyle name="Normal 2 5 2 3 2 2" xfId="140"/>
    <cellStyle name="Normal 2 5 2 3 3" xfId="141"/>
    <cellStyle name="Normal 2 5 2 4" xfId="142"/>
    <cellStyle name="Normal 2 5 2 4 2" xfId="143"/>
    <cellStyle name="Normal 2 5 2 5" xfId="144"/>
    <cellStyle name="Normal 2 5 3" xfId="145"/>
    <cellStyle name="Normal 2 5 3 2" xfId="146"/>
    <cellStyle name="Normal 2 5 3 2 2" xfId="147"/>
    <cellStyle name="Normal 2 5 3 3" xfId="148"/>
    <cellStyle name="Normal 2 5 4" xfId="149"/>
    <cellStyle name="Normal 2 5 4 2" xfId="150"/>
    <cellStyle name="Normal 2 5 4 2 2" xfId="151"/>
    <cellStyle name="Normal 2 5 4 3" xfId="152"/>
    <cellStyle name="Normal 2 5 5" xfId="153"/>
    <cellStyle name="Normal 2 5 5 2" xfId="154"/>
    <cellStyle name="Normal 2 5 6" xfId="155"/>
    <cellStyle name="Normal 2 6" xfId="156"/>
    <cellStyle name="Normal 20" xfId="157"/>
    <cellStyle name="Normal 21" xfId="158"/>
    <cellStyle name="Normal 22" xfId="159"/>
    <cellStyle name="Normal 23" xfId="160"/>
    <cellStyle name="Normal 24" xfId="161"/>
    <cellStyle name="Normal 25" xfId="162"/>
    <cellStyle name="Normal 26" xfId="163"/>
    <cellStyle name="Normal 27" xfId="164"/>
    <cellStyle name="Normal 28" xfId="165"/>
    <cellStyle name="Normal 29" xfId="166"/>
    <cellStyle name="Normal 3" xfId="167"/>
    <cellStyle name="Normal 3 2" xfId="168"/>
    <cellStyle name="Normal 3 2 2" xfId="169"/>
    <cellStyle name="Normal 3 3" xfId="170"/>
    <cellStyle name="Normal 3 3 2" xfId="171"/>
    <cellStyle name="Normal 3 3 2 2" xfId="172"/>
    <cellStyle name="Normal 3 3 2 2 2" xfId="173"/>
    <cellStyle name="Normal 3 3 2 2 2 2" xfId="174"/>
    <cellStyle name="Normal 3 3 2 2 3" xfId="175"/>
    <cellStyle name="Normal 3 3 2 3" xfId="176"/>
    <cellStyle name="Normal 3 3 2 3 2" xfId="177"/>
    <cellStyle name="Normal 3 3 2 3 2 2" xfId="178"/>
    <cellStyle name="Normal 3 3 2 3 3" xfId="179"/>
    <cellStyle name="Normal 3 3 2 4" xfId="180"/>
    <cellStyle name="Normal 3 3 2 4 2" xfId="181"/>
    <cellStyle name="Normal 3 3 2 5" xfId="182"/>
    <cellStyle name="Normal 3 3 3" xfId="183"/>
    <cellStyle name="Normal 3 3 3 2" xfId="184"/>
    <cellStyle name="Normal 3 3 3 2 2" xfId="185"/>
    <cellStyle name="Normal 3 3 3 3" xfId="186"/>
    <cellStyle name="Normal 3 3 4" xfId="187"/>
    <cellStyle name="Normal 3 3 4 2" xfId="188"/>
    <cellStyle name="Normal 3 3 4 2 2" xfId="189"/>
    <cellStyle name="Normal 3 3 4 3" xfId="190"/>
    <cellStyle name="Normal 3 3 5" xfId="191"/>
    <cellStyle name="Normal 3 3 5 2" xfId="192"/>
    <cellStyle name="Normal 3 3 6" xfId="193"/>
    <cellStyle name="Normal 30" xfId="194"/>
    <cellStyle name="Normal 31" xfId="195"/>
    <cellStyle name="Normal 32" xfId="196"/>
    <cellStyle name="Normal 33" xfId="197"/>
    <cellStyle name="Normal 33 2" xfId="198"/>
    <cellStyle name="Normal 33 2 2" xfId="199"/>
    <cellStyle name="Normal 33 2 2 2" xfId="200"/>
    <cellStyle name="Normal 33 2 2 2 2" xfId="201"/>
    <cellStyle name="Normal 33 2 2 3" xfId="202"/>
    <cellStyle name="Normal 33 2 3" xfId="203"/>
    <cellStyle name="Normal 33 2 3 2" xfId="204"/>
    <cellStyle name="Normal 33 2 3 2 2" xfId="205"/>
    <cellStyle name="Normal 33 2 3 3" xfId="206"/>
    <cellStyle name="Normal 33 2 4" xfId="207"/>
    <cellStyle name="Normal 33 2 4 2" xfId="208"/>
    <cellStyle name="Normal 33 2 5" xfId="209"/>
    <cellStyle name="Normal 33 3" xfId="210"/>
    <cellStyle name="Normal 33 3 2" xfId="211"/>
    <cellStyle name="Normal 33 3 2 2" xfId="212"/>
    <cellStyle name="Normal 33 3 3" xfId="213"/>
    <cellStyle name="Normal 33 4" xfId="214"/>
    <cellStyle name="Normal 33 4 2" xfId="215"/>
    <cellStyle name="Normal 33 4 2 2" xfId="216"/>
    <cellStyle name="Normal 33 4 3" xfId="217"/>
    <cellStyle name="Normal 33 5" xfId="218"/>
    <cellStyle name="Normal 33 5 2" xfId="219"/>
    <cellStyle name="Normal 33 6" xfId="220"/>
    <cellStyle name="Normal 34" xfId="221"/>
    <cellStyle name="Normal 34 2" xfId="222"/>
    <cellStyle name="Normal 34 2 2" xfId="223"/>
    <cellStyle name="Normal 34 2 2 2" xfId="224"/>
    <cellStyle name="Normal 34 2 2 2 2" xfId="225"/>
    <cellStyle name="Normal 34 2 2 3" xfId="226"/>
    <cellStyle name="Normal 34 2 3" xfId="227"/>
    <cellStyle name="Normal 34 2 3 2" xfId="228"/>
    <cellStyle name="Normal 34 2 3 2 2" xfId="229"/>
    <cellStyle name="Normal 34 2 3 3" xfId="230"/>
    <cellStyle name="Normal 34 2 4" xfId="231"/>
    <cellStyle name="Normal 34 2 4 2" xfId="232"/>
    <cellStyle name="Normal 34 2 5" xfId="233"/>
    <cellStyle name="Normal 34 3" xfId="234"/>
    <cellStyle name="Normal 34 3 2" xfId="235"/>
    <cellStyle name="Normal 34 3 2 2" xfId="236"/>
    <cellStyle name="Normal 34 3 3" xfId="237"/>
    <cellStyle name="Normal 34 4" xfId="238"/>
    <cellStyle name="Normal 34 4 2" xfId="239"/>
    <cellStyle name="Normal 34 4 2 2" xfId="240"/>
    <cellStyle name="Normal 34 4 3" xfId="241"/>
    <cellStyle name="Normal 34 5" xfId="242"/>
    <cellStyle name="Normal 34 5 2" xfId="243"/>
    <cellStyle name="Normal 34 6" xfId="244"/>
    <cellStyle name="Normal 35" xfId="245"/>
    <cellStyle name="Normal 35 2" xfId="246"/>
    <cellStyle name="Normal 35 2 2" xfId="247"/>
    <cellStyle name="Normal 35 2 2 2" xfId="248"/>
    <cellStyle name="Normal 35 2 2 2 2" xfId="249"/>
    <cellStyle name="Normal 35 2 2 3" xfId="250"/>
    <cellStyle name="Normal 35 2 3" xfId="251"/>
    <cellStyle name="Normal 35 2 3 2" xfId="252"/>
    <cellStyle name="Normal 35 2 3 2 2" xfId="253"/>
    <cellStyle name="Normal 35 2 3 3" xfId="254"/>
    <cellStyle name="Normal 35 2 4" xfId="255"/>
    <cellStyle name="Normal 35 2 4 2" xfId="256"/>
    <cellStyle name="Normal 35 2 5" xfId="257"/>
    <cellStyle name="Normal 35 3" xfId="258"/>
    <cellStyle name="Normal 35 3 2" xfId="259"/>
    <cellStyle name="Normal 35 3 2 2" xfId="260"/>
    <cellStyle name="Normal 35 3 3" xfId="261"/>
    <cellStyle name="Normal 35 4" xfId="262"/>
    <cellStyle name="Normal 35 4 2" xfId="263"/>
    <cellStyle name="Normal 35 4 2 2" xfId="264"/>
    <cellStyle name="Normal 35 4 3" xfId="265"/>
    <cellStyle name="Normal 35 5" xfId="266"/>
    <cellStyle name="Normal 35 5 2" xfId="267"/>
    <cellStyle name="Normal 35 6" xfId="268"/>
    <cellStyle name="Normal 36" xfId="269"/>
    <cellStyle name="Normal 36 2" xfId="270"/>
    <cellStyle name="Normal 36 2 2" xfId="271"/>
    <cellStyle name="Normal 36 2 2 2" xfId="272"/>
    <cellStyle name="Normal 36 2 2 2 2" xfId="273"/>
    <cellStyle name="Normal 36 2 2 3" xfId="274"/>
    <cellStyle name="Normal 36 2 3" xfId="275"/>
    <cellStyle name="Normal 36 2 3 2" xfId="276"/>
    <cellStyle name="Normal 36 2 3 2 2" xfId="277"/>
    <cellStyle name="Normal 36 2 3 3" xfId="278"/>
    <cellStyle name="Normal 36 2 4" xfId="279"/>
    <cellStyle name="Normal 36 2 4 2" xfId="280"/>
    <cellStyle name="Normal 36 2 5" xfId="281"/>
    <cellStyle name="Normal 36 3" xfId="282"/>
    <cellStyle name="Normal 36 3 2" xfId="283"/>
    <cellStyle name="Normal 36 3 2 2" xfId="284"/>
    <cellStyle name="Normal 36 3 3" xfId="285"/>
    <cellStyle name="Normal 36 4" xfId="286"/>
    <cellStyle name="Normal 36 4 2" xfId="287"/>
    <cellStyle name="Normal 36 4 2 2" xfId="288"/>
    <cellStyle name="Normal 36 4 3" xfId="289"/>
    <cellStyle name="Normal 36 5" xfId="290"/>
    <cellStyle name="Normal 36 5 2" xfId="291"/>
    <cellStyle name="Normal 36 6" xfId="292"/>
    <cellStyle name="Normal 37" xfId="293"/>
    <cellStyle name="Normal 38" xfId="294"/>
    <cellStyle name="Normal 38 2" xfId="295"/>
    <cellStyle name="Normal 39" xfId="296"/>
    <cellStyle name="Normal 39 2" xfId="297"/>
    <cellStyle name="Normal 39 2 2" xfId="298"/>
    <cellStyle name="Normal 39 2 2 2" xfId="299"/>
    <cellStyle name="Normal 39 2 2 2 2" xfId="300"/>
    <cellStyle name="Normal 39 2 2 3" xfId="301"/>
    <cellStyle name="Normal 39 2 3" xfId="302"/>
    <cellStyle name="Normal 39 2 3 2" xfId="303"/>
    <cellStyle name="Normal 39 2 3 2 2" xfId="304"/>
    <cellStyle name="Normal 39 2 3 3" xfId="305"/>
    <cellStyle name="Normal 39 2 4" xfId="306"/>
    <cellStyle name="Normal 39 2 4 2" xfId="307"/>
    <cellStyle name="Normal 39 2 5" xfId="308"/>
    <cellStyle name="Normal 39 3" xfId="309"/>
    <cellStyle name="Normal 39 3 2" xfId="310"/>
    <cellStyle name="Normal 39 3 2 2" xfId="311"/>
    <cellStyle name="Normal 39 3 3" xfId="312"/>
    <cellStyle name="Normal 39 4" xfId="313"/>
    <cellStyle name="Normal 39 4 2" xfId="314"/>
    <cellStyle name="Normal 39 4 2 2" xfId="315"/>
    <cellStyle name="Normal 39 4 3" xfId="316"/>
    <cellStyle name="Normal 39 5" xfId="317"/>
    <cellStyle name="Normal 39 5 2" xfId="318"/>
    <cellStyle name="Normal 39 6" xfId="319"/>
    <cellStyle name="Normal 4" xfId="320"/>
    <cellStyle name="Normal 4 2" xfId="321"/>
    <cellStyle name="Normal 4 2 2" xfId="322"/>
    <cellStyle name="Normal 4 2 3" xfId="323"/>
    <cellStyle name="Normal 4 3" xfId="324"/>
    <cellStyle name="Normal 40" xfId="325"/>
    <cellStyle name="Normal 41" xfId="326"/>
    <cellStyle name="Normal 42" xfId="327"/>
    <cellStyle name="Normal 43" xfId="328"/>
    <cellStyle name="Normal 44" xfId="329"/>
    <cellStyle name="Normal 45" xfId="330"/>
    <cellStyle name="Normal 46" xfId="331"/>
    <cellStyle name="Normal 47" xfId="332"/>
    <cellStyle name="Normal 48" xfId="333"/>
    <cellStyle name="Normal 49" xfId="334"/>
    <cellStyle name="Normal 5" xfId="335"/>
    <cellStyle name="Normal 5 2" xfId="336"/>
    <cellStyle name="Normal 5 2 2" xfId="337"/>
    <cellStyle name="Normal 5 3" xfId="338"/>
    <cellStyle name="Normal 50" xfId="339"/>
    <cellStyle name="Normal 51" xfId="340"/>
    <cellStyle name="Normal 52" xfId="341"/>
    <cellStyle name="Normal 6" xfId="342"/>
    <cellStyle name="Normal 6 2" xfId="343"/>
    <cellStyle name="Normal 6 2 2" xfId="344"/>
    <cellStyle name="Normal 6 3" xfId="345"/>
    <cellStyle name="Normal 7" xfId="346"/>
    <cellStyle name="Normal 7 2" xfId="347"/>
    <cellStyle name="Normal 7 2 2" xfId="348"/>
    <cellStyle name="Normal 7 3" xfId="349"/>
    <cellStyle name="Normal 8" xfId="350"/>
    <cellStyle name="Normal 8 2" xfId="351"/>
    <cellStyle name="Normal 8 2 2" xfId="352"/>
    <cellStyle name="Normal 8 3" xfId="353"/>
    <cellStyle name="Normal 9" xfId="354"/>
    <cellStyle name="Normal 9 2" xfId="355"/>
    <cellStyle name="Normal 9 2 2" xfId="356"/>
    <cellStyle name="Normal 9 3" xfId="357"/>
    <cellStyle name="Note 2" xfId="358"/>
    <cellStyle name="Note 2 2" xfId="359"/>
    <cellStyle name="Note 2 2 2" xfId="360"/>
    <cellStyle name="Note 2 2 2 2" xfId="361"/>
    <cellStyle name="Note 2 2 2 2 2" xfId="362"/>
    <cellStyle name="Note 2 2 2 3" xfId="363"/>
    <cellStyle name="Note 2 2 3" xfId="364"/>
    <cellStyle name="Note 2 2 3 2" xfId="365"/>
    <cellStyle name="Note 2 2 3 2 2" xfId="366"/>
    <cellStyle name="Note 2 2 3 3" xfId="367"/>
    <cellStyle name="Note 2 2 4" xfId="368"/>
    <cellStyle name="Note 2 2 4 2" xfId="369"/>
    <cellStyle name="Note 2 2 5" xfId="370"/>
    <cellStyle name="Note 2 3" xfId="371"/>
    <cellStyle name="Note 2 3 2" xfId="372"/>
    <cellStyle name="Note 2 3 2 2" xfId="373"/>
    <cellStyle name="Note 2 3 3" xfId="374"/>
    <cellStyle name="Note 2 4" xfId="375"/>
    <cellStyle name="Note 2 4 2" xfId="376"/>
    <cellStyle name="Note 2 4 2 2" xfId="377"/>
    <cellStyle name="Note 2 4 3" xfId="378"/>
    <cellStyle name="Note 2 5" xfId="379"/>
    <cellStyle name="Note 2 5 2" xfId="380"/>
    <cellStyle name="Note 2 6" xfId="381"/>
    <cellStyle name="Note 3" xfId="382"/>
    <cellStyle name="Percent" xfId="3" builtinId="5"/>
    <cellStyle name="Percent 2" xfId="383"/>
    <cellStyle name="Percent 3" xfId="384"/>
    <cellStyle name="Percent 3 2" xfId="385"/>
    <cellStyle name="Percent 4" xfId="386"/>
    <cellStyle name="Percent 4 2" xfId="387"/>
    <cellStyle name="Percent 5" xfId="388"/>
    <cellStyle name="Title 2" xfId="389"/>
  </cellStyles>
  <dxfs count="0"/>
  <tableStyles count="0" defaultTableStyle="TableStyleMedium2" defaultPivotStyle="PivotStyleLight16"/>
  <colors>
    <mruColors>
      <color rgb="FFCCCCFF"/>
      <color rgb="FF5B9BD5"/>
      <color rgb="FFFFCCFF"/>
      <color rgb="FFFF99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cp-lan.org/workproducts/apm-whitepaper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hcp-lan.org/workproducts/apm-whitepaper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B1" zoomScaleNormal="100" workbookViewId="0">
      <selection activeCell="H6" sqref="H6"/>
    </sheetView>
  </sheetViews>
  <sheetFormatPr defaultRowHeight="14.25"/>
  <cols>
    <col min="1" max="1" width="40.25" customWidth="1"/>
    <col min="2" max="2" width="17.875" customWidth="1"/>
    <col min="3" max="3" width="17.25" customWidth="1"/>
    <col min="4" max="4" width="17.875" customWidth="1"/>
    <col min="5" max="5" width="14.75" customWidth="1"/>
    <col min="6" max="6" width="18.25" customWidth="1"/>
    <col min="7" max="7" width="14.75" customWidth="1"/>
    <col min="8" max="8" width="16.375" customWidth="1"/>
    <col min="9" max="9" width="12" customWidth="1"/>
    <col min="10" max="11" width="12" style="83" customWidth="1"/>
    <col min="12" max="12" width="17.875" customWidth="1"/>
    <col min="13" max="15" width="12" customWidth="1"/>
    <col min="16" max="16" width="11.125" bestFit="1" customWidth="1"/>
    <col min="17" max="19" width="16.25" bestFit="1" customWidth="1"/>
  </cols>
  <sheetData>
    <row r="1" spans="1:16" s="288" customFormat="1" ht="15">
      <c r="A1" s="336" t="s">
        <v>225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</row>
    <row r="2" spans="1:16" s="288" customFormat="1" ht="15">
      <c r="A2" s="336" t="s">
        <v>226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</row>
    <row r="3" spans="1:16" ht="15">
      <c r="A3" s="7" t="s">
        <v>5</v>
      </c>
    </row>
    <row r="4" spans="1:16" ht="16.5">
      <c r="A4" s="1" t="s">
        <v>22</v>
      </c>
      <c r="B4" s="2"/>
      <c r="C4" s="2"/>
      <c r="D4" s="2"/>
      <c r="E4" s="2"/>
      <c r="F4" s="2"/>
      <c r="G4" s="2"/>
      <c r="H4" s="2"/>
      <c r="I4" s="2"/>
    </row>
    <row r="5" spans="1:16" ht="16.5">
      <c r="A5" s="1" t="s">
        <v>24</v>
      </c>
      <c r="B5" s="2" t="s">
        <v>23</v>
      </c>
      <c r="C5" s="2"/>
      <c r="D5" s="2"/>
      <c r="E5" s="2"/>
      <c r="F5" s="236"/>
      <c r="G5" s="2"/>
      <c r="H5" s="2"/>
      <c r="I5" s="2"/>
    </row>
    <row r="6" spans="1:16" ht="16.5">
      <c r="A6" s="1" t="s">
        <v>6</v>
      </c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6.5">
      <c r="A7" s="6" t="s">
        <v>1</v>
      </c>
      <c r="B7" s="3" t="s">
        <v>3</v>
      </c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6.5">
      <c r="A8" s="6" t="s">
        <v>19</v>
      </c>
      <c r="B8" s="3" t="s">
        <v>27</v>
      </c>
      <c r="C8" s="3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6.5">
      <c r="A9" s="6"/>
      <c r="B9" s="3" t="s">
        <v>176</v>
      </c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6.5">
      <c r="A10" s="1" t="s">
        <v>0</v>
      </c>
      <c r="B10" s="43" t="s">
        <v>190</v>
      </c>
      <c r="C10" s="4"/>
      <c r="D10" s="4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7.25" thickBot="1">
      <c r="A11" s="1"/>
      <c r="B11" s="43"/>
      <c r="C11" s="4"/>
      <c r="D11" s="4"/>
      <c r="E11" s="4"/>
      <c r="F11" s="2"/>
      <c r="G11" s="2"/>
    </row>
    <row r="12" spans="1:16" ht="16.5" customHeight="1" thickBot="1">
      <c r="A12" s="337" t="s">
        <v>211</v>
      </c>
      <c r="B12" s="338"/>
      <c r="C12" s="338"/>
      <c r="D12" s="338"/>
      <c r="E12" s="338"/>
      <c r="F12" s="338"/>
      <c r="G12" s="339"/>
      <c r="H12" s="341" t="s">
        <v>175</v>
      </c>
      <c r="I12" s="342"/>
      <c r="J12" s="342"/>
      <c r="K12" s="343"/>
      <c r="L12" s="341" t="s">
        <v>174</v>
      </c>
      <c r="M12" s="342"/>
      <c r="N12" s="342"/>
      <c r="O12" s="343"/>
    </row>
    <row r="13" spans="1:16" ht="21" customHeight="1">
      <c r="A13" s="235" t="s">
        <v>15</v>
      </c>
      <c r="B13" s="352" t="s">
        <v>148</v>
      </c>
      <c r="C13" s="353"/>
      <c r="D13" s="352" t="s">
        <v>161</v>
      </c>
      <c r="E13" s="355"/>
      <c r="F13" s="354" t="s">
        <v>149</v>
      </c>
      <c r="G13" s="353"/>
      <c r="H13" s="348" t="s">
        <v>11</v>
      </c>
      <c r="I13" s="349"/>
      <c r="J13" s="350" t="s">
        <v>12</v>
      </c>
      <c r="K13" s="351"/>
      <c r="L13" s="348" t="s">
        <v>11</v>
      </c>
      <c r="M13" s="349"/>
      <c r="N13" s="350" t="s">
        <v>12</v>
      </c>
      <c r="O13" s="351"/>
    </row>
    <row r="14" spans="1:16" ht="15">
      <c r="A14" s="48" t="s">
        <v>16</v>
      </c>
      <c r="B14" s="49" t="s">
        <v>13</v>
      </c>
      <c r="C14" s="76" t="s">
        <v>14</v>
      </c>
      <c r="D14" s="49" t="s">
        <v>13</v>
      </c>
      <c r="E14" s="50" t="s">
        <v>14</v>
      </c>
      <c r="F14" s="50" t="s">
        <v>13</v>
      </c>
      <c r="G14" s="76" t="s">
        <v>14</v>
      </c>
      <c r="H14" s="164" t="s">
        <v>13</v>
      </c>
      <c r="I14" s="165" t="s">
        <v>14</v>
      </c>
      <c r="J14" s="166" t="s">
        <v>13</v>
      </c>
      <c r="K14" s="167" t="s">
        <v>14</v>
      </c>
      <c r="L14" s="164" t="s">
        <v>13</v>
      </c>
      <c r="M14" s="165" t="s">
        <v>14</v>
      </c>
      <c r="N14" s="170" t="s">
        <v>13</v>
      </c>
      <c r="O14" s="171" t="s">
        <v>14</v>
      </c>
    </row>
    <row r="15" spans="1:16" ht="15">
      <c r="A15" s="11" t="s">
        <v>7</v>
      </c>
      <c r="B15" s="14"/>
      <c r="C15" s="14"/>
      <c r="D15" s="18"/>
      <c r="E15" s="19"/>
      <c r="F15" s="14"/>
      <c r="G15" s="14"/>
      <c r="H15" s="172"/>
      <c r="I15" s="168"/>
      <c r="J15" s="169"/>
      <c r="K15" s="173"/>
      <c r="L15" s="172"/>
      <c r="M15" s="168"/>
      <c r="N15" s="168"/>
      <c r="O15" s="175"/>
    </row>
    <row r="16" spans="1:16" ht="16.5">
      <c r="A16" s="8" t="s">
        <v>150</v>
      </c>
      <c r="B16" s="163">
        <v>108204678.94404</v>
      </c>
      <c r="C16" s="183">
        <v>224.39420114149911</v>
      </c>
      <c r="D16" s="192">
        <v>112028839.88010386</v>
      </c>
      <c r="E16" s="183">
        <v>232.32472269249755</v>
      </c>
      <c r="F16" s="115">
        <v>118833295.00000077</v>
      </c>
      <c r="G16" s="183">
        <v>246.43576008693503</v>
      </c>
      <c r="H16" s="88">
        <f>(D16-B16)</f>
        <v>3824160.9360638559</v>
      </c>
      <c r="I16" s="187">
        <f t="shared" ref="I16:I23" si="0">E16-C16</f>
        <v>7.930521550998435</v>
      </c>
      <c r="J16" s="299">
        <f t="shared" ref="J16:J23" si="1">((D16-B16)/B16)</f>
        <v>3.5341918421490717E-2</v>
      </c>
      <c r="K16" s="300">
        <f t="shared" ref="K16:K23" si="2">((E16-C16)/C16)</f>
        <v>3.534191842149069E-2</v>
      </c>
      <c r="L16" s="88">
        <f t="shared" ref="L16:L23" si="3">(F16-D16)</f>
        <v>6804455.1198969185</v>
      </c>
      <c r="M16" s="187">
        <f t="shared" ref="M16:M23" si="4">G16-E16</f>
        <v>14.111037394437489</v>
      </c>
      <c r="N16" s="299">
        <f t="shared" ref="N16:N23" si="5">((F16-D16)/D16)</f>
        <v>6.0738423491479704E-2</v>
      </c>
      <c r="O16" s="300">
        <f t="shared" ref="O16:O23" si="6">((G16-E16)/E16)</f>
        <v>6.0738423491479648E-2</v>
      </c>
    </row>
    <row r="17" spans="1:16" ht="15">
      <c r="A17" s="9" t="s">
        <v>18</v>
      </c>
      <c r="B17" s="87">
        <f t="shared" ref="B17" si="7">SUM(B16:B16)</f>
        <v>108204678.94404</v>
      </c>
      <c r="C17" s="185">
        <f t="shared" ref="C17" si="8">SUM(C16:C16)</f>
        <v>224.39420114149911</v>
      </c>
      <c r="D17" s="116">
        <f t="shared" ref="D17" si="9">SUM(D16:D16)</f>
        <v>112028839.88010386</v>
      </c>
      <c r="E17" s="186">
        <f t="shared" ref="E17" si="10">SUM(E16:E16)</f>
        <v>232.32472269249755</v>
      </c>
      <c r="F17" s="87">
        <f t="shared" ref="F17" si="11">SUM(F16:F16)</f>
        <v>118833295.00000077</v>
      </c>
      <c r="G17" s="185">
        <f t="shared" ref="G17" si="12">SUM(G16:G16)</f>
        <v>246.43576008693503</v>
      </c>
      <c r="H17" s="89">
        <f t="shared" ref="H17:H23" si="13">(D17-B17)</f>
        <v>3824160.9360638559</v>
      </c>
      <c r="I17" s="188">
        <f t="shared" si="0"/>
        <v>7.930521550998435</v>
      </c>
      <c r="J17" s="301">
        <f t="shared" si="1"/>
        <v>3.5341918421490717E-2</v>
      </c>
      <c r="K17" s="302">
        <f t="shared" si="2"/>
        <v>3.534191842149069E-2</v>
      </c>
      <c r="L17" s="89">
        <f t="shared" si="3"/>
        <v>6804455.1198969185</v>
      </c>
      <c r="M17" s="188">
        <f t="shared" si="4"/>
        <v>14.111037394437489</v>
      </c>
      <c r="N17" s="301">
        <f t="shared" si="5"/>
        <v>6.0738423491479704E-2</v>
      </c>
      <c r="O17" s="302">
        <f t="shared" si="6"/>
        <v>6.0738423491479648E-2</v>
      </c>
    </row>
    <row r="18" spans="1:16" ht="15">
      <c r="A18" s="10" t="s">
        <v>8</v>
      </c>
      <c r="B18" s="86"/>
      <c r="C18" s="183"/>
      <c r="D18" s="115"/>
      <c r="E18" s="184"/>
      <c r="F18" s="86"/>
      <c r="G18" s="183"/>
      <c r="H18" s="174"/>
      <c r="I18" s="189"/>
      <c r="J18" s="303"/>
      <c r="K18" s="304"/>
      <c r="L18" s="174"/>
      <c r="M18" s="189"/>
      <c r="N18" s="303"/>
      <c r="O18" s="304"/>
    </row>
    <row r="19" spans="1:16" ht="16.5" customHeight="1">
      <c r="A19" s="8" t="s">
        <v>209</v>
      </c>
      <c r="B19" s="163">
        <f>335497851.36+7500000</f>
        <v>342997851.36000001</v>
      </c>
      <c r="C19" s="183">
        <v>853.89120750433176</v>
      </c>
      <c r="D19" s="192">
        <f>335497851.36+7500000</f>
        <v>342997851.36000001</v>
      </c>
      <c r="E19" s="183">
        <v>853.89120750433176</v>
      </c>
      <c r="F19" s="192">
        <f>347240276.1576+7762500</f>
        <v>355002776.15759999</v>
      </c>
      <c r="G19" s="183">
        <v>883.77739976698331</v>
      </c>
      <c r="H19" s="88">
        <f t="shared" si="13"/>
        <v>0</v>
      </c>
      <c r="I19" s="187">
        <f t="shared" si="0"/>
        <v>0</v>
      </c>
      <c r="J19" s="299">
        <f t="shared" si="1"/>
        <v>0</v>
      </c>
      <c r="K19" s="300">
        <f t="shared" si="2"/>
        <v>0</v>
      </c>
      <c r="L19" s="88">
        <f t="shared" si="3"/>
        <v>12004924.797599971</v>
      </c>
      <c r="M19" s="187">
        <f t="shared" si="4"/>
        <v>29.886192262651548</v>
      </c>
      <c r="N19" s="299">
        <f t="shared" si="5"/>
        <v>3.4999999999999913E-2</v>
      </c>
      <c r="O19" s="300">
        <f t="shared" si="6"/>
        <v>3.4999999999999927E-2</v>
      </c>
    </row>
    <row r="20" spans="1:16" ht="15">
      <c r="A20" s="9" t="s">
        <v>110</v>
      </c>
      <c r="B20" s="87">
        <f t="shared" ref="B20" si="14">SUM(B19:B19)</f>
        <v>342997851.36000001</v>
      </c>
      <c r="C20" s="185">
        <f t="shared" ref="C20" si="15">SUM(C19:C19)</f>
        <v>853.89120750433176</v>
      </c>
      <c r="D20" s="116">
        <f t="shared" ref="D20" si="16">SUM(D19:D19)</f>
        <v>342997851.36000001</v>
      </c>
      <c r="E20" s="186">
        <f t="shared" ref="E20" si="17">SUM(E19:E19)</f>
        <v>853.89120750433176</v>
      </c>
      <c r="F20" s="87">
        <f t="shared" ref="F20" si="18">SUM(F19:F19)</f>
        <v>355002776.15759999</v>
      </c>
      <c r="G20" s="185">
        <f t="shared" ref="G20" si="19">SUM(G19:G19)</f>
        <v>883.77739976698331</v>
      </c>
      <c r="H20" s="89">
        <f>(D20-B20)</f>
        <v>0</v>
      </c>
      <c r="I20" s="188">
        <f t="shared" si="0"/>
        <v>0</v>
      </c>
      <c r="J20" s="301">
        <f t="shared" si="1"/>
        <v>0</v>
      </c>
      <c r="K20" s="302">
        <f t="shared" si="2"/>
        <v>0</v>
      </c>
      <c r="L20" s="89">
        <f t="shared" si="3"/>
        <v>12004924.797599971</v>
      </c>
      <c r="M20" s="188">
        <f t="shared" si="4"/>
        <v>29.886192262651548</v>
      </c>
      <c r="N20" s="301">
        <f t="shared" si="5"/>
        <v>3.4999999999999913E-2</v>
      </c>
      <c r="O20" s="302">
        <f t="shared" si="6"/>
        <v>3.4999999999999927E-2</v>
      </c>
    </row>
    <row r="21" spans="1:16" ht="15">
      <c r="A21" s="10" t="s">
        <v>9</v>
      </c>
      <c r="B21" s="86" t="s">
        <v>2</v>
      </c>
      <c r="C21" s="183"/>
      <c r="D21" s="115"/>
      <c r="E21" s="184"/>
      <c r="F21" s="86"/>
      <c r="G21" s="183"/>
      <c r="H21" s="174"/>
      <c r="I21" s="189"/>
      <c r="J21" s="303"/>
      <c r="K21" s="304"/>
      <c r="L21" s="174"/>
      <c r="M21" s="189"/>
      <c r="N21" s="303"/>
      <c r="O21" s="304"/>
    </row>
    <row r="22" spans="1:16" ht="16.5">
      <c r="A22" s="8" t="s">
        <v>212</v>
      </c>
      <c r="B22" s="163">
        <v>122978232.55844317</v>
      </c>
      <c r="C22" s="183">
        <v>293.28294784468795</v>
      </c>
      <c r="D22" s="192">
        <v>128512253.0235731</v>
      </c>
      <c r="E22" s="183">
        <v>306.48068049769887</v>
      </c>
      <c r="F22" s="115">
        <v>133395718.63846889</v>
      </c>
      <c r="G22" s="183">
        <v>318.12694635661143</v>
      </c>
      <c r="H22" s="88">
        <f t="shared" si="13"/>
        <v>5534020.4651299268</v>
      </c>
      <c r="I22" s="187">
        <f t="shared" si="0"/>
        <v>13.197732653010917</v>
      </c>
      <c r="J22" s="299">
        <f t="shared" si="1"/>
        <v>4.4999999999999866E-2</v>
      </c>
      <c r="K22" s="300">
        <f t="shared" si="2"/>
        <v>4.499999999999986E-2</v>
      </c>
      <c r="L22" s="88">
        <f t="shared" si="3"/>
        <v>4883465.6148957908</v>
      </c>
      <c r="M22" s="187">
        <f t="shared" si="4"/>
        <v>11.646265858912557</v>
      </c>
      <c r="N22" s="299">
        <f t="shared" si="5"/>
        <v>3.8000000000000103E-2</v>
      </c>
      <c r="O22" s="300">
        <f t="shared" si="6"/>
        <v>3.7999999999999999E-2</v>
      </c>
    </row>
    <row r="23" spans="1:16" ht="15">
      <c r="A23" s="9" t="s">
        <v>17</v>
      </c>
      <c r="B23" s="87">
        <f t="shared" ref="B23" si="20">SUM(B22:B22)</f>
        <v>122978232.55844317</v>
      </c>
      <c r="C23" s="185">
        <f t="shared" ref="C23" si="21">SUM(C22:C22)</f>
        <v>293.28294784468795</v>
      </c>
      <c r="D23" s="116">
        <f>SUM(D22:D22)</f>
        <v>128512253.0235731</v>
      </c>
      <c r="E23" s="186">
        <f t="shared" ref="E23" si="22">SUM(E22:E22)</f>
        <v>306.48068049769887</v>
      </c>
      <c r="F23" s="87">
        <f t="shared" ref="F23" si="23">SUM(F22:F22)</f>
        <v>133395718.63846889</v>
      </c>
      <c r="G23" s="185">
        <f t="shared" ref="G23" si="24">SUM(G22:G22)</f>
        <v>318.12694635661143</v>
      </c>
      <c r="H23" s="89">
        <f t="shared" si="13"/>
        <v>5534020.4651299268</v>
      </c>
      <c r="I23" s="188">
        <f t="shared" si="0"/>
        <v>13.197732653010917</v>
      </c>
      <c r="J23" s="301">
        <f t="shared" si="1"/>
        <v>4.4999999999999866E-2</v>
      </c>
      <c r="K23" s="302">
        <f t="shared" si="2"/>
        <v>4.499999999999986E-2</v>
      </c>
      <c r="L23" s="89">
        <f t="shared" si="3"/>
        <v>4883465.6148957908</v>
      </c>
      <c r="M23" s="188">
        <f t="shared" si="4"/>
        <v>11.646265858912557</v>
      </c>
      <c r="N23" s="301">
        <f t="shared" si="5"/>
        <v>3.8000000000000103E-2</v>
      </c>
      <c r="O23" s="302">
        <f t="shared" si="6"/>
        <v>3.7999999999999999E-2</v>
      </c>
      <c r="P23" s="276"/>
    </row>
    <row r="24" spans="1:16" ht="15">
      <c r="A24" s="239" t="s">
        <v>85</v>
      </c>
      <c r="B24" s="87"/>
      <c r="C24" s="185"/>
      <c r="D24" s="116"/>
      <c r="E24" s="186"/>
      <c r="F24" s="87"/>
      <c r="G24" s="185"/>
      <c r="H24" s="237"/>
      <c r="I24" s="238"/>
      <c r="J24" s="305"/>
      <c r="K24" s="306"/>
      <c r="L24" s="237"/>
      <c r="M24" s="238"/>
      <c r="N24" s="305"/>
      <c r="O24" s="306"/>
    </row>
    <row r="25" spans="1:16" ht="16.5">
      <c r="A25" s="8" t="s">
        <v>213</v>
      </c>
      <c r="B25" s="163">
        <v>9284099.9799999986</v>
      </c>
      <c r="C25" s="233">
        <f>B25/118563/12</f>
        <v>6.5254337215938634</v>
      </c>
      <c r="D25" s="192">
        <v>14238086</v>
      </c>
      <c r="E25" s="233">
        <f>D25/118563/12</f>
        <v>10.007398317069125</v>
      </c>
      <c r="F25" s="192">
        <v>13562144.689999999</v>
      </c>
      <c r="G25" s="233">
        <v>9.5323053917888938</v>
      </c>
      <c r="H25" s="88">
        <f t="shared" ref="H25:H26" si="25">(D25-B25)</f>
        <v>4953986.0200000014</v>
      </c>
      <c r="I25" s="187">
        <f t="shared" ref="I25:I26" si="26">E25-C25</f>
        <v>3.4819645954752616</v>
      </c>
      <c r="J25" s="299">
        <f>IFERROR(((D25-B25)/B25),"-")</f>
        <v>0.53359895204403029</v>
      </c>
      <c r="K25" s="300">
        <f>IFERROR(((E25-C25)/C25),"-")</f>
        <v>0.53359895204403018</v>
      </c>
      <c r="L25" s="88">
        <f t="shared" ref="L25:L26" si="27">(F25-D25)</f>
        <v>-675941.31000000052</v>
      </c>
      <c r="M25" s="187">
        <f t="shared" ref="M25:M26" si="28">G25-E25</f>
        <v>-0.47509292528023117</v>
      </c>
      <c r="N25" s="299">
        <f t="shared" ref="N25:N26" si="29">((F25-D25)/D25)</f>
        <v>-4.7474169632069962E-2</v>
      </c>
      <c r="O25" s="300">
        <f t="shared" ref="O25:O26" si="30">((G25-E25)/E25)</f>
        <v>-4.7474169632069969E-2</v>
      </c>
    </row>
    <row r="26" spans="1:16" ht="15">
      <c r="A26" s="9" t="s">
        <v>206</v>
      </c>
      <c r="B26" s="87">
        <f t="shared" ref="B26:G26" si="31">SUM(B25:B25)</f>
        <v>9284099.9799999986</v>
      </c>
      <c r="C26" s="325">
        <f t="shared" ref="C26" si="32">SUM(C25:C25)</f>
        <v>6.5254337215938634</v>
      </c>
      <c r="D26" s="326">
        <f>SUM(D25:D25)</f>
        <v>14238086</v>
      </c>
      <c r="E26" s="327">
        <f t="shared" ref="E26" si="33">SUM(E25:E25)</f>
        <v>10.007398317069125</v>
      </c>
      <c r="F26" s="87">
        <f t="shared" si="31"/>
        <v>13562144.689999999</v>
      </c>
      <c r="G26" s="325">
        <f t="shared" si="31"/>
        <v>9.5323053917888938</v>
      </c>
      <c r="H26" s="89">
        <f t="shared" si="25"/>
        <v>4953986.0200000014</v>
      </c>
      <c r="I26" s="188">
        <f t="shared" si="26"/>
        <v>3.4819645954752616</v>
      </c>
      <c r="J26" s="301">
        <f>IFERROR(((D26-B26)/B26),"-")</f>
        <v>0.53359895204403029</v>
      </c>
      <c r="K26" s="302">
        <f>IFERROR(((E26-C26)/C26),"-")</f>
        <v>0.53359895204403018</v>
      </c>
      <c r="L26" s="89">
        <f t="shared" si="27"/>
        <v>-675941.31000000052</v>
      </c>
      <c r="M26" s="188">
        <f t="shared" si="28"/>
        <v>-0.47509292528023117</v>
      </c>
      <c r="N26" s="301">
        <f t="shared" si="29"/>
        <v>-4.7474169632069962E-2</v>
      </c>
      <c r="O26" s="302">
        <f t="shared" si="30"/>
        <v>-4.7474169632069969E-2</v>
      </c>
    </row>
    <row r="27" spans="1:16" ht="15.75" thickBot="1">
      <c r="A27" s="30" t="s">
        <v>140</v>
      </c>
      <c r="B27" s="119">
        <f>B17+B20+B23+B26</f>
        <v>583464862.84248316</v>
      </c>
      <c r="C27" s="286">
        <f>B27/118563/12</f>
        <v>410.09481797474979</v>
      </c>
      <c r="D27" s="328">
        <f>D17+D20+D23+D26</f>
        <v>597777030.26367688</v>
      </c>
      <c r="E27" s="286">
        <v>420.15428524896532</v>
      </c>
      <c r="F27" s="117">
        <f>F17+F20+F23+F26</f>
        <v>620793934.48606968</v>
      </c>
      <c r="G27" s="286">
        <f>F27/118563/12</f>
        <v>436.33197434139771</v>
      </c>
      <c r="H27" s="90">
        <f>(D27-B27)</f>
        <v>14312167.421193719</v>
      </c>
      <c r="I27" s="190">
        <f>E27-C27</f>
        <v>10.059467274215535</v>
      </c>
      <c r="J27" s="307">
        <f>((D27-B27)/B27)</f>
        <v>2.4529613234066411E-2</v>
      </c>
      <c r="K27" s="308">
        <f>((E27-C27)/C27)</f>
        <v>2.452961323406655E-2</v>
      </c>
      <c r="L27" s="90">
        <f>(F27-D27)</f>
        <v>23016904.222392797</v>
      </c>
      <c r="M27" s="190">
        <f>G27-E27</f>
        <v>16.177689092432388</v>
      </c>
      <c r="N27" s="307">
        <f>((F27-D27)/D27)</f>
        <v>3.8504163019178139E-2</v>
      </c>
      <c r="O27" s="308">
        <f>((G27-E27)/E27)</f>
        <v>3.8504163019178028E-2</v>
      </c>
    </row>
    <row r="28" spans="1:16" ht="16.5">
      <c r="A28" s="35"/>
      <c r="B28" s="270"/>
      <c r="C28" s="57"/>
      <c r="D28" s="270"/>
      <c r="E28" s="57"/>
      <c r="F28" s="270"/>
      <c r="G28" s="57"/>
    </row>
    <row r="29" spans="1:16" ht="15.75" customHeight="1" thickBot="1">
      <c r="B29" s="180"/>
      <c r="C29" s="180"/>
      <c r="D29" s="275"/>
      <c r="E29" s="180"/>
      <c r="F29" s="275"/>
      <c r="G29" s="275"/>
    </row>
    <row r="30" spans="1:16" ht="15.75" thickBot="1">
      <c r="A30" s="337" t="s">
        <v>207</v>
      </c>
      <c r="B30" s="338"/>
      <c r="C30" s="338"/>
      <c r="D30" s="338"/>
      <c r="E30" s="338"/>
      <c r="F30" s="338"/>
      <c r="G30" s="339"/>
      <c r="H30" s="341" t="s">
        <v>175</v>
      </c>
      <c r="I30" s="342"/>
      <c r="J30" s="342"/>
      <c r="K30" s="343"/>
      <c r="L30" s="341" t="s">
        <v>174</v>
      </c>
      <c r="M30" s="342"/>
      <c r="N30" s="342"/>
      <c r="O30" s="343"/>
    </row>
    <row r="31" spans="1:16" ht="21" customHeight="1">
      <c r="A31" s="47" t="s">
        <v>15</v>
      </c>
      <c r="B31" s="344" t="s">
        <v>148</v>
      </c>
      <c r="C31" s="345"/>
      <c r="D31" s="344" t="s">
        <v>161</v>
      </c>
      <c r="E31" s="346"/>
      <c r="F31" s="347" t="s">
        <v>149</v>
      </c>
      <c r="G31" s="345"/>
      <c r="H31" s="348" t="s">
        <v>11</v>
      </c>
      <c r="I31" s="349"/>
      <c r="J31" s="350" t="s">
        <v>12</v>
      </c>
      <c r="K31" s="351"/>
      <c r="L31" s="348" t="s">
        <v>11</v>
      </c>
      <c r="M31" s="349"/>
      <c r="N31" s="350" t="s">
        <v>12</v>
      </c>
      <c r="O31" s="351"/>
    </row>
    <row r="32" spans="1:16" ht="15">
      <c r="A32" s="48" t="s">
        <v>16</v>
      </c>
      <c r="B32" s="49" t="s">
        <v>13</v>
      </c>
      <c r="C32" s="181" t="s">
        <v>14</v>
      </c>
      <c r="D32" s="49" t="s">
        <v>13</v>
      </c>
      <c r="E32" s="50" t="s">
        <v>14</v>
      </c>
      <c r="F32" s="50" t="s">
        <v>13</v>
      </c>
      <c r="G32" s="181" t="s">
        <v>14</v>
      </c>
      <c r="H32" s="164" t="s">
        <v>13</v>
      </c>
      <c r="I32" s="165" t="s">
        <v>14</v>
      </c>
      <c r="J32" s="166" t="s">
        <v>13</v>
      </c>
      <c r="K32" s="167" t="s">
        <v>14</v>
      </c>
      <c r="L32" s="164" t="s">
        <v>13</v>
      </c>
      <c r="M32" s="165" t="s">
        <v>14</v>
      </c>
      <c r="N32" s="170" t="s">
        <v>13</v>
      </c>
      <c r="O32" s="171" t="s">
        <v>14</v>
      </c>
    </row>
    <row r="33" spans="1:15" ht="15">
      <c r="A33" s="11" t="s">
        <v>7</v>
      </c>
      <c r="B33" s="14"/>
      <c r="C33" s="14"/>
      <c r="D33" s="18"/>
      <c r="E33" s="19"/>
      <c r="F33" s="14"/>
      <c r="G33" s="14"/>
      <c r="H33" s="172"/>
      <c r="I33" s="168"/>
      <c r="J33" s="169"/>
      <c r="K33" s="173"/>
      <c r="L33" s="172"/>
      <c r="M33" s="168"/>
      <c r="N33" s="168"/>
      <c r="O33" s="175"/>
    </row>
    <row r="34" spans="1:15" ht="16.5">
      <c r="A34" s="8" t="s">
        <v>150</v>
      </c>
      <c r="B34" s="163">
        <v>75649536.210000008</v>
      </c>
      <c r="C34" s="183">
        <v>168.59000000000003</v>
      </c>
      <c r="D34" s="192">
        <v>90389970.979853481</v>
      </c>
      <c r="E34" s="184">
        <v>258.82203146254534</v>
      </c>
      <c r="F34" s="86">
        <v>118833295.00000077</v>
      </c>
      <c r="G34" s="183">
        <v>246.43576008693503</v>
      </c>
      <c r="H34" s="88">
        <f>(D34-B34)</f>
        <v>14740434.769853473</v>
      </c>
      <c r="I34" s="187">
        <f t="shared" ref="I34:I35" si="34">E34-C34</f>
        <v>90.232031462545308</v>
      </c>
      <c r="J34" s="299">
        <f t="shared" ref="J34:J35" si="35">((D34-B34)/B34)</f>
        <v>0.19485162115118101</v>
      </c>
      <c r="K34" s="300">
        <f t="shared" ref="K34:K35" si="36">((E34-C34)/C34)</f>
        <v>0.5352157984610314</v>
      </c>
      <c r="L34" s="88">
        <f t="shared" ref="L34:L35" si="37">(F34-D34)</f>
        <v>28443324.020147294</v>
      </c>
      <c r="M34" s="187">
        <f t="shared" ref="M34:M35" si="38">G34-E34</f>
        <v>-12.386271375610306</v>
      </c>
      <c r="N34" s="309">
        <f t="shared" ref="N34:N35" si="39">((F34-D34)/D34)</f>
        <v>0.31467345007209779</v>
      </c>
      <c r="O34" s="310">
        <f t="shared" ref="O34:O35" si="40">((G34-E34)/E34)</f>
        <v>-4.7856325466646948E-2</v>
      </c>
    </row>
    <row r="35" spans="1:15" ht="15">
      <c r="A35" s="9" t="s">
        <v>18</v>
      </c>
      <c r="B35" s="87">
        <f t="shared" ref="B35" si="41">SUM(B34:B34)</f>
        <v>75649536.210000008</v>
      </c>
      <c r="C35" s="185">
        <f t="shared" ref="C35" si="42">SUM(C34:C34)</f>
        <v>168.59000000000003</v>
      </c>
      <c r="D35" s="116">
        <f t="shared" ref="D35" si="43">SUM(D34:D34)</f>
        <v>90389970.979853481</v>
      </c>
      <c r="E35" s="186">
        <f t="shared" ref="E35" si="44">SUM(E34:E34)</f>
        <v>258.82203146254534</v>
      </c>
      <c r="F35" s="87">
        <f t="shared" ref="F35" si="45">SUM(F34:F34)</f>
        <v>118833295.00000077</v>
      </c>
      <c r="G35" s="185">
        <f t="shared" ref="G35" si="46">SUM(G34:G34)</f>
        <v>246.43576008693503</v>
      </c>
      <c r="H35" s="89">
        <f t="shared" ref="H35" si="47">(D35-B35)</f>
        <v>14740434.769853473</v>
      </c>
      <c r="I35" s="188">
        <f t="shared" si="34"/>
        <v>90.232031462545308</v>
      </c>
      <c r="J35" s="301">
        <f t="shared" si="35"/>
        <v>0.19485162115118101</v>
      </c>
      <c r="K35" s="302">
        <f t="shared" si="36"/>
        <v>0.5352157984610314</v>
      </c>
      <c r="L35" s="89">
        <f t="shared" si="37"/>
        <v>28443324.020147294</v>
      </c>
      <c r="M35" s="188">
        <f t="shared" si="38"/>
        <v>-12.386271375610306</v>
      </c>
      <c r="N35" s="311">
        <f t="shared" si="39"/>
        <v>0.31467345007209779</v>
      </c>
      <c r="O35" s="312">
        <f t="shared" si="40"/>
        <v>-4.7856325466646948E-2</v>
      </c>
    </row>
    <row r="36" spans="1:15" ht="15">
      <c r="A36" s="10" t="s">
        <v>8</v>
      </c>
      <c r="B36" s="86"/>
      <c r="C36" s="183"/>
      <c r="D36" s="115"/>
      <c r="E36" s="184"/>
      <c r="F36" s="86"/>
      <c r="G36" s="183"/>
      <c r="H36" s="174"/>
      <c r="I36" s="189"/>
      <c r="J36" s="303"/>
      <c r="K36" s="304"/>
      <c r="L36" s="174"/>
      <c r="M36" s="189"/>
      <c r="N36" s="313"/>
      <c r="O36" s="314"/>
    </row>
    <row r="37" spans="1:15" ht="16.5">
      <c r="A37" s="8" t="s">
        <v>150</v>
      </c>
      <c r="B37" s="163">
        <v>417277588</v>
      </c>
      <c r="C37" s="183">
        <v>826.51483963998226</v>
      </c>
      <c r="D37" s="192">
        <v>345278789.2654708</v>
      </c>
      <c r="E37" s="232">
        <v>750.0451602833333</v>
      </c>
      <c r="F37" s="86">
        <v>355002776.15759999</v>
      </c>
      <c r="G37" s="183">
        <v>883.77739976698331</v>
      </c>
      <c r="H37" s="88">
        <f t="shared" ref="H37" si="48">(D37-B37)</f>
        <v>-71998798.734529197</v>
      </c>
      <c r="I37" s="187">
        <f t="shared" ref="I37:I38" si="49">E37-C37</f>
        <v>-76.469679356648953</v>
      </c>
      <c r="J37" s="299">
        <f t="shared" ref="J37:J38" si="50">((D37-B37)/B37)</f>
        <v>-0.17254413082575909</v>
      </c>
      <c r="K37" s="300">
        <f t="shared" ref="K37:K38" si="51">((E37-C37)/C37)</f>
        <v>-9.2520636882887697E-2</v>
      </c>
      <c r="L37" s="88">
        <f t="shared" ref="L37:L38" si="52">(F37-D37)</f>
        <v>9723986.8921291828</v>
      </c>
      <c r="M37" s="187">
        <f t="shared" ref="M37:M38" si="53">G37-E37</f>
        <v>133.73223948365001</v>
      </c>
      <c r="N37" s="309">
        <f>((F37-D37)/D37)</f>
        <v>2.8162711392771957E-2</v>
      </c>
      <c r="O37" s="310">
        <f t="shared" ref="O37:O38" si="54">((G37-E37)/E37)</f>
        <v>0.17829891660541078</v>
      </c>
    </row>
    <row r="38" spans="1:15" ht="15">
      <c r="A38" s="9" t="s">
        <v>110</v>
      </c>
      <c r="B38" s="87">
        <f t="shared" ref="B38" si="55">SUM(B37:B37)</f>
        <v>417277588</v>
      </c>
      <c r="C38" s="185">
        <f t="shared" ref="C38" si="56">SUM(C37:C37)</f>
        <v>826.51483963998226</v>
      </c>
      <c r="D38" s="116">
        <f t="shared" ref="D38" si="57">SUM(D37:D37)</f>
        <v>345278789.2654708</v>
      </c>
      <c r="E38" s="186">
        <f t="shared" ref="E38" si="58">SUM(E37:E37)</f>
        <v>750.0451602833333</v>
      </c>
      <c r="F38" s="87">
        <f t="shared" ref="F38" si="59">SUM(F37:F37)</f>
        <v>355002776.15759999</v>
      </c>
      <c r="G38" s="185">
        <f t="shared" ref="G38" si="60">SUM(G37:G37)</f>
        <v>883.77739976698331</v>
      </c>
      <c r="H38" s="89">
        <f>(D38-B38)</f>
        <v>-71998798.734529197</v>
      </c>
      <c r="I38" s="188">
        <f t="shared" si="49"/>
        <v>-76.469679356648953</v>
      </c>
      <c r="J38" s="301">
        <f t="shared" si="50"/>
        <v>-0.17254413082575909</v>
      </c>
      <c r="K38" s="302">
        <f t="shared" si="51"/>
        <v>-9.2520636882887697E-2</v>
      </c>
      <c r="L38" s="89">
        <f t="shared" si="52"/>
        <v>9723986.8921291828</v>
      </c>
      <c r="M38" s="188">
        <f t="shared" si="53"/>
        <v>133.73223948365001</v>
      </c>
      <c r="N38" s="311">
        <f t="shared" ref="N38" si="61">((F38-D38)/D38)</f>
        <v>2.8162711392771957E-2</v>
      </c>
      <c r="O38" s="312">
        <f t="shared" si="54"/>
        <v>0.17829891660541078</v>
      </c>
    </row>
    <row r="39" spans="1:15" ht="15">
      <c r="A39" s="10" t="s">
        <v>9</v>
      </c>
      <c r="B39" s="86" t="s">
        <v>2</v>
      </c>
      <c r="C39" s="183"/>
      <c r="D39" s="115"/>
      <c r="E39" s="184"/>
      <c r="F39" s="86"/>
      <c r="G39" s="183"/>
      <c r="H39" s="174"/>
      <c r="I39" s="189"/>
      <c r="J39" s="303"/>
      <c r="K39" s="304"/>
      <c r="L39" s="174"/>
      <c r="M39" s="189"/>
      <c r="N39" s="313"/>
      <c r="O39" s="314"/>
    </row>
    <row r="40" spans="1:15" ht="16.5">
      <c r="A40" s="8" t="s">
        <v>109</v>
      </c>
      <c r="B40" s="163">
        <v>108894260.88</v>
      </c>
      <c r="C40" s="233">
        <v>350.40258481380062</v>
      </c>
      <c r="D40" s="192">
        <v>113794502.61959998</v>
      </c>
      <c r="E40" s="232">
        <v>366.17070113042161</v>
      </c>
      <c r="F40" s="86">
        <v>133395718.63846889</v>
      </c>
      <c r="G40" s="183">
        <v>318.12694635661143</v>
      </c>
      <c r="H40" s="88">
        <f t="shared" ref="H40:H41" si="62">(D40-B40)</f>
        <v>4900241.7395999879</v>
      </c>
      <c r="I40" s="187">
        <f t="shared" ref="I40:I41" si="63">E40-C40</f>
        <v>15.76811631662099</v>
      </c>
      <c r="J40" s="299">
        <f t="shared" ref="J40:J41" si="64">((D40-B40)/B40)</f>
        <v>4.4999999999999887E-2</v>
      </c>
      <c r="K40" s="300">
        <f t="shared" ref="K40:K41" si="65">((E40-C40)/C40)</f>
        <v>4.4999999999999894E-2</v>
      </c>
      <c r="L40" s="88">
        <f t="shared" ref="L40:L41" si="66">(F40-D40)</f>
        <v>19601216.018868908</v>
      </c>
      <c r="M40" s="187">
        <f t="shared" ref="M40:M41" si="67">G40-E40</f>
        <v>-48.043754773810178</v>
      </c>
      <c r="N40" s="309">
        <f t="shared" ref="N40:N41" si="68">((F40-D40)/D40)</f>
        <v>0.17225099251405129</v>
      </c>
      <c r="O40" s="310">
        <f t="shared" ref="O40:O41" si="69">((G40-E40)/E40)</f>
        <v>-0.13120589557136111</v>
      </c>
    </row>
    <row r="41" spans="1:15" ht="15">
      <c r="A41" s="9" t="s">
        <v>17</v>
      </c>
      <c r="B41" s="87">
        <f t="shared" ref="B41" si="70">SUM(B40:B40)</f>
        <v>108894260.88</v>
      </c>
      <c r="C41" s="185">
        <f t="shared" ref="C41" si="71">SUM(C40:C40)</f>
        <v>350.40258481380062</v>
      </c>
      <c r="D41" s="116">
        <f t="shared" ref="D41" si="72">SUM(D40:D40)</f>
        <v>113794502.61959998</v>
      </c>
      <c r="E41" s="186">
        <f t="shared" ref="E41" si="73">SUM(E40:E40)</f>
        <v>366.17070113042161</v>
      </c>
      <c r="F41" s="87">
        <f t="shared" ref="F41" si="74">SUM(F40:F40)</f>
        <v>133395718.63846889</v>
      </c>
      <c r="G41" s="185">
        <f t="shared" ref="G41" si="75">SUM(G40:G40)</f>
        <v>318.12694635661143</v>
      </c>
      <c r="H41" s="89">
        <f t="shared" si="62"/>
        <v>4900241.7395999879</v>
      </c>
      <c r="I41" s="188">
        <f t="shared" si="63"/>
        <v>15.76811631662099</v>
      </c>
      <c r="J41" s="301">
        <f t="shared" si="64"/>
        <v>4.4999999999999887E-2</v>
      </c>
      <c r="K41" s="302">
        <f t="shared" si="65"/>
        <v>4.4999999999999894E-2</v>
      </c>
      <c r="L41" s="89">
        <f t="shared" si="66"/>
        <v>19601216.018868908</v>
      </c>
      <c r="M41" s="188">
        <f t="shared" si="67"/>
        <v>-48.043754773810178</v>
      </c>
      <c r="N41" s="311">
        <f t="shared" si="68"/>
        <v>0.17225099251405129</v>
      </c>
      <c r="O41" s="312">
        <f t="shared" si="69"/>
        <v>-0.13120589557136111</v>
      </c>
    </row>
    <row r="42" spans="1:15" ht="15">
      <c r="A42" s="239" t="s">
        <v>85</v>
      </c>
      <c r="B42" s="87"/>
      <c r="C42" s="185"/>
      <c r="D42" s="116"/>
      <c r="E42" s="186"/>
      <c r="F42" s="87"/>
      <c r="G42" s="185"/>
      <c r="H42" s="237"/>
      <c r="I42" s="238"/>
      <c r="J42" s="305"/>
      <c r="K42" s="306"/>
      <c r="L42" s="237"/>
      <c r="M42" s="238"/>
      <c r="N42" s="305"/>
      <c r="O42" s="306"/>
    </row>
    <row r="43" spans="1:15" ht="16.5">
      <c r="A43" s="8" t="s">
        <v>208</v>
      </c>
      <c r="B43" s="163">
        <v>9284099.9799999986</v>
      </c>
      <c r="C43" s="233">
        <v>6.5254337215938634</v>
      </c>
      <c r="D43" s="192">
        <v>14238086</v>
      </c>
      <c r="E43" s="233">
        <v>10.007398317069125</v>
      </c>
      <c r="F43" s="115">
        <v>13562144.689999999</v>
      </c>
      <c r="G43" s="233">
        <v>9.5323053917888938</v>
      </c>
      <c r="H43" s="88">
        <f t="shared" ref="H43:H44" si="76">(D43-B43)</f>
        <v>4953986.0200000014</v>
      </c>
      <c r="I43" s="187">
        <f t="shared" ref="I43:I44" si="77">E43-C43</f>
        <v>3.4819645954752616</v>
      </c>
      <c r="J43" s="299">
        <f>IFERROR(((D43-B43)/B43),"-")</f>
        <v>0.53359895204403029</v>
      </c>
      <c r="K43" s="300">
        <f>IFERROR(((E43-C43)/C43),"-")</f>
        <v>0.53359895204403018</v>
      </c>
      <c r="L43" s="88">
        <f t="shared" ref="L43:L44" si="78">(F43-D43)</f>
        <v>-675941.31000000052</v>
      </c>
      <c r="M43" s="187">
        <f t="shared" ref="M43:M44" si="79">G43-E43</f>
        <v>-0.47509292528023117</v>
      </c>
      <c r="N43" s="299">
        <f t="shared" ref="N43:N44" si="80">((F43-D43)/D43)</f>
        <v>-4.7474169632069962E-2</v>
      </c>
      <c r="O43" s="300">
        <f t="shared" ref="O43:O44" si="81">((G43-E43)/E43)</f>
        <v>-4.7474169632069969E-2</v>
      </c>
    </row>
    <row r="44" spans="1:15" ht="15">
      <c r="A44" s="9" t="s">
        <v>206</v>
      </c>
      <c r="B44" s="87">
        <f t="shared" ref="B44:G44" si="82">SUM(B43:B43)</f>
        <v>9284099.9799999986</v>
      </c>
      <c r="C44" s="325">
        <f t="shared" si="82"/>
        <v>6.5254337215938634</v>
      </c>
      <c r="D44" s="116">
        <f t="shared" si="82"/>
        <v>14238086</v>
      </c>
      <c r="E44" s="327">
        <f t="shared" si="82"/>
        <v>10.007398317069125</v>
      </c>
      <c r="F44" s="87">
        <f t="shared" si="82"/>
        <v>13562144.689999999</v>
      </c>
      <c r="G44" s="325">
        <f t="shared" si="82"/>
        <v>9.5323053917888938</v>
      </c>
      <c r="H44" s="89">
        <f t="shared" si="76"/>
        <v>4953986.0200000014</v>
      </c>
      <c r="I44" s="188">
        <f t="shared" si="77"/>
        <v>3.4819645954752616</v>
      </c>
      <c r="J44" s="301">
        <f>IFERROR(((D44-B44)/B44),"-")</f>
        <v>0.53359895204403029</v>
      </c>
      <c r="K44" s="302">
        <f>IFERROR(((E44-C44)/C44),"-")</f>
        <v>0.53359895204403018</v>
      </c>
      <c r="L44" s="89">
        <f t="shared" si="78"/>
        <v>-675941.31000000052</v>
      </c>
      <c r="M44" s="188">
        <f t="shared" si="79"/>
        <v>-0.47509292528023117</v>
      </c>
      <c r="N44" s="301">
        <f t="shared" si="80"/>
        <v>-4.7474169632069962E-2</v>
      </c>
      <c r="O44" s="302">
        <f t="shared" si="81"/>
        <v>-4.7474169632069969E-2</v>
      </c>
    </row>
    <row r="45" spans="1:15" ht="15.75" thickBot="1">
      <c r="A45" s="30" t="s">
        <v>140</v>
      </c>
      <c r="B45" s="119">
        <f>B35+B38+B41+B44</f>
        <v>611105485.07000005</v>
      </c>
      <c r="C45" s="286">
        <v>429.52233908695524</v>
      </c>
      <c r="D45" s="117">
        <f t="shared" ref="D45" si="83">D35+D38+D41+D44</f>
        <v>563701348.86492419</v>
      </c>
      <c r="E45" s="335">
        <v>396.20381067795478</v>
      </c>
      <c r="F45" s="119">
        <f t="shared" ref="F45" si="84">F35+F38+F41+F44</f>
        <v>620793934.48606968</v>
      </c>
      <c r="G45" s="286">
        <v>436.33197434139771</v>
      </c>
      <c r="H45" s="90">
        <f>(D45-B45)</f>
        <v>-47404136.20507586</v>
      </c>
      <c r="I45" s="190">
        <f>E45-C45</f>
        <v>-33.318528409000464</v>
      </c>
      <c r="J45" s="307">
        <f>((D45-B45)/B45)</f>
        <v>-7.7571118838257319E-2</v>
      </c>
      <c r="K45" s="308">
        <f>((E45-C45)/C45)</f>
        <v>-7.7571118838257319E-2</v>
      </c>
      <c r="L45" s="90">
        <f>(F45-D45)</f>
        <v>57092585.621145487</v>
      </c>
      <c r="M45" s="190">
        <f>G45-E45</f>
        <v>40.128163663442933</v>
      </c>
      <c r="N45" s="307">
        <f>((F45-D45)/D45)</f>
        <v>0.10128161966634958</v>
      </c>
      <c r="O45" s="308">
        <f>((G45-E45)/E45)</f>
        <v>0.10128161966634944</v>
      </c>
    </row>
    <row r="47" spans="1:15" ht="44.25" customHeight="1">
      <c r="B47" s="340" t="s">
        <v>222</v>
      </c>
      <c r="C47" s="340"/>
      <c r="D47" s="340"/>
      <c r="E47" s="340"/>
      <c r="F47" s="340"/>
      <c r="G47" s="340"/>
    </row>
    <row r="48" spans="1:15" ht="15" customHeight="1">
      <c r="B48" s="340" t="s">
        <v>162</v>
      </c>
      <c r="C48" s="340"/>
      <c r="D48" s="340"/>
      <c r="E48" s="340"/>
      <c r="F48" s="340"/>
      <c r="G48" s="340"/>
    </row>
    <row r="49" spans="2:7" ht="30" customHeight="1">
      <c r="B49" s="340" t="s">
        <v>210</v>
      </c>
      <c r="C49" s="340"/>
      <c r="D49" s="340"/>
      <c r="E49" s="340"/>
      <c r="F49" s="340"/>
      <c r="G49" s="340"/>
    </row>
    <row r="50" spans="2:7">
      <c r="B50" s="240"/>
      <c r="C50" s="240"/>
      <c r="D50" s="240"/>
      <c r="E50" s="240"/>
      <c r="F50" s="240"/>
      <c r="G50" s="240"/>
    </row>
    <row r="51" spans="2:7">
      <c r="C51" s="280"/>
      <c r="F51" s="182"/>
    </row>
  </sheetData>
  <mergeCells count="25">
    <mergeCell ref="H12:K12"/>
    <mergeCell ref="L12:O12"/>
    <mergeCell ref="B49:G49"/>
    <mergeCell ref="J13:K13"/>
    <mergeCell ref="H13:I13"/>
    <mergeCell ref="B47:G47"/>
    <mergeCell ref="B13:C13"/>
    <mergeCell ref="F13:G13"/>
    <mergeCell ref="D13:E13"/>
    <mergeCell ref="A2:O2"/>
    <mergeCell ref="A1:O1"/>
    <mergeCell ref="A12:G12"/>
    <mergeCell ref="A30:G30"/>
    <mergeCell ref="B48:G48"/>
    <mergeCell ref="H30:K30"/>
    <mergeCell ref="L30:O30"/>
    <mergeCell ref="B31:C31"/>
    <mergeCell ref="D31:E31"/>
    <mergeCell ref="F31:G31"/>
    <mergeCell ref="H31:I31"/>
    <mergeCell ref="J31:K31"/>
    <mergeCell ref="L31:M31"/>
    <mergeCell ref="N31:O31"/>
    <mergeCell ref="L13:M13"/>
    <mergeCell ref="N13:O13"/>
  </mergeCells>
  <pageMargins left="0.5" right="0.5" top="0.5" bottom="0.5" header="0.3" footer="0.3"/>
  <pageSetup paperSize="3" scale="76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zoomScaleNormal="100" workbookViewId="0">
      <selection activeCell="A17" sqref="A17"/>
    </sheetView>
  </sheetViews>
  <sheetFormatPr defaultRowHeight="14.25"/>
  <cols>
    <col min="1" max="1" width="51.875" customWidth="1"/>
    <col min="2" max="2" width="15.375" style="99" customWidth="1"/>
    <col min="3" max="3" width="15.625" style="99" customWidth="1"/>
    <col min="4" max="4" width="15.375" style="99" customWidth="1"/>
    <col min="5" max="5" width="18.75" style="99" customWidth="1"/>
    <col min="6" max="6" width="27.25" style="99" customWidth="1"/>
    <col min="7" max="7" width="22.625" customWidth="1"/>
    <col min="8" max="8" width="15.875" customWidth="1"/>
    <col min="9" max="9" width="16.25" customWidth="1"/>
    <col min="10" max="11" width="18.75" customWidth="1"/>
    <col min="12" max="12" width="20.375" customWidth="1"/>
    <col min="13" max="13" width="15.875" customWidth="1"/>
    <col min="14" max="14" width="15.875" bestFit="1" customWidth="1"/>
    <col min="15" max="16" width="18.75" bestFit="1" customWidth="1"/>
    <col min="17" max="17" width="15.125" customWidth="1"/>
    <col min="18" max="19" width="15.875" bestFit="1" customWidth="1"/>
    <col min="20" max="21" width="18.75" bestFit="1" customWidth="1"/>
    <col min="22" max="23" width="17.25" customWidth="1"/>
    <col min="24" max="24" width="15.875" bestFit="1" customWidth="1"/>
    <col min="25" max="25" width="15.375" customWidth="1"/>
    <col min="26" max="26" width="18.75" bestFit="1" customWidth="1"/>
    <col min="27" max="27" width="15.25" customWidth="1"/>
    <col min="28" max="28" width="15.75" customWidth="1"/>
    <col min="29" max="29" width="15.875" bestFit="1" customWidth="1"/>
    <col min="30" max="30" width="15.625" customWidth="1"/>
    <col min="31" max="31" width="16.625" customWidth="1"/>
    <col min="32" max="32" width="15.625" customWidth="1"/>
    <col min="33" max="33" width="15.25" customWidth="1"/>
    <col min="34" max="34" width="15.875" bestFit="1" customWidth="1"/>
    <col min="35" max="35" width="15.125" customWidth="1"/>
    <col min="36" max="36" width="16.125" customWidth="1"/>
    <col min="37" max="37" width="11.875" customWidth="1"/>
    <col min="38" max="38" width="16.625" customWidth="1"/>
    <col min="39" max="39" width="18.25" bestFit="1" customWidth="1"/>
    <col min="40" max="40" width="15.625" customWidth="1"/>
    <col min="41" max="41" width="15.25" customWidth="1"/>
    <col min="42" max="42" width="12.75" customWidth="1"/>
    <col min="43" max="44" width="15.25" customWidth="1"/>
    <col min="45" max="45" width="13.75" customWidth="1"/>
    <col min="46" max="46" width="14.125" customWidth="1"/>
    <col min="48" max="50" width="13.75" bestFit="1" customWidth="1"/>
  </cols>
  <sheetData>
    <row r="1" spans="1:46" s="288" customFormat="1" ht="15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</row>
    <row r="2" spans="1:46" s="288" customFormat="1" ht="1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</row>
    <row r="3" spans="1:46" ht="15">
      <c r="A3" s="7" t="s">
        <v>5</v>
      </c>
      <c r="B3" s="98"/>
      <c r="C3" s="98"/>
    </row>
    <row r="4" spans="1:46" ht="15">
      <c r="A4" s="7"/>
      <c r="B4" s="98"/>
      <c r="C4" s="98"/>
    </row>
    <row r="5" spans="1:46" ht="15">
      <c r="A5" s="7"/>
      <c r="B5" s="98"/>
      <c r="C5" s="98"/>
    </row>
    <row r="6" spans="1:46" ht="16.5" customHeight="1">
      <c r="A6" s="1" t="s">
        <v>58</v>
      </c>
      <c r="B6" s="100"/>
      <c r="C6" s="100"/>
    </row>
    <row r="7" spans="1:46" ht="16.5">
      <c r="A7" s="1" t="s">
        <v>60</v>
      </c>
      <c r="B7" s="178" t="s">
        <v>61</v>
      </c>
      <c r="C7" s="100"/>
    </row>
    <row r="8" spans="1:46" ht="16.5">
      <c r="A8" s="1" t="s">
        <v>6</v>
      </c>
      <c r="B8" s="178" t="s">
        <v>62</v>
      </c>
      <c r="C8" s="100"/>
    </row>
    <row r="9" spans="1:46" ht="16.5">
      <c r="A9" s="6" t="s">
        <v>1</v>
      </c>
      <c r="B9" s="5" t="s">
        <v>3</v>
      </c>
      <c r="C9" s="101"/>
    </row>
    <row r="10" spans="1:46" ht="16.5">
      <c r="A10" s="6" t="s">
        <v>19</v>
      </c>
      <c r="B10" s="5" t="s">
        <v>176</v>
      </c>
      <c r="C10" s="102"/>
    </row>
    <row r="11" spans="1:46" ht="16.5">
      <c r="A11" s="6"/>
      <c r="B11" s="5" t="s">
        <v>27</v>
      </c>
      <c r="C11" s="102"/>
    </row>
    <row r="12" spans="1:46" ht="16.5">
      <c r="A12" s="1" t="s">
        <v>0</v>
      </c>
      <c r="B12" s="4">
        <v>42880</v>
      </c>
      <c r="C12" s="103"/>
    </row>
    <row r="13" spans="1:46" ht="15" customHeight="1" thickBot="1">
      <c r="A13" s="1"/>
      <c r="B13" s="103"/>
      <c r="C13" s="103"/>
      <c r="G13" s="193"/>
    </row>
    <row r="14" spans="1:46" ht="15" customHeight="1">
      <c r="A14" s="1"/>
      <c r="B14" s="103"/>
      <c r="D14" s="104"/>
      <c r="E14" s="372" t="s">
        <v>145</v>
      </c>
      <c r="F14" s="373"/>
      <c r="G14" s="193"/>
    </row>
    <row r="15" spans="1:46" ht="16.5">
      <c r="A15" s="1"/>
      <c r="D15" s="104"/>
      <c r="E15" s="54" t="s">
        <v>164</v>
      </c>
      <c r="F15" s="155">
        <f>B41+G41+L41+Q41+V41+AA41+AF41+AK41</f>
        <v>566680762.86248314</v>
      </c>
      <c r="G15" s="193"/>
      <c r="K15" s="46"/>
    </row>
    <row r="16" spans="1:46" ht="16.5">
      <c r="A16" s="1"/>
      <c r="D16" s="104"/>
      <c r="E16" s="54" t="s">
        <v>165</v>
      </c>
      <c r="F16" s="155">
        <f>C41+H41+M41+R41+W41+AB41+AG41+AL41</f>
        <v>579721990.263677</v>
      </c>
      <c r="G16" s="193"/>
    </row>
    <row r="17" spans="1:50" ht="17.25" thickBot="1">
      <c r="A17" s="1"/>
      <c r="D17" s="104"/>
      <c r="E17" s="137" t="s">
        <v>143</v>
      </c>
      <c r="F17" s="156">
        <f>D41+I41+N41+S41+X41+AC41+AH41+AM41</f>
        <v>608301274.33142412</v>
      </c>
      <c r="G17" s="193"/>
    </row>
    <row r="18" spans="1:50" ht="15" customHeight="1">
      <c r="A18" s="1"/>
      <c r="D18" s="382" t="s">
        <v>144</v>
      </c>
      <c r="E18" s="383"/>
      <c r="F18" s="383"/>
      <c r="G18" s="383"/>
      <c r="H18" s="383"/>
      <c r="I18" s="384"/>
    </row>
    <row r="19" spans="1:50" ht="30" customHeight="1" thickBot="1">
      <c r="A19" s="1"/>
      <c r="C19" s="105"/>
      <c r="D19" s="140">
        <v>1</v>
      </c>
      <c r="E19" s="138" t="s">
        <v>142</v>
      </c>
      <c r="F19" s="138" t="s">
        <v>178</v>
      </c>
      <c r="G19" s="138" t="s">
        <v>152</v>
      </c>
      <c r="H19" s="138" t="s">
        <v>153</v>
      </c>
      <c r="I19" s="141" t="s">
        <v>179</v>
      </c>
    </row>
    <row r="20" spans="1:50" s="45" customFormat="1" ht="16.5">
      <c r="A20" s="44"/>
      <c r="B20" s="105"/>
      <c r="C20" s="106" t="s">
        <v>164</v>
      </c>
      <c r="D20" s="264">
        <f>B41/F15</f>
        <v>0</v>
      </c>
      <c r="E20" s="265">
        <f>(G41+L41)/F15</f>
        <v>0</v>
      </c>
      <c r="F20" s="265">
        <f>F21/F15</f>
        <v>1.3729748796320765E-12</v>
      </c>
      <c r="G20" s="265">
        <f>(V41+AA41)/F15</f>
        <v>1</v>
      </c>
      <c r="H20" s="265">
        <f>(AF41+AK41)/F15</f>
        <v>0</v>
      </c>
      <c r="I20" s="266">
        <f>AP41/F15</f>
        <v>0</v>
      </c>
      <c r="N20"/>
      <c r="O20"/>
      <c r="P20"/>
      <c r="Q20"/>
      <c r="R20"/>
      <c r="S20"/>
      <c r="T20"/>
      <c r="AL20"/>
      <c r="AM20"/>
    </row>
    <row r="21" spans="1:50" ht="16.5">
      <c r="A21" s="1"/>
      <c r="C21" s="107" t="s">
        <v>165</v>
      </c>
      <c r="D21" s="264">
        <f>C41/F16</f>
        <v>0</v>
      </c>
      <c r="E21" s="265">
        <f>(H41+M41)/F16</f>
        <v>5.5750860831240475E-3</v>
      </c>
      <c r="F21" s="265">
        <f>R41/F16</f>
        <v>7.7803845218093104E-4</v>
      </c>
      <c r="G21" s="265">
        <f>(W41+AB41)/F16</f>
        <v>0.80040107530253557</v>
      </c>
      <c r="H21" s="265">
        <f>(AG41+AL41)/F16</f>
        <v>0.19324580016215942</v>
      </c>
      <c r="I21" s="266">
        <f>AQ41/F16</f>
        <v>0</v>
      </c>
    </row>
    <row r="22" spans="1:50" ht="17.25" thickBot="1">
      <c r="A22" s="1"/>
      <c r="C22" s="108" t="s">
        <v>143</v>
      </c>
      <c r="D22" s="267">
        <f>D41/F17</f>
        <v>0</v>
      </c>
      <c r="E22" s="268">
        <f>(I41+N41)/F17</f>
        <v>2.206691495879802E-2</v>
      </c>
      <c r="F22" s="268">
        <f>S41/F17</f>
        <v>7.0774525397997393E-3</v>
      </c>
      <c r="G22" s="268">
        <f>(X41+AC41)/F17</f>
        <v>0</v>
      </c>
      <c r="H22" s="268">
        <f>(AH41+AM41)/F17</f>
        <v>0.97085563250140217</v>
      </c>
      <c r="I22" s="269">
        <f>AR41/F17</f>
        <v>0</v>
      </c>
    </row>
    <row r="23" spans="1:50" ht="15">
      <c r="A23" s="1"/>
    </row>
    <row r="24" spans="1:50" ht="16.5">
      <c r="A24" s="1"/>
      <c r="D24" s="103"/>
      <c r="E24" s="103"/>
      <c r="L24" s="4"/>
      <c r="M24" s="4"/>
    </row>
    <row r="25" spans="1:50" ht="16.5" customHeight="1">
      <c r="A25" s="5" t="s">
        <v>2</v>
      </c>
      <c r="B25" s="366" t="s">
        <v>127</v>
      </c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367"/>
      <c r="AT25" s="368"/>
    </row>
    <row r="26" spans="1:50" ht="15" customHeight="1">
      <c r="B26" s="374" t="s">
        <v>123</v>
      </c>
      <c r="C26" s="375"/>
      <c r="D26" s="375"/>
      <c r="E26" s="375"/>
      <c r="F26" s="376"/>
      <c r="G26" s="377" t="s">
        <v>124</v>
      </c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9" t="s">
        <v>129</v>
      </c>
      <c r="W26" s="380"/>
      <c r="X26" s="380"/>
      <c r="Y26" s="380"/>
      <c r="Z26" s="380"/>
      <c r="AA26" s="380"/>
      <c r="AB26" s="380"/>
      <c r="AC26" s="380"/>
      <c r="AD26" s="380"/>
      <c r="AE26" s="381"/>
      <c r="AF26" s="369" t="s">
        <v>141</v>
      </c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0"/>
      <c r="AR26" s="370"/>
      <c r="AS26" s="370"/>
      <c r="AT26" s="371"/>
    </row>
    <row r="27" spans="1:50" ht="15" customHeight="1">
      <c r="A27" s="28" t="s">
        <v>63</v>
      </c>
      <c r="B27" s="362" t="s">
        <v>122</v>
      </c>
      <c r="C27" s="363"/>
      <c r="D27" s="358"/>
      <c r="E27" s="358"/>
      <c r="F27" s="359"/>
      <c r="G27" s="364" t="s">
        <v>154</v>
      </c>
      <c r="H27" s="357"/>
      <c r="I27" s="357"/>
      <c r="J27" s="357"/>
      <c r="K27" s="365"/>
      <c r="L27" s="362" t="s">
        <v>155</v>
      </c>
      <c r="M27" s="363"/>
      <c r="N27" s="358"/>
      <c r="O27" s="358"/>
      <c r="P27" s="359"/>
      <c r="Q27" s="362" t="s">
        <v>156</v>
      </c>
      <c r="R27" s="363"/>
      <c r="S27" s="358"/>
      <c r="T27" s="358"/>
      <c r="U27" s="359"/>
      <c r="V27" s="364" t="s">
        <v>157</v>
      </c>
      <c r="W27" s="357"/>
      <c r="X27" s="358"/>
      <c r="Y27" s="358"/>
      <c r="Z27" s="359"/>
      <c r="AA27" s="364" t="s">
        <v>158</v>
      </c>
      <c r="AB27" s="357"/>
      <c r="AC27" s="358"/>
      <c r="AD27" s="358"/>
      <c r="AE27" s="359"/>
      <c r="AF27" s="357" t="s">
        <v>159</v>
      </c>
      <c r="AG27" s="357"/>
      <c r="AH27" s="358"/>
      <c r="AI27" s="358"/>
      <c r="AJ27" s="359"/>
      <c r="AK27" s="357" t="s">
        <v>160</v>
      </c>
      <c r="AL27" s="357"/>
      <c r="AM27" s="358"/>
      <c r="AN27" s="358"/>
      <c r="AO27" s="359"/>
      <c r="AP27" s="357" t="s">
        <v>188</v>
      </c>
      <c r="AQ27" s="357"/>
      <c r="AR27" s="358"/>
      <c r="AS27" s="358"/>
      <c r="AT27" s="359"/>
    </row>
    <row r="28" spans="1:50" ht="57" customHeight="1">
      <c r="A28" s="22" t="s">
        <v>117</v>
      </c>
      <c r="B28" s="93" t="s">
        <v>151</v>
      </c>
      <c r="C28" s="94" t="s">
        <v>163</v>
      </c>
      <c r="D28" s="82" t="s">
        <v>10</v>
      </c>
      <c r="E28" s="82" t="s">
        <v>170</v>
      </c>
      <c r="F28" s="82" t="s">
        <v>171</v>
      </c>
      <c r="G28" s="29" t="s">
        <v>151</v>
      </c>
      <c r="H28" s="62" t="s">
        <v>163</v>
      </c>
      <c r="I28" s="34" t="s">
        <v>10</v>
      </c>
      <c r="J28" s="59" t="s">
        <v>170</v>
      </c>
      <c r="K28" s="59" t="s">
        <v>171</v>
      </c>
      <c r="L28" s="29" t="s">
        <v>151</v>
      </c>
      <c r="M28" s="62" t="s">
        <v>163</v>
      </c>
      <c r="N28" s="21" t="s">
        <v>10</v>
      </c>
      <c r="O28" s="59" t="s">
        <v>170</v>
      </c>
      <c r="P28" s="59" t="s">
        <v>171</v>
      </c>
      <c r="Q28" s="29" t="s">
        <v>151</v>
      </c>
      <c r="R28" s="62" t="s">
        <v>163</v>
      </c>
      <c r="S28" s="34" t="s">
        <v>10</v>
      </c>
      <c r="T28" s="59" t="s">
        <v>170</v>
      </c>
      <c r="U28" s="59" t="s">
        <v>171</v>
      </c>
      <c r="V28" s="29" t="s">
        <v>151</v>
      </c>
      <c r="W28" s="62" t="s">
        <v>163</v>
      </c>
      <c r="X28" s="34" t="s">
        <v>10</v>
      </c>
      <c r="Y28" s="59" t="s">
        <v>170</v>
      </c>
      <c r="Z28" s="59" t="s">
        <v>171</v>
      </c>
      <c r="AA28" s="29" t="s">
        <v>151</v>
      </c>
      <c r="AB28" s="62" t="s">
        <v>163</v>
      </c>
      <c r="AC28" s="34" t="s">
        <v>10</v>
      </c>
      <c r="AD28" s="59" t="s">
        <v>170</v>
      </c>
      <c r="AE28" s="59" t="s">
        <v>171</v>
      </c>
      <c r="AF28" s="29" t="s">
        <v>151</v>
      </c>
      <c r="AG28" s="62" t="s">
        <v>163</v>
      </c>
      <c r="AH28" s="21" t="s">
        <v>10</v>
      </c>
      <c r="AI28" s="59" t="s">
        <v>170</v>
      </c>
      <c r="AJ28" s="59" t="s">
        <v>171</v>
      </c>
      <c r="AK28" s="64" t="s">
        <v>151</v>
      </c>
      <c r="AL28" s="65" t="s">
        <v>163</v>
      </c>
      <c r="AM28" s="63" t="s">
        <v>10</v>
      </c>
      <c r="AN28" s="63" t="s">
        <v>170</v>
      </c>
      <c r="AO28" s="67" t="s">
        <v>171</v>
      </c>
      <c r="AP28" s="79" t="s">
        <v>151</v>
      </c>
      <c r="AQ28" s="80" t="s">
        <v>163</v>
      </c>
      <c r="AR28" s="78" t="s">
        <v>10</v>
      </c>
      <c r="AS28" s="78" t="s">
        <v>170</v>
      </c>
      <c r="AT28" s="81" t="s">
        <v>171</v>
      </c>
    </row>
    <row r="29" spans="1:50" s="15" customFormat="1" ht="16.5">
      <c r="A29" s="23" t="s">
        <v>7</v>
      </c>
      <c r="B29" s="251"/>
      <c r="C29" s="252"/>
      <c r="D29" s="253"/>
      <c r="E29" s="253"/>
      <c r="F29" s="254"/>
      <c r="G29" s="255"/>
      <c r="H29" s="256"/>
      <c r="I29" s="256"/>
      <c r="J29" s="256"/>
      <c r="K29" s="257"/>
      <c r="L29" s="255"/>
      <c r="M29" s="256"/>
      <c r="N29" s="256"/>
      <c r="O29" s="256"/>
      <c r="P29" s="257"/>
      <c r="Q29" s="255"/>
      <c r="R29" s="256"/>
      <c r="S29" s="256"/>
      <c r="T29" s="256"/>
      <c r="U29" s="257"/>
      <c r="V29" s="255"/>
      <c r="W29" s="256"/>
      <c r="X29" s="256"/>
      <c r="Y29" s="256"/>
      <c r="Z29" s="257"/>
      <c r="AA29" s="255"/>
      <c r="AB29" s="256"/>
      <c r="AC29" s="256"/>
      <c r="AD29" s="256"/>
      <c r="AE29" s="257"/>
      <c r="AF29" s="255"/>
      <c r="AG29" s="256"/>
      <c r="AH29" s="256"/>
      <c r="AI29" s="256"/>
      <c r="AJ29" s="257"/>
      <c r="AK29" s="255"/>
      <c r="AL29" s="256"/>
      <c r="AM29" s="256"/>
      <c r="AN29" s="256"/>
      <c r="AO29" s="257"/>
      <c r="AP29" s="255"/>
      <c r="AQ29" s="256"/>
      <c r="AR29" s="256"/>
      <c r="AS29" s="256"/>
      <c r="AT29" s="257"/>
      <c r="AV29"/>
      <c r="AW29"/>
      <c r="AX29"/>
    </row>
    <row r="30" spans="1:50" s="15" customFormat="1" ht="16.5">
      <c r="A30" s="24" t="s">
        <v>150</v>
      </c>
      <c r="B30" s="258"/>
      <c r="C30" s="259"/>
      <c r="D30" s="243"/>
      <c r="E30" s="244" t="e">
        <f t="shared" ref="E30" si="0">(C30-B30)/B30</f>
        <v>#DIV/0!</v>
      </c>
      <c r="F30" s="245" t="e">
        <f t="shared" ref="F30" si="1">(D30-C30)/C30</f>
        <v>#DIV/0!</v>
      </c>
      <c r="G30" s="258"/>
      <c r="H30" s="259"/>
      <c r="I30" s="243"/>
      <c r="J30" s="246" t="e">
        <f t="shared" ref="J30" si="2">(H30-G30)/G30</f>
        <v>#DIV/0!</v>
      </c>
      <c r="K30" s="247" t="e">
        <f t="shared" ref="K30" si="3">(I30-H30)/H30</f>
        <v>#DIV/0!</v>
      </c>
      <c r="L30" s="258"/>
      <c r="M30" s="259"/>
      <c r="N30" s="243"/>
      <c r="O30" s="246" t="e">
        <f t="shared" ref="O30" si="4">(M30-L30)/L30</f>
        <v>#DIV/0!</v>
      </c>
      <c r="P30" s="247" t="e">
        <f t="shared" ref="P30" si="5">(N30-M30)/M30</f>
        <v>#DIV/0!</v>
      </c>
      <c r="Q30" s="258"/>
      <c r="R30" s="259"/>
      <c r="S30" s="243"/>
      <c r="T30" s="246" t="e">
        <f t="shared" ref="T30" si="6">(R30-Q30)/Q30</f>
        <v>#DIV/0!</v>
      </c>
      <c r="U30" s="247" t="e">
        <f t="shared" ref="U30" si="7">(S30-R30)/R30</f>
        <v>#DIV/0!</v>
      </c>
      <c r="V30" s="315">
        <v>108204678.94404</v>
      </c>
      <c r="W30" s="259"/>
      <c r="X30" s="243"/>
      <c r="Y30" s="246">
        <f t="shared" ref="Y30" si="8">(W30-V30)/V30</f>
        <v>-1</v>
      </c>
      <c r="Z30" s="247" t="e">
        <f t="shared" ref="Z30" si="9">(X30-W30)/W30</f>
        <v>#DIV/0!</v>
      </c>
      <c r="AA30" s="258"/>
      <c r="AB30" s="279"/>
      <c r="AC30" s="277"/>
      <c r="AD30" s="246" t="e">
        <f t="shared" ref="AD30" si="10">(AB30-AA30)/AA30</f>
        <v>#DIV/0!</v>
      </c>
      <c r="AE30" s="247" t="e">
        <f t="shared" ref="AE30" si="11">(AC30-AB30)/AB30</f>
        <v>#DIV/0!</v>
      </c>
      <c r="AF30" s="258"/>
      <c r="AG30" s="259"/>
      <c r="AH30" s="243"/>
      <c r="AI30" s="246" t="e">
        <f t="shared" ref="AI30" si="12">(AG30-AF30)/AF30</f>
        <v>#DIV/0!</v>
      </c>
      <c r="AJ30" s="247" t="e">
        <f t="shared" ref="AJ30" si="13">(AH30-AG30)/AG30</f>
        <v>#DIV/0!</v>
      </c>
      <c r="AK30" s="258"/>
      <c r="AL30" s="279">
        <v>112028839.88010386</v>
      </c>
      <c r="AM30" s="277">
        <v>118833295.00000077</v>
      </c>
      <c r="AN30" s="246" t="e">
        <f t="shared" ref="AN30" si="14">(AL30-AK30)/AK30</f>
        <v>#DIV/0!</v>
      </c>
      <c r="AO30" s="247">
        <f t="shared" ref="AO30" si="15">(AM30-AL30)/AL30</f>
        <v>6.0738423491479704E-2</v>
      </c>
      <c r="AP30" s="258"/>
      <c r="AQ30" s="259"/>
      <c r="AR30" s="243"/>
      <c r="AS30" s="246" t="e">
        <f t="shared" ref="AS30" si="16">(AQ30-AP30)/AP30</f>
        <v>#DIV/0!</v>
      </c>
      <c r="AT30" s="247" t="e">
        <f t="shared" ref="AT30" si="17">(AR30-AQ30)/AQ30</f>
        <v>#DIV/0!</v>
      </c>
      <c r="AV30"/>
      <c r="AW30"/>
      <c r="AX30"/>
    </row>
    <row r="31" spans="1:50" s="15" customFormat="1" ht="16.5">
      <c r="A31" s="25" t="s">
        <v>18</v>
      </c>
      <c r="B31" s="260">
        <f>SUM(B30)</f>
        <v>0</v>
      </c>
      <c r="C31" s="261">
        <f>SUM(C30)</f>
        <v>0</v>
      </c>
      <c r="D31" s="261">
        <f>SUM(D30)</f>
        <v>0</v>
      </c>
      <c r="E31" s="109" t="e">
        <f>(C31-B31)/B31</f>
        <v>#DIV/0!</v>
      </c>
      <c r="F31" s="110" t="e">
        <f t="shared" ref="F31:F41" si="18">(D31-C31)/C31</f>
        <v>#DIV/0!</v>
      </c>
      <c r="G31" s="260">
        <f>SUM(G30)</f>
        <v>0</v>
      </c>
      <c r="H31" s="261">
        <f>SUM(H30)</f>
        <v>0</v>
      </c>
      <c r="I31" s="261">
        <f>SUM(I30)</f>
        <v>0</v>
      </c>
      <c r="J31" s="91" t="e">
        <f t="shared" ref="J31:J41" si="19">(H31-G31)/G31</f>
        <v>#DIV/0!</v>
      </c>
      <c r="K31" s="92" t="e">
        <f t="shared" ref="K31:K41" si="20">(I31-H31)/H31</f>
        <v>#DIV/0!</v>
      </c>
      <c r="L31" s="260">
        <f>SUM(L30)</f>
        <v>0</v>
      </c>
      <c r="M31" s="261">
        <f>SUM(M30)</f>
        <v>0</v>
      </c>
      <c r="N31" s="261">
        <f>SUM(N30)</f>
        <v>0</v>
      </c>
      <c r="O31" s="91" t="e">
        <f t="shared" ref="O31:O41" si="21">(M31-L31)/L31</f>
        <v>#DIV/0!</v>
      </c>
      <c r="P31" s="92" t="e">
        <f t="shared" ref="P31:P41" si="22">(N31-M31)/M31</f>
        <v>#DIV/0!</v>
      </c>
      <c r="Q31" s="260">
        <f>SUM(Q30)</f>
        <v>0</v>
      </c>
      <c r="R31" s="261">
        <f>SUM(R30)</f>
        <v>0</v>
      </c>
      <c r="S31" s="261">
        <f>SUM(S30)</f>
        <v>0</v>
      </c>
      <c r="T31" s="91" t="e">
        <f t="shared" ref="T31:T41" si="23">(R31-Q31)/Q31</f>
        <v>#DIV/0!</v>
      </c>
      <c r="U31" s="92" t="e">
        <f t="shared" ref="U31:U41" si="24">(S31-R31)/R31</f>
        <v>#DIV/0!</v>
      </c>
      <c r="V31" s="260">
        <f>SUM(V30)</f>
        <v>108204678.94404</v>
      </c>
      <c r="W31" s="261">
        <f>SUM(W30)</f>
        <v>0</v>
      </c>
      <c r="X31" s="261">
        <f>SUM(X30)</f>
        <v>0</v>
      </c>
      <c r="Y31" s="91">
        <f t="shared" ref="Y31:Y41" si="25">(W31-V31)/V31</f>
        <v>-1</v>
      </c>
      <c r="Z31" s="92" t="e">
        <f t="shared" ref="Z31:Z41" si="26">(X31-W31)/W31</f>
        <v>#DIV/0!</v>
      </c>
      <c r="AA31" s="260">
        <f>SUM(AA30)</f>
        <v>0</v>
      </c>
      <c r="AB31" s="261">
        <f>SUM(AB30)</f>
        <v>0</v>
      </c>
      <c r="AC31" s="278">
        <f>SUM(AC30)</f>
        <v>0</v>
      </c>
      <c r="AD31" s="91" t="e">
        <f t="shared" ref="AD31:AD41" si="27">(AB31-AA31)/AA31</f>
        <v>#DIV/0!</v>
      </c>
      <c r="AE31" s="92" t="e">
        <f t="shared" ref="AE31:AE41" si="28">(AC31-AB31)/AB31</f>
        <v>#DIV/0!</v>
      </c>
      <c r="AF31" s="260">
        <f>SUM(AF30)</f>
        <v>0</v>
      </c>
      <c r="AG31" s="261">
        <f>SUM(AG30)</f>
        <v>0</v>
      </c>
      <c r="AH31" s="261">
        <f>SUM(AH30)</f>
        <v>0</v>
      </c>
      <c r="AI31" s="91" t="e">
        <f t="shared" ref="AI31:AI41" si="29">(AG31-AF31)/AF31</f>
        <v>#DIV/0!</v>
      </c>
      <c r="AJ31" s="92" t="e">
        <f t="shared" ref="AJ31:AJ41" si="30">(AH31-AG31)/AG31</f>
        <v>#DIV/0!</v>
      </c>
      <c r="AK31" s="260">
        <f>SUM(AK30)</f>
        <v>0</v>
      </c>
      <c r="AL31" s="261">
        <f>SUM(AL30)</f>
        <v>112028839.88010386</v>
      </c>
      <c r="AM31" s="261">
        <f>SUM(AM30)</f>
        <v>118833295.00000077</v>
      </c>
      <c r="AN31" s="91" t="e">
        <f t="shared" ref="AN31:AN41" si="31">(AL31-AK31)/AK31</f>
        <v>#DIV/0!</v>
      </c>
      <c r="AO31" s="92">
        <f t="shared" ref="AO31:AO41" si="32">(AM31-AL31)/AL31</f>
        <v>6.0738423491479704E-2</v>
      </c>
      <c r="AP31" s="260">
        <f>SUM(AP30)</f>
        <v>0</v>
      </c>
      <c r="AQ31" s="261">
        <f>SUM(AQ30)</f>
        <v>0</v>
      </c>
      <c r="AR31" s="261">
        <f>SUM(AR30)</f>
        <v>0</v>
      </c>
      <c r="AS31" s="91" t="e">
        <f t="shared" ref="AS31" si="33">(AQ31-AP31)/AP31</f>
        <v>#DIV/0!</v>
      </c>
      <c r="AT31" s="92" t="e">
        <f t="shared" ref="AT31" si="34">(AR31-AQ31)/AQ31</f>
        <v>#DIV/0!</v>
      </c>
      <c r="AV31"/>
      <c r="AW31"/>
      <c r="AX31"/>
    </row>
    <row r="32" spans="1:50" s="15" customFormat="1" ht="16.5">
      <c r="A32" s="26" t="s">
        <v>8</v>
      </c>
      <c r="B32" s="260"/>
      <c r="C32" s="261"/>
      <c r="D32" s="243"/>
      <c r="E32" s="244"/>
      <c r="F32" s="245"/>
      <c r="G32" s="260"/>
      <c r="H32" s="261"/>
      <c r="I32" s="243"/>
      <c r="J32" s="246"/>
      <c r="K32" s="247"/>
      <c r="L32" s="260"/>
      <c r="M32" s="261"/>
      <c r="N32" s="243"/>
      <c r="O32" s="246"/>
      <c r="P32" s="247"/>
      <c r="Q32" s="260"/>
      <c r="R32" s="261"/>
      <c r="S32" s="243"/>
      <c r="T32" s="246"/>
      <c r="U32" s="247"/>
      <c r="V32" s="260"/>
      <c r="W32" s="261"/>
      <c r="X32" s="243"/>
      <c r="Y32" s="246"/>
      <c r="Z32" s="247"/>
      <c r="AA32" s="260"/>
      <c r="AB32" s="261"/>
      <c r="AC32" s="277"/>
      <c r="AD32" s="246"/>
      <c r="AE32" s="247"/>
      <c r="AF32" s="260"/>
      <c r="AG32" s="261"/>
      <c r="AH32" s="243"/>
      <c r="AI32" s="246"/>
      <c r="AJ32" s="247"/>
      <c r="AK32" s="260"/>
      <c r="AL32" s="261"/>
      <c r="AM32" s="243"/>
      <c r="AN32" s="246"/>
      <c r="AO32" s="247"/>
      <c r="AP32" s="260"/>
      <c r="AQ32" s="261"/>
      <c r="AR32" s="243"/>
      <c r="AS32" s="246"/>
      <c r="AT32" s="247"/>
      <c r="AV32"/>
      <c r="AW32"/>
      <c r="AX32"/>
    </row>
    <row r="33" spans="1:50" s="15" customFormat="1" ht="16.5">
      <c r="A33" s="24" t="s">
        <v>150</v>
      </c>
      <c r="B33" s="258"/>
      <c r="C33" s="259"/>
      <c r="D33" s="243"/>
      <c r="E33" s="244" t="e">
        <f t="shared" ref="E33:E37" si="35">(C33-B33)/B33</f>
        <v>#DIV/0!</v>
      </c>
      <c r="F33" s="245" t="e">
        <f t="shared" si="18"/>
        <v>#DIV/0!</v>
      </c>
      <c r="G33" s="258"/>
      <c r="H33" s="259"/>
      <c r="I33" s="243"/>
      <c r="J33" s="246" t="e">
        <f t="shared" si="19"/>
        <v>#DIV/0!</v>
      </c>
      <c r="K33" s="247" t="e">
        <f t="shared" si="20"/>
        <v>#DIV/0!</v>
      </c>
      <c r="L33" s="258"/>
      <c r="M33" s="259"/>
      <c r="N33" s="243"/>
      <c r="O33" s="246" t="e">
        <f t="shared" si="21"/>
        <v>#DIV/0!</v>
      </c>
      <c r="P33" s="247" t="e">
        <f t="shared" si="22"/>
        <v>#DIV/0!</v>
      </c>
      <c r="Q33" s="258"/>
      <c r="R33" s="259"/>
      <c r="S33" s="243"/>
      <c r="T33" s="246" t="e">
        <f t="shared" si="23"/>
        <v>#DIV/0!</v>
      </c>
      <c r="U33" s="247" t="e">
        <f t="shared" si="24"/>
        <v>#DIV/0!</v>
      </c>
      <c r="V33" s="315">
        <v>335497851.36000001</v>
      </c>
      <c r="W33" s="279">
        <v>335497851.36000001</v>
      </c>
      <c r="X33" s="243"/>
      <c r="Y33" s="246">
        <f t="shared" si="25"/>
        <v>0</v>
      </c>
      <c r="Z33" s="247">
        <f t="shared" si="26"/>
        <v>-1</v>
      </c>
      <c r="AA33" s="258"/>
      <c r="AB33" s="259"/>
      <c r="AC33" s="277"/>
      <c r="AD33" s="246" t="e">
        <f t="shared" si="27"/>
        <v>#DIV/0!</v>
      </c>
      <c r="AE33" s="247" t="e">
        <f t="shared" si="28"/>
        <v>#DIV/0!</v>
      </c>
      <c r="AF33" s="258"/>
      <c r="AG33" s="259"/>
      <c r="AH33" s="243"/>
      <c r="AI33" s="246" t="e">
        <f t="shared" si="29"/>
        <v>#DIV/0!</v>
      </c>
      <c r="AJ33" s="247" t="e">
        <f t="shared" si="30"/>
        <v>#DIV/0!</v>
      </c>
      <c r="AK33" s="258"/>
      <c r="AL33" s="259"/>
      <c r="AM33" s="277">
        <v>355002776.15759999</v>
      </c>
      <c r="AN33" s="248" t="e">
        <f>(AL33-AK33)/AK33</f>
        <v>#DIV/0!</v>
      </c>
      <c r="AO33" s="249" t="e">
        <f>(AM33-AL33)/AL33</f>
        <v>#DIV/0!</v>
      </c>
      <c r="AP33" s="258"/>
      <c r="AQ33" s="259"/>
      <c r="AR33" s="243"/>
      <c r="AS33" s="246" t="e">
        <f t="shared" ref="AS33:AS34" si="36">(AQ33-AP33)/AP33</f>
        <v>#DIV/0!</v>
      </c>
      <c r="AT33" s="247" t="e">
        <f t="shared" ref="AT33:AT34" si="37">(AR33-AQ33)/AQ33</f>
        <v>#DIV/0!</v>
      </c>
      <c r="AV33"/>
      <c r="AW33"/>
      <c r="AX33"/>
    </row>
    <row r="34" spans="1:50" s="15" customFormat="1" ht="16.5">
      <c r="A34" s="25" t="s">
        <v>110</v>
      </c>
      <c r="B34" s="260">
        <f>SUM(B33:B33)</f>
        <v>0</v>
      </c>
      <c r="C34" s="261">
        <f>SUM(C33:C33)</f>
        <v>0</v>
      </c>
      <c r="D34" s="261">
        <f>SUM(D33:D33)</f>
        <v>0</v>
      </c>
      <c r="E34" s="109" t="e">
        <f t="shared" si="35"/>
        <v>#DIV/0!</v>
      </c>
      <c r="F34" s="110" t="e">
        <f t="shared" si="18"/>
        <v>#DIV/0!</v>
      </c>
      <c r="G34" s="260">
        <f>SUM(G33:G33)</f>
        <v>0</v>
      </c>
      <c r="H34" s="261">
        <f>SUM(H33:H33)</f>
        <v>0</v>
      </c>
      <c r="I34" s="261">
        <f>SUM(I33:I33)</f>
        <v>0</v>
      </c>
      <c r="J34" s="91" t="e">
        <f t="shared" si="19"/>
        <v>#DIV/0!</v>
      </c>
      <c r="K34" s="92" t="e">
        <f t="shared" si="20"/>
        <v>#DIV/0!</v>
      </c>
      <c r="L34" s="260">
        <f>SUM(L33:L33)</f>
        <v>0</v>
      </c>
      <c r="M34" s="261">
        <f>SUM(M33:M33)</f>
        <v>0</v>
      </c>
      <c r="N34" s="261">
        <f>SUM(N33:N33)</f>
        <v>0</v>
      </c>
      <c r="O34" s="91" t="e">
        <f t="shared" si="21"/>
        <v>#DIV/0!</v>
      </c>
      <c r="P34" s="92" t="e">
        <f t="shared" si="22"/>
        <v>#DIV/0!</v>
      </c>
      <c r="Q34" s="260">
        <f>SUM(Q33:Q33)</f>
        <v>0</v>
      </c>
      <c r="R34" s="261">
        <f>SUM(R33:R33)</f>
        <v>0</v>
      </c>
      <c r="S34" s="261">
        <f>SUM(S33:S33)</f>
        <v>0</v>
      </c>
      <c r="T34" s="91" t="e">
        <f t="shared" si="23"/>
        <v>#DIV/0!</v>
      </c>
      <c r="U34" s="92" t="e">
        <f t="shared" si="24"/>
        <v>#DIV/0!</v>
      </c>
      <c r="V34" s="260">
        <f>SUM(V33:V33)</f>
        <v>335497851.36000001</v>
      </c>
      <c r="W34" s="261">
        <f>SUM(W33:W33)</f>
        <v>335497851.36000001</v>
      </c>
      <c r="X34" s="261">
        <f>SUM(X33:X33)</f>
        <v>0</v>
      </c>
      <c r="Y34" s="91">
        <f t="shared" si="25"/>
        <v>0</v>
      </c>
      <c r="Z34" s="92">
        <f t="shared" si="26"/>
        <v>-1</v>
      </c>
      <c r="AA34" s="260">
        <f>SUM(AA33:AA33)</f>
        <v>0</v>
      </c>
      <c r="AB34" s="261">
        <f>SUM(AB33:AB33)</f>
        <v>0</v>
      </c>
      <c r="AC34" s="278">
        <f>SUM(AC33:AC33)</f>
        <v>0</v>
      </c>
      <c r="AD34" s="91" t="e">
        <f t="shared" si="27"/>
        <v>#DIV/0!</v>
      </c>
      <c r="AE34" s="92" t="e">
        <f t="shared" si="28"/>
        <v>#DIV/0!</v>
      </c>
      <c r="AF34" s="260">
        <f>SUM(AF33:AF33)</f>
        <v>0</v>
      </c>
      <c r="AG34" s="261">
        <f>SUM(AG33:AG33)</f>
        <v>0</v>
      </c>
      <c r="AH34" s="261">
        <f>SUM(AH33:AH33)</f>
        <v>0</v>
      </c>
      <c r="AI34" s="91" t="e">
        <f t="shared" si="29"/>
        <v>#DIV/0!</v>
      </c>
      <c r="AJ34" s="92" t="e">
        <f t="shared" si="30"/>
        <v>#DIV/0!</v>
      </c>
      <c r="AK34" s="260">
        <f>SUM(AK33:AK33)</f>
        <v>0</v>
      </c>
      <c r="AL34" s="261">
        <f>SUM(AL33:AL33)</f>
        <v>0</v>
      </c>
      <c r="AM34" s="261">
        <f>SUM(AM33:AM33)</f>
        <v>355002776.15759999</v>
      </c>
      <c r="AN34" s="91" t="e">
        <f t="shared" si="31"/>
        <v>#DIV/0!</v>
      </c>
      <c r="AO34" s="92" t="e">
        <f t="shared" si="32"/>
        <v>#DIV/0!</v>
      </c>
      <c r="AP34" s="260">
        <f>SUM(AP33:AP33)</f>
        <v>0</v>
      </c>
      <c r="AQ34" s="261">
        <f>SUM(AQ33:AQ33)</f>
        <v>0</v>
      </c>
      <c r="AR34" s="261">
        <f>SUM(AR33:AR33)</f>
        <v>0</v>
      </c>
      <c r="AS34" s="91" t="e">
        <f t="shared" si="36"/>
        <v>#DIV/0!</v>
      </c>
      <c r="AT34" s="92" t="e">
        <f t="shared" si="37"/>
        <v>#DIV/0!</v>
      </c>
      <c r="AV34"/>
      <c r="AW34"/>
      <c r="AX34"/>
    </row>
    <row r="35" spans="1:50" s="15" customFormat="1" ht="16.5">
      <c r="A35" s="26" t="s">
        <v>9</v>
      </c>
      <c r="B35" s="260"/>
      <c r="C35" s="261"/>
      <c r="D35" s="243"/>
      <c r="E35" s="244"/>
      <c r="F35" s="245"/>
      <c r="G35" s="260"/>
      <c r="H35" s="261"/>
      <c r="I35" s="243"/>
      <c r="J35" s="246"/>
      <c r="K35" s="247"/>
      <c r="L35" s="260"/>
      <c r="M35" s="261"/>
      <c r="N35" s="243"/>
      <c r="O35" s="246"/>
      <c r="P35" s="247"/>
      <c r="Q35" s="260"/>
      <c r="R35" s="261"/>
      <c r="S35" s="243"/>
      <c r="T35" s="246"/>
      <c r="U35" s="247"/>
      <c r="V35" s="260"/>
      <c r="W35" s="261"/>
      <c r="X35" s="243"/>
      <c r="Y35" s="246"/>
      <c r="Z35" s="247"/>
      <c r="AA35" s="260"/>
      <c r="AB35" s="261"/>
      <c r="AC35" s="277"/>
      <c r="AD35" s="246"/>
      <c r="AE35" s="247"/>
      <c r="AF35" s="260"/>
      <c r="AG35" s="261"/>
      <c r="AH35" s="243"/>
      <c r="AI35" s="246"/>
      <c r="AJ35" s="247"/>
      <c r="AK35" s="260"/>
      <c r="AL35" s="261"/>
      <c r="AM35" s="243"/>
      <c r="AN35" s="246"/>
      <c r="AO35" s="247"/>
      <c r="AP35" s="260"/>
      <c r="AQ35" s="261"/>
      <c r="AR35" s="243"/>
      <c r="AS35" s="246"/>
      <c r="AT35" s="247"/>
      <c r="AV35"/>
      <c r="AW35"/>
      <c r="AX35"/>
    </row>
    <row r="36" spans="1:50" s="15" customFormat="1" ht="16.5">
      <c r="A36" s="24" t="s">
        <v>212</v>
      </c>
      <c r="B36" s="258"/>
      <c r="C36" s="259"/>
      <c r="D36" s="243"/>
      <c r="E36" s="244" t="e">
        <f t="shared" si="35"/>
        <v>#DIV/0!</v>
      </c>
      <c r="F36" s="245" t="e">
        <f t="shared" si="18"/>
        <v>#DIV/0!</v>
      </c>
      <c r="G36" s="258"/>
      <c r="H36" s="259"/>
      <c r="I36" s="243"/>
      <c r="J36" s="246" t="e">
        <f t="shared" si="19"/>
        <v>#DIV/0!</v>
      </c>
      <c r="K36" s="247" t="e">
        <f t="shared" si="20"/>
        <v>#DIV/0!</v>
      </c>
      <c r="L36" s="258"/>
      <c r="M36" s="259"/>
      <c r="N36" s="243"/>
      <c r="O36" s="246" t="e">
        <f t="shared" si="21"/>
        <v>#DIV/0!</v>
      </c>
      <c r="P36" s="247" t="e">
        <f t="shared" si="22"/>
        <v>#DIV/0!</v>
      </c>
      <c r="Q36" s="258"/>
      <c r="R36" s="259"/>
      <c r="S36" s="243"/>
      <c r="T36" s="246" t="e">
        <f t="shared" si="23"/>
        <v>#DIV/0!</v>
      </c>
      <c r="U36" s="247" t="e">
        <f t="shared" si="24"/>
        <v>#DIV/0!</v>
      </c>
      <c r="V36" s="315">
        <v>122978232.55844317</v>
      </c>
      <c r="W36" s="279">
        <v>128512253.0235731</v>
      </c>
      <c r="X36" s="243"/>
      <c r="Y36" s="246">
        <f t="shared" si="25"/>
        <v>4.4999999999999866E-2</v>
      </c>
      <c r="Z36" s="247">
        <f t="shared" si="26"/>
        <v>-1</v>
      </c>
      <c r="AA36" s="258"/>
      <c r="AB36" s="259"/>
      <c r="AC36" s="277"/>
      <c r="AD36" s="246" t="e">
        <f t="shared" si="27"/>
        <v>#DIV/0!</v>
      </c>
      <c r="AE36" s="247" t="e">
        <f t="shared" si="28"/>
        <v>#DIV/0!</v>
      </c>
      <c r="AF36" s="258"/>
      <c r="AG36" s="259"/>
      <c r="AH36" s="243"/>
      <c r="AI36" s="246" t="e">
        <f t="shared" si="29"/>
        <v>#DIV/0!</v>
      </c>
      <c r="AJ36" s="247" t="e">
        <f t="shared" si="30"/>
        <v>#DIV/0!</v>
      </c>
      <c r="AK36" s="258"/>
      <c r="AL36" s="259"/>
      <c r="AM36" s="277">
        <v>133395718.63846889</v>
      </c>
      <c r="AN36" s="246" t="e">
        <f t="shared" si="31"/>
        <v>#DIV/0!</v>
      </c>
      <c r="AO36" s="247" t="e">
        <f t="shared" si="32"/>
        <v>#DIV/0!</v>
      </c>
      <c r="AP36" s="258"/>
      <c r="AQ36" s="259"/>
      <c r="AR36" s="243"/>
      <c r="AS36" s="246" t="e">
        <f t="shared" ref="AS36:AS41" si="38">(AQ36-AP36)/AP36</f>
        <v>#DIV/0!</v>
      </c>
      <c r="AT36" s="247" t="e">
        <f t="shared" ref="AT36:AT41" si="39">(AR36-AQ36)/AQ36</f>
        <v>#DIV/0!</v>
      </c>
      <c r="AV36"/>
      <c r="AW36"/>
      <c r="AX36"/>
    </row>
    <row r="37" spans="1:50" s="15" customFormat="1" ht="16.5">
      <c r="A37" s="25" t="s">
        <v>17</v>
      </c>
      <c r="B37" s="260">
        <f>SUM(B36:B36)</f>
        <v>0</v>
      </c>
      <c r="C37" s="261">
        <f>SUM(C36:C36)</f>
        <v>0</v>
      </c>
      <c r="D37" s="261">
        <f>SUM(D36:D36)</f>
        <v>0</v>
      </c>
      <c r="E37" s="109" t="e">
        <f t="shared" si="35"/>
        <v>#DIV/0!</v>
      </c>
      <c r="F37" s="110" t="e">
        <f t="shared" si="18"/>
        <v>#DIV/0!</v>
      </c>
      <c r="G37" s="260">
        <f>SUM(G36:G36)</f>
        <v>0</v>
      </c>
      <c r="H37" s="261">
        <f>SUM(H36:H36)</f>
        <v>0</v>
      </c>
      <c r="I37" s="261">
        <f>SUM(I36:I36)</f>
        <v>0</v>
      </c>
      <c r="J37" s="91" t="e">
        <f t="shared" si="19"/>
        <v>#DIV/0!</v>
      </c>
      <c r="K37" s="92" t="e">
        <f t="shared" si="20"/>
        <v>#DIV/0!</v>
      </c>
      <c r="L37" s="260">
        <f>SUM(L36:L36)</f>
        <v>0</v>
      </c>
      <c r="M37" s="261">
        <f>SUM(M36:M36)</f>
        <v>0</v>
      </c>
      <c r="N37" s="261">
        <f>SUM(N36:N36)</f>
        <v>0</v>
      </c>
      <c r="O37" s="91" t="e">
        <f t="shared" si="21"/>
        <v>#DIV/0!</v>
      </c>
      <c r="P37" s="92" t="e">
        <f t="shared" si="22"/>
        <v>#DIV/0!</v>
      </c>
      <c r="Q37" s="260">
        <f>SUM(Q36:Q36)</f>
        <v>0</v>
      </c>
      <c r="R37" s="261">
        <f>SUM(R36:R36)</f>
        <v>0</v>
      </c>
      <c r="S37" s="261">
        <f>SUM(S36:S36)</f>
        <v>0</v>
      </c>
      <c r="T37" s="91" t="e">
        <f t="shared" si="23"/>
        <v>#DIV/0!</v>
      </c>
      <c r="U37" s="92" t="e">
        <f t="shared" si="24"/>
        <v>#DIV/0!</v>
      </c>
      <c r="V37" s="260">
        <f>SUM(V36:V36)</f>
        <v>122978232.55844317</v>
      </c>
      <c r="W37" s="261">
        <f>SUM(W36:W36)</f>
        <v>128512253.0235731</v>
      </c>
      <c r="X37" s="261">
        <f>SUM(X36:X36)</f>
        <v>0</v>
      </c>
      <c r="Y37" s="91">
        <f t="shared" si="25"/>
        <v>4.4999999999999866E-2</v>
      </c>
      <c r="Z37" s="92">
        <f t="shared" si="26"/>
        <v>-1</v>
      </c>
      <c r="AA37" s="260">
        <f>SUM(AA36:AA36)</f>
        <v>0</v>
      </c>
      <c r="AB37" s="261">
        <f>SUM(AB36:AB36)</f>
        <v>0</v>
      </c>
      <c r="AC37" s="278">
        <f>SUM(AC36:AC36)</f>
        <v>0</v>
      </c>
      <c r="AD37" s="91" t="e">
        <f t="shared" si="27"/>
        <v>#DIV/0!</v>
      </c>
      <c r="AE37" s="92" t="e">
        <f t="shared" si="28"/>
        <v>#DIV/0!</v>
      </c>
      <c r="AF37" s="260">
        <f>SUM(AF36:AF36)</f>
        <v>0</v>
      </c>
      <c r="AG37" s="261">
        <f>SUM(AG36:AG36)</f>
        <v>0</v>
      </c>
      <c r="AH37" s="261">
        <f>SUM(AH36:AH36)</f>
        <v>0</v>
      </c>
      <c r="AI37" s="91" t="e">
        <f t="shared" si="29"/>
        <v>#DIV/0!</v>
      </c>
      <c r="AJ37" s="92" t="e">
        <f t="shared" si="30"/>
        <v>#DIV/0!</v>
      </c>
      <c r="AK37" s="260">
        <f>SUM(AK36:AK36)</f>
        <v>0</v>
      </c>
      <c r="AL37" s="261">
        <f>SUM(AL36:AL36)</f>
        <v>0</v>
      </c>
      <c r="AM37" s="261">
        <f>SUM(AM36:AM36)</f>
        <v>133395718.63846889</v>
      </c>
      <c r="AN37" s="91" t="e">
        <f t="shared" si="31"/>
        <v>#DIV/0!</v>
      </c>
      <c r="AO37" s="92" t="e">
        <f t="shared" si="32"/>
        <v>#DIV/0!</v>
      </c>
      <c r="AP37" s="260">
        <f>SUM(AP36:AP36)</f>
        <v>0</v>
      </c>
      <c r="AQ37" s="261">
        <f>SUM(AQ36:AQ36)</f>
        <v>0</v>
      </c>
      <c r="AR37" s="261">
        <f>SUM(AR36:AR36)</f>
        <v>0</v>
      </c>
      <c r="AS37" s="91" t="e">
        <f t="shared" si="38"/>
        <v>#DIV/0!</v>
      </c>
      <c r="AT37" s="92" t="e">
        <f t="shared" si="39"/>
        <v>#DIV/0!</v>
      </c>
      <c r="AV37"/>
      <c r="AW37"/>
      <c r="AX37"/>
    </row>
    <row r="38" spans="1:50" s="15" customFormat="1" ht="16.5">
      <c r="A38" s="239" t="s">
        <v>85</v>
      </c>
      <c r="B38" s="260"/>
      <c r="C38" s="261"/>
      <c r="D38" s="243"/>
      <c r="E38" s="244"/>
      <c r="F38" s="245"/>
      <c r="G38" s="260"/>
      <c r="H38" s="261"/>
      <c r="I38" s="243"/>
      <c r="J38" s="246"/>
      <c r="K38" s="247"/>
      <c r="L38" s="260"/>
      <c r="M38" s="261"/>
      <c r="N38" s="243"/>
      <c r="O38" s="246"/>
      <c r="P38" s="247"/>
      <c r="Q38" s="260"/>
      <c r="R38" s="261"/>
      <c r="S38" s="243"/>
      <c r="T38" s="246"/>
      <c r="U38" s="247"/>
      <c r="V38" s="260"/>
      <c r="W38" s="261"/>
      <c r="X38" s="243"/>
      <c r="Y38" s="246"/>
      <c r="Z38" s="247"/>
      <c r="AA38" s="260"/>
      <c r="AB38" s="261"/>
      <c r="AC38" s="243"/>
      <c r="AD38" s="246"/>
      <c r="AE38" s="247"/>
      <c r="AF38" s="260"/>
      <c r="AG38" s="261"/>
      <c r="AH38" s="243"/>
      <c r="AI38" s="246"/>
      <c r="AJ38" s="247"/>
      <c r="AK38" s="260"/>
      <c r="AL38" s="261"/>
      <c r="AM38" s="243"/>
      <c r="AN38" s="246"/>
      <c r="AO38" s="247"/>
      <c r="AP38" s="260"/>
      <c r="AQ38" s="261"/>
      <c r="AR38" s="243"/>
      <c r="AS38" s="246"/>
      <c r="AT38" s="247"/>
      <c r="AV38"/>
      <c r="AW38"/>
      <c r="AX38"/>
    </row>
    <row r="39" spans="1:50" s="15" customFormat="1" ht="16.5">
      <c r="A39" s="8" t="s">
        <v>213</v>
      </c>
      <c r="B39" s="258"/>
      <c r="C39" s="259"/>
      <c r="D39" s="243"/>
      <c r="E39" s="250" t="e">
        <f>(C39-B39)/B39</f>
        <v>#DIV/0!</v>
      </c>
      <c r="F39" s="245" t="e">
        <f t="shared" ref="F39:F40" si="40">(D39-C39)/C39</f>
        <v>#DIV/0!</v>
      </c>
      <c r="G39" s="258"/>
      <c r="H39" s="259">
        <v>3232000</v>
      </c>
      <c r="I39" s="243">
        <v>13423332.49</v>
      </c>
      <c r="J39" s="246" t="e">
        <f t="shared" ref="J39:J40" si="41">(H39-G39)/G39</f>
        <v>#DIV/0!</v>
      </c>
      <c r="K39" s="247">
        <f t="shared" ref="K39:K40" si="42">(I39-H39)/H39</f>
        <v>3.1532588149752474</v>
      </c>
      <c r="L39" s="258"/>
      <c r="M39" s="259"/>
      <c r="N39" s="243"/>
      <c r="O39" s="246" t="e">
        <f t="shared" ref="O39:O40" si="43">(M39-L39)/L39</f>
        <v>#DIV/0!</v>
      </c>
      <c r="P39" s="247" t="e">
        <f t="shared" ref="P39:P40" si="44">(N39-M39)/M39</f>
        <v>#DIV/0!</v>
      </c>
      <c r="Q39" s="258"/>
      <c r="R39" s="279">
        <v>451046</v>
      </c>
      <c r="S39" s="277">
        <v>4305223.3989803558</v>
      </c>
      <c r="T39" s="246" t="e">
        <f t="shared" ref="T39:T40" si="45">(R39-Q39)/Q39</f>
        <v>#DIV/0!</v>
      </c>
      <c r="U39" s="247">
        <f t="shared" ref="U39:U40" si="46">(S39-R39)/R39</f>
        <v>8.5449763416156124</v>
      </c>
      <c r="V39" s="258"/>
      <c r="W39" s="259"/>
      <c r="X39" s="243"/>
      <c r="Y39" s="246" t="e">
        <f t="shared" ref="Y39:Y40" si="47">(W39-V39)/V39</f>
        <v>#DIV/0!</v>
      </c>
      <c r="Z39" s="247" t="e">
        <f t="shared" ref="Z39:Z40" si="48">(X39-W39)/W39</f>
        <v>#DIV/0!</v>
      </c>
      <c r="AA39" s="258"/>
      <c r="AB39" s="259"/>
      <c r="AC39" s="243"/>
      <c r="AD39" s="246" t="e">
        <f t="shared" ref="AD39:AD40" si="49">(AB39-AA39)/AA39</f>
        <v>#DIV/0!</v>
      </c>
      <c r="AE39" s="247" t="e">
        <f t="shared" ref="AE39:AE40" si="50">(AC39-AB39)/AB39</f>
        <v>#DIV/0!</v>
      </c>
      <c r="AF39" s="258"/>
      <c r="AG39" s="259"/>
      <c r="AH39" s="243"/>
      <c r="AI39" s="246" t="e">
        <f t="shared" ref="AI39:AI40" si="51">(AG39-AF39)/AF39</f>
        <v>#DIV/0!</v>
      </c>
      <c r="AJ39" s="247" t="e">
        <f t="shared" ref="AJ39:AJ40" si="52">(AH39-AG39)/AG39</f>
        <v>#DIV/0!</v>
      </c>
      <c r="AK39" s="258"/>
      <c r="AL39" s="259"/>
      <c r="AM39" s="277">
        <v>-16659071.353625901</v>
      </c>
      <c r="AN39" s="246" t="e">
        <f t="shared" ref="AN39:AN40" si="53">(AL39-AK39)/AK39</f>
        <v>#DIV/0!</v>
      </c>
      <c r="AO39" s="247" t="e">
        <f t="shared" ref="AO39:AO40" si="54">(AM39-AL39)/AL39</f>
        <v>#DIV/0!</v>
      </c>
      <c r="AP39" s="258"/>
      <c r="AQ39" s="259"/>
      <c r="AR39" s="243"/>
      <c r="AS39" s="246" t="e">
        <f t="shared" ref="AS39:AS40" si="55">(AQ39-AP39)/AP39</f>
        <v>#DIV/0!</v>
      </c>
      <c r="AT39" s="247" t="e">
        <f t="shared" ref="AT39:AT40" si="56">(AR39-AQ39)/AQ39</f>
        <v>#DIV/0!</v>
      </c>
      <c r="AV39"/>
      <c r="AW39"/>
      <c r="AX39"/>
    </row>
    <row r="40" spans="1:50" s="15" customFormat="1" ht="16.5">
      <c r="A40" s="9" t="s">
        <v>206</v>
      </c>
      <c r="B40" s="260">
        <f>SUM(B39:B39)</f>
        <v>0</v>
      </c>
      <c r="C40" s="261">
        <f>SUM(C39:C39)</f>
        <v>0</v>
      </c>
      <c r="D40" s="261">
        <f>SUM(D39:D39)</f>
        <v>0</v>
      </c>
      <c r="E40" s="242" t="e">
        <f>(C40-B40)/B40</f>
        <v>#DIV/0!</v>
      </c>
      <c r="F40" s="110" t="e">
        <f t="shared" si="40"/>
        <v>#DIV/0!</v>
      </c>
      <c r="G40" s="260">
        <f>SUM(G39:G39)</f>
        <v>0</v>
      </c>
      <c r="H40" s="261">
        <f>SUM(H39:H39)</f>
        <v>3232000</v>
      </c>
      <c r="I40" s="261">
        <f>SUM(I39:I39)</f>
        <v>13423332.49</v>
      </c>
      <c r="J40" s="91" t="e">
        <f t="shared" si="41"/>
        <v>#DIV/0!</v>
      </c>
      <c r="K40" s="92">
        <f t="shared" si="42"/>
        <v>3.1532588149752474</v>
      </c>
      <c r="L40" s="260">
        <f>SUM(L39:L39)</f>
        <v>0</v>
      </c>
      <c r="M40" s="261">
        <f>SUM(M39:M39)</f>
        <v>0</v>
      </c>
      <c r="N40" s="261">
        <f>SUM(N39:N39)</f>
        <v>0</v>
      </c>
      <c r="O40" s="91" t="e">
        <f t="shared" si="43"/>
        <v>#DIV/0!</v>
      </c>
      <c r="P40" s="92" t="e">
        <f t="shared" si="44"/>
        <v>#DIV/0!</v>
      </c>
      <c r="Q40" s="260">
        <f>SUM(Q39:Q39)</f>
        <v>0</v>
      </c>
      <c r="R40" s="261">
        <f>SUM(R39:R39)</f>
        <v>451046</v>
      </c>
      <c r="S40" s="261">
        <f>SUM(S39:S39)</f>
        <v>4305223.3989803558</v>
      </c>
      <c r="T40" s="91" t="e">
        <f t="shared" si="45"/>
        <v>#DIV/0!</v>
      </c>
      <c r="U40" s="92">
        <f t="shared" si="46"/>
        <v>8.5449763416156124</v>
      </c>
      <c r="V40" s="260">
        <f>SUM(V39:V39)</f>
        <v>0</v>
      </c>
      <c r="W40" s="261">
        <f>SUM(W39:W39)</f>
        <v>0</v>
      </c>
      <c r="X40" s="261">
        <f>SUM(X39:X39)</f>
        <v>0</v>
      </c>
      <c r="Y40" s="91" t="e">
        <f t="shared" si="47"/>
        <v>#DIV/0!</v>
      </c>
      <c r="Z40" s="92" t="e">
        <f t="shared" si="48"/>
        <v>#DIV/0!</v>
      </c>
      <c r="AA40" s="260">
        <f>SUM(AA39:AA39)</f>
        <v>0</v>
      </c>
      <c r="AB40" s="261">
        <f>SUM(AB39:AB39)</f>
        <v>0</v>
      </c>
      <c r="AC40" s="261">
        <f>SUM(AC39:AC39)</f>
        <v>0</v>
      </c>
      <c r="AD40" s="91" t="e">
        <f t="shared" si="49"/>
        <v>#DIV/0!</v>
      </c>
      <c r="AE40" s="92" t="e">
        <f t="shared" si="50"/>
        <v>#DIV/0!</v>
      </c>
      <c r="AF40" s="260">
        <f>SUM(AF39:AF39)</f>
        <v>0</v>
      </c>
      <c r="AG40" s="261">
        <f>SUM(AG39:AG39)</f>
        <v>0</v>
      </c>
      <c r="AH40" s="261">
        <f>SUM(AH39:AH39)</f>
        <v>0</v>
      </c>
      <c r="AI40" s="91" t="e">
        <f t="shared" si="51"/>
        <v>#DIV/0!</v>
      </c>
      <c r="AJ40" s="92" t="e">
        <f t="shared" si="52"/>
        <v>#DIV/0!</v>
      </c>
      <c r="AK40" s="260">
        <f>SUM(AK39:AK39)</f>
        <v>0</v>
      </c>
      <c r="AL40" s="261">
        <f>SUM(AL39:AL39)</f>
        <v>0</v>
      </c>
      <c r="AM40" s="261">
        <f>SUM(AM39:AM39)</f>
        <v>-16659071.353625901</v>
      </c>
      <c r="AN40" s="91" t="e">
        <f t="shared" si="53"/>
        <v>#DIV/0!</v>
      </c>
      <c r="AO40" s="92" t="e">
        <f t="shared" si="54"/>
        <v>#DIV/0!</v>
      </c>
      <c r="AP40" s="260">
        <f>SUM(AP39:AP39)</f>
        <v>0</v>
      </c>
      <c r="AQ40" s="261">
        <f>SUM(AQ39:AQ39)</f>
        <v>0</v>
      </c>
      <c r="AR40" s="261">
        <f>SUM(AR39:AR39)</f>
        <v>0</v>
      </c>
      <c r="AS40" s="91" t="e">
        <f t="shared" si="55"/>
        <v>#DIV/0!</v>
      </c>
      <c r="AT40" s="92" t="e">
        <f t="shared" si="56"/>
        <v>#DIV/0!</v>
      </c>
      <c r="AV40"/>
      <c r="AW40"/>
      <c r="AX40"/>
    </row>
    <row r="41" spans="1:50" s="15" customFormat="1" ht="16.5">
      <c r="A41" s="27" t="s">
        <v>140</v>
      </c>
      <c r="B41" s="262">
        <f>B31+B34+B37+B40</f>
        <v>0</v>
      </c>
      <c r="C41" s="263">
        <f t="shared" ref="C41:D41" si="57">C31+C34+C37+C40</f>
        <v>0</v>
      </c>
      <c r="D41" s="263">
        <f t="shared" si="57"/>
        <v>0</v>
      </c>
      <c r="E41" s="241" t="e">
        <f>(C41-B41)/B41</f>
        <v>#DIV/0!</v>
      </c>
      <c r="F41" s="111" t="e">
        <f t="shared" si="18"/>
        <v>#DIV/0!</v>
      </c>
      <c r="G41" s="262">
        <f>G31+G34+G37+G40</f>
        <v>0</v>
      </c>
      <c r="H41" s="263">
        <f>H31+H34+H37+H40</f>
        <v>3232000</v>
      </c>
      <c r="I41" s="263">
        <f>I31+I34+I37+I40</f>
        <v>13423332.49</v>
      </c>
      <c r="J41" s="96" t="e">
        <f t="shared" si="19"/>
        <v>#DIV/0!</v>
      </c>
      <c r="K41" s="97">
        <f t="shared" si="20"/>
        <v>3.1532588149752474</v>
      </c>
      <c r="L41" s="262">
        <f>L31+L34+L37+L40</f>
        <v>0</v>
      </c>
      <c r="M41" s="263">
        <f t="shared" ref="M41" si="58">M31+M34+M37+M40</f>
        <v>0</v>
      </c>
      <c r="N41" s="263">
        <f t="shared" ref="N41" si="59">N31+N34+N37+N40</f>
        <v>0</v>
      </c>
      <c r="O41" s="96" t="e">
        <f t="shared" si="21"/>
        <v>#DIV/0!</v>
      </c>
      <c r="P41" s="97" t="e">
        <f t="shared" si="22"/>
        <v>#DIV/0!</v>
      </c>
      <c r="Q41" s="262">
        <f>Q31+Q34+Q37+Q40</f>
        <v>0</v>
      </c>
      <c r="R41" s="263">
        <f t="shared" ref="R41" si="60">R31+R34+R37+R40</f>
        <v>451046</v>
      </c>
      <c r="S41" s="263">
        <f t="shared" ref="S41" si="61">S31+S34+S37+S40</f>
        <v>4305223.3989803558</v>
      </c>
      <c r="T41" s="96" t="e">
        <f t="shared" si="23"/>
        <v>#DIV/0!</v>
      </c>
      <c r="U41" s="97">
        <f t="shared" si="24"/>
        <v>8.5449763416156124</v>
      </c>
      <c r="V41" s="262">
        <f>V31+V34+V37+V40</f>
        <v>566680762.86248314</v>
      </c>
      <c r="W41" s="263">
        <f>W31+W34+W37+W40</f>
        <v>464010104.38357311</v>
      </c>
      <c r="X41" s="263">
        <f t="shared" ref="X41" si="62">X31+X34+X37+X40</f>
        <v>0</v>
      </c>
      <c r="Y41" s="96">
        <f t="shared" si="25"/>
        <v>-0.18117900801906203</v>
      </c>
      <c r="Z41" s="97">
        <f t="shared" si="26"/>
        <v>-1</v>
      </c>
      <c r="AA41" s="262">
        <f>AA31+AA34+AA37+AA40</f>
        <v>0</v>
      </c>
      <c r="AB41" s="263">
        <f t="shared" ref="AB41" si="63">AB31+AB34+AB37+AB40</f>
        <v>0</v>
      </c>
      <c r="AC41" s="263">
        <f t="shared" ref="AC41" si="64">AC31+AC34+AC37+AC40</f>
        <v>0</v>
      </c>
      <c r="AD41" s="96" t="e">
        <f t="shared" si="27"/>
        <v>#DIV/0!</v>
      </c>
      <c r="AE41" s="97" t="e">
        <f t="shared" si="28"/>
        <v>#DIV/0!</v>
      </c>
      <c r="AF41" s="262">
        <f>AF31+AF34+AF37+AF40</f>
        <v>0</v>
      </c>
      <c r="AG41" s="263">
        <f t="shared" ref="AG41" si="65">AG31+AG34+AG37+AG40</f>
        <v>0</v>
      </c>
      <c r="AH41" s="263">
        <f t="shared" ref="AH41" si="66">AH31+AH34+AH37+AH40</f>
        <v>0</v>
      </c>
      <c r="AI41" s="96" t="e">
        <f t="shared" si="29"/>
        <v>#DIV/0!</v>
      </c>
      <c r="AJ41" s="97" t="e">
        <f t="shared" si="30"/>
        <v>#DIV/0!</v>
      </c>
      <c r="AK41" s="262">
        <f>AK31+AK34+AK37+AK40</f>
        <v>0</v>
      </c>
      <c r="AL41" s="263">
        <f t="shared" ref="AL41" si="67">AL31+AL34+AL37+AL40</f>
        <v>112028839.88010386</v>
      </c>
      <c r="AM41" s="263">
        <f t="shared" ref="AM41" si="68">AM31+AM34+AM37+AM40</f>
        <v>590572718.44244373</v>
      </c>
      <c r="AN41" s="96" t="e">
        <f t="shared" si="31"/>
        <v>#DIV/0!</v>
      </c>
      <c r="AO41" s="97">
        <f t="shared" si="32"/>
        <v>4.2716132656063373</v>
      </c>
      <c r="AP41" s="262">
        <f>AP31+AP34+AP37+AP40</f>
        <v>0</v>
      </c>
      <c r="AQ41" s="263">
        <f t="shared" ref="AQ41" si="69">AQ31+AQ34+AQ37+AQ40</f>
        <v>0</v>
      </c>
      <c r="AR41" s="263">
        <f>AR31+AR34+AR37+AR40</f>
        <v>0</v>
      </c>
      <c r="AS41" s="96" t="e">
        <f t="shared" si="38"/>
        <v>#DIV/0!</v>
      </c>
      <c r="AT41" s="97" t="e">
        <f t="shared" si="39"/>
        <v>#DIV/0!</v>
      </c>
      <c r="AV41"/>
      <c r="AW41"/>
      <c r="AX41"/>
    </row>
    <row r="42" spans="1:50" ht="16.5">
      <c r="A42" s="35"/>
      <c r="G42" s="334"/>
      <c r="H42" s="334"/>
      <c r="I42" s="334"/>
      <c r="R42" s="334"/>
      <c r="S42" s="334"/>
      <c r="V42" s="334"/>
      <c r="W42" s="334"/>
      <c r="AL42" s="334"/>
      <c r="AM42" s="334"/>
    </row>
    <row r="43" spans="1:50" ht="16.5" customHeight="1">
      <c r="A43" s="356" t="s">
        <v>130</v>
      </c>
      <c r="B43" s="360" t="s">
        <v>128</v>
      </c>
      <c r="C43" s="361"/>
      <c r="D43" s="361"/>
      <c r="E43" s="361"/>
      <c r="F43" s="356"/>
      <c r="G43" s="360" t="s">
        <v>187</v>
      </c>
      <c r="H43" s="361"/>
      <c r="I43" s="361"/>
      <c r="J43" s="361"/>
      <c r="K43" s="356"/>
      <c r="L43" s="360" t="s">
        <v>186</v>
      </c>
      <c r="M43" s="361"/>
      <c r="N43" s="361"/>
      <c r="O43" s="361"/>
      <c r="P43" s="356"/>
      <c r="Q43" s="360" t="s">
        <v>185</v>
      </c>
      <c r="R43" s="361"/>
      <c r="S43" s="361"/>
      <c r="T43" s="361"/>
      <c r="U43" s="356"/>
      <c r="V43" s="360" t="s">
        <v>184</v>
      </c>
      <c r="W43" s="361"/>
      <c r="X43" s="361"/>
      <c r="Y43" s="361"/>
      <c r="Z43" s="356"/>
      <c r="AA43" s="360" t="s">
        <v>177</v>
      </c>
      <c r="AB43" s="361"/>
      <c r="AC43" s="361"/>
      <c r="AD43" s="361"/>
      <c r="AE43" s="356"/>
      <c r="AF43" s="360" t="s">
        <v>183</v>
      </c>
      <c r="AG43" s="361"/>
      <c r="AH43" s="361"/>
      <c r="AI43" s="361"/>
      <c r="AJ43" s="356"/>
      <c r="AK43" s="360" t="s">
        <v>182</v>
      </c>
      <c r="AL43" s="361"/>
      <c r="AM43" s="361"/>
      <c r="AN43" s="361"/>
      <c r="AO43" s="356"/>
      <c r="AP43" s="361" t="s">
        <v>181</v>
      </c>
      <c r="AQ43" s="361"/>
      <c r="AR43" s="361"/>
      <c r="AS43" s="361"/>
      <c r="AT43" s="356"/>
      <c r="AU43" s="75"/>
    </row>
    <row r="44" spans="1:50" ht="15">
      <c r="A44" s="356"/>
      <c r="B44" s="360"/>
      <c r="C44" s="361"/>
      <c r="D44" s="361"/>
      <c r="E44" s="361"/>
      <c r="F44" s="356"/>
      <c r="G44" s="360"/>
      <c r="H44" s="361"/>
      <c r="I44" s="361"/>
      <c r="J44" s="361"/>
      <c r="K44" s="356"/>
      <c r="L44" s="360"/>
      <c r="M44" s="361"/>
      <c r="N44" s="361"/>
      <c r="O44" s="361"/>
      <c r="P44" s="356"/>
      <c r="Q44" s="360"/>
      <c r="R44" s="361"/>
      <c r="S44" s="361"/>
      <c r="T44" s="361"/>
      <c r="U44" s="356"/>
      <c r="V44" s="360"/>
      <c r="W44" s="361"/>
      <c r="X44" s="361"/>
      <c r="Y44" s="361"/>
      <c r="Z44" s="356"/>
      <c r="AA44" s="360"/>
      <c r="AB44" s="361"/>
      <c r="AC44" s="361"/>
      <c r="AD44" s="361"/>
      <c r="AE44" s="356"/>
      <c r="AF44" s="360"/>
      <c r="AG44" s="361"/>
      <c r="AH44" s="361"/>
      <c r="AI44" s="361"/>
      <c r="AJ44" s="356"/>
      <c r="AK44" s="360"/>
      <c r="AL44" s="361"/>
      <c r="AM44" s="361"/>
      <c r="AN44" s="361"/>
      <c r="AO44" s="356"/>
      <c r="AP44" s="361"/>
      <c r="AQ44" s="361"/>
      <c r="AR44" s="361"/>
      <c r="AS44" s="361"/>
      <c r="AT44" s="356"/>
      <c r="AU44" s="75"/>
      <c r="AV44" s="182"/>
    </row>
    <row r="45" spans="1:50">
      <c r="AP45" s="361"/>
      <c r="AQ45" s="361"/>
      <c r="AR45" s="361"/>
      <c r="AS45" s="361"/>
      <c r="AT45" s="356"/>
    </row>
    <row r="46" spans="1:50">
      <c r="AV46" s="182"/>
    </row>
    <row r="47" spans="1:50">
      <c r="B47"/>
    </row>
    <row r="48" spans="1:50">
      <c r="B48"/>
      <c r="H48" s="182"/>
      <c r="I48" s="182"/>
      <c r="R48" s="182"/>
      <c r="S48" s="182"/>
      <c r="V48" s="182"/>
      <c r="W48" s="182"/>
      <c r="AL48" s="182"/>
      <c r="AM48" s="182"/>
      <c r="AV48" s="182"/>
    </row>
    <row r="49" spans="39:39">
      <c r="AM49" s="182"/>
    </row>
  </sheetData>
  <mergeCells count="28">
    <mergeCell ref="B25:AT25"/>
    <mergeCell ref="AF26:AT26"/>
    <mergeCell ref="AP43:AT45"/>
    <mergeCell ref="E14:F14"/>
    <mergeCell ref="L43:P44"/>
    <mergeCell ref="G43:K44"/>
    <mergeCell ref="B43:F44"/>
    <mergeCell ref="B26:F26"/>
    <mergeCell ref="G26:U26"/>
    <mergeCell ref="V26:AE26"/>
    <mergeCell ref="D18:I18"/>
    <mergeCell ref="AP27:AT27"/>
    <mergeCell ref="A1:AT1"/>
    <mergeCell ref="A2:AT2"/>
    <mergeCell ref="A43:A44"/>
    <mergeCell ref="AK27:AO27"/>
    <mergeCell ref="AA43:AE44"/>
    <mergeCell ref="AF43:AJ44"/>
    <mergeCell ref="AK43:AO44"/>
    <mergeCell ref="V43:Z44"/>
    <mergeCell ref="Q43:U44"/>
    <mergeCell ref="B27:F27"/>
    <mergeCell ref="L27:P27"/>
    <mergeCell ref="AF27:AJ27"/>
    <mergeCell ref="AA27:AE27"/>
    <mergeCell ref="V27:Z27"/>
    <mergeCell ref="Q27:U27"/>
    <mergeCell ref="G27:K27"/>
  </mergeCells>
  <hyperlinks>
    <hyperlink ref="A27" r:id="rId1" display="Payment Model Type"/>
  </hyperlinks>
  <pageMargins left="0.7" right="0.7" top="0.75" bottom="0.75" header="0.3" footer="0.3"/>
  <pageSetup scale="40" fitToWidth="4" orientation="landscape" horizontalDpi="4294967293" r:id="rId2"/>
  <headerFooter>
    <oddHeader>&amp;C&amp;"-,Bold"Section 4
Attachment C-2</oddHeader>
  </headerFooter>
  <colBreaks count="3" manualBreakCount="3">
    <brk id="11" max="44" man="1"/>
    <brk id="21" max="44" man="1"/>
    <brk id="31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8"/>
  <sheetViews>
    <sheetView topLeftCell="A8" zoomScaleNormal="100" workbookViewId="0">
      <selection activeCell="G8" sqref="G8"/>
    </sheetView>
  </sheetViews>
  <sheetFormatPr defaultColWidth="9.125" defaultRowHeight="14.25"/>
  <cols>
    <col min="1" max="1" width="39.625" customWidth="1"/>
    <col min="2" max="2" width="17.625" customWidth="1"/>
    <col min="3" max="3" width="14.25" customWidth="1"/>
    <col min="4" max="4" width="17.125" customWidth="1"/>
    <col min="5" max="5" width="14.25" customWidth="1"/>
    <col min="6" max="6" width="17.375" customWidth="1"/>
    <col min="7" max="7" width="14.25" customWidth="1"/>
    <col min="8" max="8" width="16.375" customWidth="1"/>
    <col min="9" max="11" width="14.25" customWidth="1"/>
    <col min="12" max="12" width="16" customWidth="1"/>
    <col min="13" max="13" width="14.25" customWidth="1"/>
    <col min="14" max="14" width="17.375" customWidth="1"/>
    <col min="15" max="15" width="14.25" customWidth="1"/>
    <col min="16" max="16" width="16.875" customWidth="1"/>
    <col min="17" max="17" width="14.25" customWidth="1"/>
    <col min="18" max="18" width="15.375" customWidth="1"/>
    <col min="19" max="19" width="14.25" customWidth="1"/>
    <col min="20" max="20" width="15.25" customWidth="1"/>
    <col min="21" max="21" width="14.25" customWidth="1"/>
    <col min="22" max="22" width="15.75" customWidth="1"/>
    <col min="23" max="25" width="14.25" customWidth="1"/>
    <col min="26" max="26" width="15.75" customWidth="1"/>
    <col min="27" max="27" width="14.25" customWidth="1"/>
    <col min="28" max="28" width="16" customWidth="1"/>
    <col min="29" max="29" width="14.25" customWidth="1"/>
    <col min="30" max="30" width="17.875" customWidth="1"/>
    <col min="31" max="31" width="14.25" customWidth="1"/>
    <col min="32" max="32" width="15.375" customWidth="1"/>
    <col min="33" max="33" width="14.25" customWidth="1"/>
    <col min="34" max="34" width="15.75" customWidth="1"/>
    <col min="35" max="35" width="14.25" customWidth="1"/>
    <col min="36" max="36" width="16.75" customWidth="1"/>
    <col min="37" max="37" width="14.25" customWidth="1"/>
    <col min="38" max="38" width="15.25" customWidth="1"/>
    <col min="39" max="39" width="14.25" customWidth="1"/>
    <col min="40" max="40" width="17.125" customWidth="1"/>
    <col min="41" max="41" width="14.25" customWidth="1"/>
    <col min="42" max="42" width="16.875" customWidth="1"/>
    <col min="43" max="43" width="14.25" customWidth="1"/>
    <col min="44" max="44" width="17.125" customWidth="1"/>
    <col min="45" max="49" width="14.25" customWidth="1"/>
    <col min="50" max="50" width="17.125" customWidth="1"/>
    <col min="51" max="51" width="14.25" customWidth="1"/>
    <col min="52" max="52" width="16.75" customWidth="1"/>
    <col min="53" max="53" width="14.25" customWidth="1"/>
    <col min="54" max="54" width="17.625" customWidth="1"/>
    <col min="55" max="55" width="11.875" customWidth="1"/>
    <col min="56" max="63" width="14.25" customWidth="1"/>
    <col min="64" max="64" width="17.125" customWidth="1"/>
    <col min="65" max="65" width="14.25" customWidth="1"/>
    <col min="66" max="66" width="18.625" customWidth="1"/>
    <col min="67" max="67" width="12.25" customWidth="1"/>
    <col min="68" max="68" width="9.125" style="193"/>
    <col min="69" max="69" width="12.125" style="193" bestFit="1" customWidth="1"/>
    <col min="70" max="16384" width="9.125" style="193"/>
  </cols>
  <sheetData>
    <row r="1" spans="1:68" ht="15">
      <c r="F1" s="336"/>
      <c r="G1" s="336"/>
    </row>
    <row r="2" spans="1:68" ht="15">
      <c r="F2" s="336"/>
      <c r="G2" s="336"/>
    </row>
    <row r="3" spans="1:68" ht="15">
      <c r="A3" s="7" t="s">
        <v>5</v>
      </c>
    </row>
    <row r="4" spans="1:68" ht="15">
      <c r="A4" s="1" t="s">
        <v>58</v>
      </c>
    </row>
    <row r="5" spans="1:68" ht="16.5">
      <c r="A5" s="1" t="s">
        <v>25</v>
      </c>
      <c r="B5" s="2" t="s">
        <v>59</v>
      </c>
      <c r="C5" s="2"/>
      <c r="D5" s="2"/>
      <c r="E5" s="2"/>
      <c r="F5" s="2"/>
      <c r="G5" s="2"/>
    </row>
    <row r="6" spans="1:68" ht="16.5">
      <c r="A6" s="1" t="s">
        <v>6</v>
      </c>
      <c r="B6" s="2" t="s">
        <v>4</v>
      </c>
      <c r="C6" s="2"/>
    </row>
    <row r="7" spans="1:68" ht="16.5">
      <c r="A7" s="6" t="s">
        <v>1</v>
      </c>
      <c r="B7" s="3" t="s">
        <v>3</v>
      </c>
      <c r="C7" s="3"/>
    </row>
    <row r="8" spans="1:68" ht="16.5">
      <c r="A8" s="6" t="s">
        <v>19</v>
      </c>
      <c r="B8" s="3" t="s">
        <v>176</v>
      </c>
      <c r="C8" s="3"/>
    </row>
    <row r="9" spans="1:68" ht="16.5">
      <c r="A9" s="6"/>
      <c r="B9" s="3" t="s">
        <v>27</v>
      </c>
      <c r="C9" s="3"/>
    </row>
    <row r="10" spans="1:68" ht="16.5">
      <c r="A10" s="1" t="s">
        <v>0</v>
      </c>
      <c r="B10" s="43" t="s">
        <v>190</v>
      </c>
      <c r="C10" s="4"/>
    </row>
    <row r="11" spans="1:68" ht="16.5">
      <c r="A11" s="5" t="s">
        <v>2</v>
      </c>
    </row>
    <row r="12" spans="1:68" ht="17.25" customHeight="1">
      <c r="A12" s="5" t="s">
        <v>2</v>
      </c>
      <c r="B12" s="394" t="s">
        <v>52</v>
      </c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6"/>
    </row>
    <row r="13" spans="1:68" ht="15">
      <c r="A13" s="51" t="s">
        <v>20</v>
      </c>
      <c r="B13" s="432" t="s">
        <v>26</v>
      </c>
      <c r="C13" s="433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5"/>
      <c r="P13" s="429" t="s">
        <v>33</v>
      </c>
      <c r="Q13" s="429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1"/>
      <c r="AF13" s="436" t="s">
        <v>40</v>
      </c>
      <c r="AG13" s="436"/>
      <c r="AH13" s="434"/>
      <c r="AI13" s="434"/>
      <c r="AJ13" s="434"/>
      <c r="AK13" s="434"/>
      <c r="AL13" s="434"/>
      <c r="AM13" s="434"/>
      <c r="AN13" s="434"/>
      <c r="AO13" s="437"/>
      <c r="AP13" s="437"/>
      <c r="AQ13" s="435"/>
      <c r="AR13" s="425" t="s">
        <v>47</v>
      </c>
      <c r="AS13" s="425"/>
      <c r="AT13" s="426"/>
      <c r="AU13" s="426"/>
      <c r="AV13" s="426"/>
      <c r="AW13" s="426"/>
      <c r="AX13" s="426"/>
      <c r="AY13" s="426"/>
      <c r="AZ13" s="426"/>
      <c r="BA13" s="427"/>
      <c r="BB13" s="427"/>
      <c r="BC13" s="428"/>
      <c r="BD13" s="425" t="s">
        <v>51</v>
      </c>
      <c r="BE13" s="425"/>
      <c r="BF13" s="426"/>
      <c r="BG13" s="426"/>
      <c r="BH13" s="426"/>
      <c r="BI13" s="426"/>
      <c r="BJ13" s="426"/>
      <c r="BK13" s="426"/>
      <c r="BL13" s="426"/>
      <c r="BM13" s="426"/>
      <c r="BN13" s="421" t="s">
        <v>66</v>
      </c>
      <c r="BO13" s="422"/>
      <c r="BP13" s="194"/>
    </row>
    <row r="14" spans="1:68" ht="31.5" customHeight="1">
      <c r="A14" s="12" t="s">
        <v>117</v>
      </c>
      <c r="B14" s="387" t="s">
        <v>29</v>
      </c>
      <c r="C14" s="401"/>
      <c r="D14" s="387" t="s">
        <v>118</v>
      </c>
      <c r="E14" s="401"/>
      <c r="F14" s="387" t="s">
        <v>30</v>
      </c>
      <c r="G14" s="401"/>
      <c r="H14" s="387" t="s">
        <v>31</v>
      </c>
      <c r="I14" s="401"/>
      <c r="J14" s="387" t="s">
        <v>37</v>
      </c>
      <c r="K14" s="401"/>
      <c r="L14" s="387" t="s">
        <v>32</v>
      </c>
      <c r="M14" s="401"/>
      <c r="N14" s="387" t="s">
        <v>53</v>
      </c>
      <c r="O14" s="388"/>
      <c r="P14" s="389" t="s">
        <v>120</v>
      </c>
      <c r="Q14" s="386"/>
      <c r="R14" s="402" t="s">
        <v>35</v>
      </c>
      <c r="S14" s="403"/>
      <c r="T14" s="385" t="s">
        <v>36</v>
      </c>
      <c r="U14" s="386"/>
      <c r="V14" s="400" t="s">
        <v>31</v>
      </c>
      <c r="W14" s="401"/>
      <c r="X14" s="385" t="s">
        <v>37</v>
      </c>
      <c r="Y14" s="386"/>
      <c r="Z14" s="400" t="s">
        <v>38</v>
      </c>
      <c r="AA14" s="401"/>
      <c r="AB14" s="400" t="s">
        <v>121</v>
      </c>
      <c r="AC14" s="401"/>
      <c r="AD14" s="385" t="s">
        <v>54</v>
      </c>
      <c r="AE14" s="388"/>
      <c r="AF14" s="385" t="s">
        <v>41</v>
      </c>
      <c r="AG14" s="386"/>
      <c r="AH14" s="400" t="s">
        <v>42</v>
      </c>
      <c r="AI14" s="401"/>
      <c r="AJ14" s="400" t="s">
        <v>43</v>
      </c>
      <c r="AK14" s="401"/>
      <c r="AL14" s="385" t="s">
        <v>44</v>
      </c>
      <c r="AM14" s="386"/>
      <c r="AN14" s="400" t="s">
        <v>50</v>
      </c>
      <c r="AO14" s="401"/>
      <c r="AP14" s="385" t="s">
        <v>55</v>
      </c>
      <c r="AQ14" s="388"/>
      <c r="AR14" s="385" t="s">
        <v>45</v>
      </c>
      <c r="AS14" s="386"/>
      <c r="AT14" s="400" t="s">
        <v>46</v>
      </c>
      <c r="AU14" s="401"/>
      <c r="AV14" s="385" t="s">
        <v>107</v>
      </c>
      <c r="AW14" s="386"/>
      <c r="AX14" s="400" t="s">
        <v>108</v>
      </c>
      <c r="AY14" s="401"/>
      <c r="AZ14" s="400" t="s">
        <v>47</v>
      </c>
      <c r="BA14" s="401"/>
      <c r="BB14" s="385" t="s">
        <v>56</v>
      </c>
      <c r="BC14" s="388"/>
      <c r="BD14" s="385" t="s">
        <v>29</v>
      </c>
      <c r="BE14" s="386"/>
      <c r="BF14" s="400" t="s">
        <v>48</v>
      </c>
      <c r="BG14" s="401"/>
      <c r="BH14" s="385" t="s">
        <v>49</v>
      </c>
      <c r="BI14" s="386"/>
      <c r="BJ14" s="400" t="s">
        <v>220</v>
      </c>
      <c r="BK14" s="401"/>
      <c r="BL14" s="385" t="s">
        <v>57</v>
      </c>
      <c r="BM14" s="404"/>
      <c r="BN14" s="392"/>
      <c r="BO14" s="423"/>
      <c r="BP14" s="194"/>
    </row>
    <row r="15" spans="1:68" ht="16.5" thickBot="1">
      <c r="A15" s="31"/>
      <c r="B15" s="112" t="s">
        <v>13</v>
      </c>
      <c r="C15" s="113" t="s">
        <v>14</v>
      </c>
      <c r="D15" s="112" t="s">
        <v>13</v>
      </c>
      <c r="E15" s="113" t="s">
        <v>14</v>
      </c>
      <c r="F15" s="112" t="s">
        <v>13</v>
      </c>
      <c r="G15" s="113" t="s">
        <v>14</v>
      </c>
      <c r="H15" s="112" t="s">
        <v>13</v>
      </c>
      <c r="I15" s="113" t="s">
        <v>14</v>
      </c>
      <c r="J15" s="112" t="s">
        <v>13</v>
      </c>
      <c r="K15" s="113" t="s">
        <v>14</v>
      </c>
      <c r="L15" s="112" t="s">
        <v>13</v>
      </c>
      <c r="M15" s="113" t="s">
        <v>14</v>
      </c>
      <c r="N15" s="112" t="s">
        <v>13</v>
      </c>
      <c r="O15" s="121" t="s">
        <v>14</v>
      </c>
      <c r="P15" s="120" t="s">
        <v>13</v>
      </c>
      <c r="Q15" s="120" t="s">
        <v>14</v>
      </c>
      <c r="R15" s="112" t="s">
        <v>13</v>
      </c>
      <c r="S15" s="113" t="s">
        <v>14</v>
      </c>
      <c r="T15" s="120" t="s">
        <v>13</v>
      </c>
      <c r="U15" s="120" t="s">
        <v>14</v>
      </c>
      <c r="V15" s="112" t="s">
        <v>13</v>
      </c>
      <c r="W15" s="113" t="s">
        <v>14</v>
      </c>
      <c r="X15" s="120" t="s">
        <v>13</v>
      </c>
      <c r="Y15" s="120" t="s">
        <v>14</v>
      </c>
      <c r="Z15" s="112" t="s">
        <v>13</v>
      </c>
      <c r="AA15" s="113" t="s">
        <v>14</v>
      </c>
      <c r="AB15" s="112" t="s">
        <v>13</v>
      </c>
      <c r="AC15" s="113" t="s">
        <v>14</v>
      </c>
      <c r="AD15" s="120" t="s">
        <v>13</v>
      </c>
      <c r="AE15" s="121" t="s">
        <v>14</v>
      </c>
      <c r="AF15" s="120" t="s">
        <v>13</v>
      </c>
      <c r="AG15" s="120" t="s">
        <v>14</v>
      </c>
      <c r="AH15" s="112" t="s">
        <v>13</v>
      </c>
      <c r="AI15" s="113" t="s">
        <v>14</v>
      </c>
      <c r="AJ15" s="112" t="s">
        <v>13</v>
      </c>
      <c r="AK15" s="113" t="s">
        <v>14</v>
      </c>
      <c r="AL15" s="120" t="s">
        <v>13</v>
      </c>
      <c r="AM15" s="120" t="s">
        <v>14</v>
      </c>
      <c r="AN15" s="112" t="s">
        <v>13</v>
      </c>
      <c r="AO15" s="113" t="s">
        <v>14</v>
      </c>
      <c r="AP15" s="120" t="s">
        <v>13</v>
      </c>
      <c r="AQ15" s="121" t="s">
        <v>14</v>
      </c>
      <c r="AR15" s="120" t="s">
        <v>13</v>
      </c>
      <c r="AS15" s="120" t="s">
        <v>14</v>
      </c>
      <c r="AT15" s="112" t="s">
        <v>13</v>
      </c>
      <c r="AU15" s="113" t="s">
        <v>14</v>
      </c>
      <c r="AV15" s="120" t="s">
        <v>13</v>
      </c>
      <c r="AW15" s="120" t="s">
        <v>14</v>
      </c>
      <c r="AX15" s="112" t="s">
        <v>13</v>
      </c>
      <c r="AY15" s="113" t="s">
        <v>14</v>
      </c>
      <c r="AZ15" s="112" t="s">
        <v>13</v>
      </c>
      <c r="BA15" s="113" t="s">
        <v>14</v>
      </c>
      <c r="BB15" s="120" t="s">
        <v>13</v>
      </c>
      <c r="BC15" s="121" t="s">
        <v>14</v>
      </c>
      <c r="BD15" s="120" t="s">
        <v>13</v>
      </c>
      <c r="BE15" s="120" t="s">
        <v>14</v>
      </c>
      <c r="BF15" s="112" t="s">
        <v>13</v>
      </c>
      <c r="BG15" s="113" t="s">
        <v>14</v>
      </c>
      <c r="BH15" s="120" t="s">
        <v>13</v>
      </c>
      <c r="BI15" s="120" t="s">
        <v>14</v>
      </c>
      <c r="BJ15" s="112" t="s">
        <v>13</v>
      </c>
      <c r="BK15" s="113" t="s">
        <v>14</v>
      </c>
      <c r="BL15" s="120" t="s">
        <v>13</v>
      </c>
      <c r="BM15" s="120" t="s">
        <v>14</v>
      </c>
      <c r="BN15" s="125" t="s">
        <v>13</v>
      </c>
      <c r="BO15" s="121" t="s">
        <v>14</v>
      </c>
      <c r="BP15" s="194"/>
    </row>
    <row r="16" spans="1:68" ht="15.75" thickTop="1">
      <c r="A16" s="319" t="s">
        <v>7</v>
      </c>
      <c r="B16" s="114"/>
      <c r="C16" s="199"/>
      <c r="D16" s="114"/>
      <c r="E16" s="199"/>
      <c r="F16" s="114"/>
      <c r="G16" s="199"/>
      <c r="H16" s="114"/>
      <c r="I16" s="199"/>
      <c r="J16" s="114"/>
      <c r="K16" s="199"/>
      <c r="L16" s="114"/>
      <c r="M16" s="199"/>
      <c r="N16" s="203"/>
      <c r="O16" s="200"/>
      <c r="P16" s="118"/>
      <c r="Q16" s="199"/>
      <c r="R16" s="203"/>
      <c r="S16" s="204"/>
      <c r="T16" s="118"/>
      <c r="U16" s="199"/>
      <c r="V16" s="114"/>
      <c r="W16" s="204"/>
      <c r="X16" s="118"/>
      <c r="Y16" s="199"/>
      <c r="Z16" s="114"/>
      <c r="AA16" s="204"/>
      <c r="AB16" s="118"/>
      <c r="AC16" s="204"/>
      <c r="AD16" s="118"/>
      <c r="AE16" s="200"/>
      <c r="AF16" s="205"/>
      <c r="AG16" s="204"/>
      <c r="AH16" s="118"/>
      <c r="AI16" s="204"/>
      <c r="AJ16" s="118"/>
      <c r="AK16" s="204"/>
      <c r="AL16" s="118"/>
      <c r="AM16" s="204"/>
      <c r="AN16" s="118"/>
      <c r="AO16" s="204"/>
      <c r="AP16" s="118"/>
      <c r="AQ16" s="200"/>
      <c r="AR16" s="118"/>
      <c r="AS16" s="204"/>
      <c r="AT16" s="118"/>
      <c r="AU16" s="204"/>
      <c r="AV16" s="118"/>
      <c r="AW16" s="204"/>
      <c r="AX16" s="118"/>
      <c r="AY16" s="204"/>
      <c r="AZ16" s="118"/>
      <c r="BA16" s="204"/>
      <c r="BB16" s="118"/>
      <c r="BC16" s="200"/>
      <c r="BD16" s="118"/>
      <c r="BE16" s="204"/>
      <c r="BF16" s="118"/>
      <c r="BG16" s="204"/>
      <c r="BH16" s="118"/>
      <c r="BI16" s="204"/>
      <c r="BJ16" s="118"/>
      <c r="BK16" s="204"/>
      <c r="BL16" s="118"/>
      <c r="BM16" s="200"/>
      <c r="BN16" s="122"/>
      <c r="BO16" s="206"/>
    </row>
    <row r="17" spans="1:69" s="195" customFormat="1" ht="16.5">
      <c r="A17" s="35" t="s">
        <v>150</v>
      </c>
      <c r="B17" s="227">
        <v>9237192</v>
      </c>
      <c r="C17" s="228">
        <v>19.156032251642447</v>
      </c>
      <c r="D17" s="227">
        <v>0</v>
      </c>
      <c r="E17" s="228">
        <v>0</v>
      </c>
      <c r="F17" s="227">
        <v>12590426</v>
      </c>
      <c r="G17" s="228">
        <v>26.109948404008232</v>
      </c>
      <c r="H17" s="227">
        <v>7977764</v>
      </c>
      <c r="I17" s="228">
        <v>16.544238171079702</v>
      </c>
      <c r="J17" s="227">
        <v>337009</v>
      </c>
      <c r="K17" s="228">
        <v>0.69888720220319867</v>
      </c>
      <c r="L17" s="227">
        <v>4447299</v>
      </c>
      <c r="M17" s="228">
        <v>9.2227814553055953</v>
      </c>
      <c r="N17" s="227">
        <v>34589690</v>
      </c>
      <c r="O17" s="229">
        <v>71.731887484239166</v>
      </c>
      <c r="P17" s="230">
        <v>19596585</v>
      </c>
      <c r="Q17" s="228">
        <v>40.639278070873978</v>
      </c>
      <c r="R17" s="227">
        <v>3997425</v>
      </c>
      <c r="S17" s="228">
        <v>8.2898355066693217</v>
      </c>
      <c r="T17" s="227">
        <v>5349878</v>
      </c>
      <c r="U17" s="228">
        <v>11.094544263056607</v>
      </c>
      <c r="V17" s="227">
        <v>5344575</v>
      </c>
      <c r="W17" s="228">
        <v>11.083546934103126</v>
      </c>
      <c r="X17" s="227">
        <v>700227</v>
      </c>
      <c r="Y17" s="228">
        <v>1.4521264682460682</v>
      </c>
      <c r="Z17" s="227">
        <v>416873</v>
      </c>
      <c r="AA17" s="228">
        <v>0.8645086767536001</v>
      </c>
      <c r="AB17" s="227">
        <v>2399786</v>
      </c>
      <c r="AC17" s="228">
        <v>4.9766615236578406</v>
      </c>
      <c r="AD17" s="230">
        <v>37805349</v>
      </c>
      <c r="AE17" s="229">
        <v>78.40050144336054</v>
      </c>
      <c r="AF17" s="227">
        <v>9062309</v>
      </c>
      <c r="AG17" s="228">
        <v>18.793360956267836</v>
      </c>
      <c r="AH17" s="227">
        <v>8102058</v>
      </c>
      <c r="AI17" s="228">
        <v>16.801998307784192</v>
      </c>
      <c r="AJ17" s="227">
        <v>3374677</v>
      </c>
      <c r="AK17" s="228">
        <v>6.9983845145663279</v>
      </c>
      <c r="AL17" s="227">
        <v>2264298</v>
      </c>
      <c r="AM17" s="228">
        <v>4.6956873382440767</v>
      </c>
      <c r="AN17" s="227">
        <v>8929758</v>
      </c>
      <c r="AO17" s="228">
        <v>18.518477503483975</v>
      </c>
      <c r="AP17" s="227">
        <v>31733100</v>
      </c>
      <c r="AQ17" s="229">
        <v>65.80790862034641</v>
      </c>
      <c r="AR17" s="227">
        <v>1785581</v>
      </c>
      <c r="AS17" s="228">
        <v>3.7029269526843187</v>
      </c>
      <c r="AT17" s="227">
        <v>0</v>
      </c>
      <c r="AU17" s="228">
        <v>0</v>
      </c>
      <c r="AV17" s="227">
        <v>0</v>
      </c>
      <c r="AW17" s="228">
        <v>0</v>
      </c>
      <c r="AX17" s="227">
        <v>0</v>
      </c>
      <c r="AY17" s="228">
        <v>0</v>
      </c>
      <c r="AZ17" s="227">
        <v>12919575</v>
      </c>
      <c r="BA17" s="228">
        <v>26.792535586303007</v>
      </c>
      <c r="BB17" s="230">
        <v>14705156</v>
      </c>
      <c r="BC17" s="229">
        <v>30.495462538987326</v>
      </c>
      <c r="BD17" s="230">
        <v>0</v>
      </c>
      <c r="BE17" s="228">
        <v>0</v>
      </c>
      <c r="BF17" s="227">
        <v>0</v>
      </c>
      <c r="BG17" s="228">
        <v>0</v>
      </c>
      <c r="BH17" s="227">
        <v>0</v>
      </c>
      <c r="BI17" s="228">
        <v>0</v>
      </c>
      <c r="BJ17" s="227">
        <v>0</v>
      </c>
      <c r="BK17" s="228">
        <v>0</v>
      </c>
      <c r="BL17" s="230">
        <v>0</v>
      </c>
      <c r="BM17" s="228">
        <v>0</v>
      </c>
      <c r="BN17" s="231">
        <f>N17+AD17+AP17+BB17+BL17</f>
        <v>118833295</v>
      </c>
      <c r="BO17" s="229">
        <v>246.43576008693344</v>
      </c>
      <c r="BQ17" s="193"/>
    </row>
    <row r="18" spans="1:69" ht="15">
      <c r="A18" s="320" t="s">
        <v>18</v>
      </c>
      <c r="B18" s="116">
        <f t="shared" ref="B18" si="0">SUM(B17)</f>
        <v>9237192</v>
      </c>
      <c r="C18" s="186">
        <f t="shared" ref="C18" si="1">SUM(C17)</f>
        <v>19.156032251642447</v>
      </c>
      <c r="D18" s="116">
        <f t="shared" ref="D18" si="2">SUM(D17)</f>
        <v>0</v>
      </c>
      <c r="E18" s="186">
        <f t="shared" ref="E18" si="3">SUM(E17)</f>
        <v>0</v>
      </c>
      <c r="F18" s="116">
        <f t="shared" ref="F18" si="4">SUM(F17)</f>
        <v>12590426</v>
      </c>
      <c r="G18" s="186">
        <f t="shared" ref="G18" si="5">SUM(G17)</f>
        <v>26.109948404008232</v>
      </c>
      <c r="H18" s="116">
        <f t="shared" ref="H18" si="6">SUM(H17)</f>
        <v>7977764</v>
      </c>
      <c r="I18" s="186">
        <f t="shared" ref="I18" si="7">SUM(I17)</f>
        <v>16.544238171079702</v>
      </c>
      <c r="J18" s="116">
        <f t="shared" ref="J18" si="8">SUM(J17)</f>
        <v>337009</v>
      </c>
      <c r="K18" s="186">
        <f t="shared" ref="K18" si="9">SUM(K17)</f>
        <v>0.69888720220319867</v>
      </c>
      <c r="L18" s="116">
        <f t="shared" ref="L18" si="10">SUM(L17)</f>
        <v>4447299</v>
      </c>
      <c r="M18" s="186">
        <f t="shared" ref="M18" si="11">SUM(M17)</f>
        <v>9.2227814553055953</v>
      </c>
      <c r="N18" s="116">
        <f t="shared" ref="N18" si="12">SUM(N17)</f>
        <v>34589690</v>
      </c>
      <c r="O18" s="201">
        <f t="shared" ref="O18" si="13">SUM(O17)</f>
        <v>71.731887484239166</v>
      </c>
      <c r="P18" s="123">
        <f t="shared" ref="P18" si="14">SUM(P17)</f>
        <v>19596585</v>
      </c>
      <c r="Q18" s="186">
        <f t="shared" ref="Q18" si="15">SUM(Q17)</f>
        <v>40.639278070873978</v>
      </c>
      <c r="R18" s="116">
        <f t="shared" ref="R18" si="16">SUM(R17)</f>
        <v>3997425</v>
      </c>
      <c r="S18" s="186">
        <f t="shared" ref="S18" si="17">SUM(S17)</f>
        <v>8.2898355066693217</v>
      </c>
      <c r="T18" s="116">
        <f t="shared" ref="T18" si="18">SUM(T17)</f>
        <v>5349878</v>
      </c>
      <c r="U18" s="186">
        <f t="shared" ref="U18" si="19">SUM(U17)</f>
        <v>11.094544263056607</v>
      </c>
      <c r="V18" s="116">
        <f t="shared" ref="V18" si="20">SUM(V17)</f>
        <v>5344575</v>
      </c>
      <c r="W18" s="186">
        <f t="shared" ref="W18" si="21">SUM(W17)</f>
        <v>11.083546934103126</v>
      </c>
      <c r="X18" s="116">
        <f t="shared" ref="X18" si="22">SUM(X17)</f>
        <v>700227</v>
      </c>
      <c r="Y18" s="186">
        <f t="shared" ref="Y18" si="23">SUM(Y17)</f>
        <v>1.4521264682460682</v>
      </c>
      <c r="Z18" s="116">
        <f t="shared" ref="Z18" si="24">SUM(Z17)</f>
        <v>416873</v>
      </c>
      <c r="AA18" s="186">
        <f t="shared" ref="AA18" si="25">SUM(AA17)</f>
        <v>0.8645086767536001</v>
      </c>
      <c r="AB18" s="116">
        <f t="shared" ref="AB18" si="26">SUM(AB17)</f>
        <v>2399786</v>
      </c>
      <c r="AC18" s="186">
        <f t="shared" ref="AC18" si="27">SUM(AC17)</f>
        <v>4.9766615236578406</v>
      </c>
      <c r="AD18" s="87">
        <f t="shared" ref="AD18" si="28">SUM(AD17)</f>
        <v>37805349</v>
      </c>
      <c r="AE18" s="201">
        <f t="shared" ref="AE18" si="29">SUM(AE17)</f>
        <v>78.40050144336054</v>
      </c>
      <c r="AF18" s="123">
        <f t="shared" ref="AF18" si="30">SUM(AF17)</f>
        <v>9062309</v>
      </c>
      <c r="AG18" s="186">
        <f t="shared" ref="AG18" si="31">SUM(AG17)</f>
        <v>18.793360956267836</v>
      </c>
      <c r="AH18" s="116">
        <f t="shared" ref="AH18" si="32">SUM(AH17)</f>
        <v>8102058</v>
      </c>
      <c r="AI18" s="186">
        <f t="shared" ref="AI18" si="33">SUM(AI17)</f>
        <v>16.801998307784192</v>
      </c>
      <c r="AJ18" s="116">
        <f t="shared" ref="AJ18" si="34">SUM(AJ17)</f>
        <v>3374677</v>
      </c>
      <c r="AK18" s="186">
        <f t="shared" ref="AK18" si="35">SUM(AK17)</f>
        <v>6.9983845145663279</v>
      </c>
      <c r="AL18" s="116">
        <f t="shared" ref="AL18" si="36">SUM(AL17)</f>
        <v>2264298</v>
      </c>
      <c r="AM18" s="186">
        <f t="shared" ref="AM18" si="37">SUM(AM17)</f>
        <v>4.6956873382440767</v>
      </c>
      <c r="AN18" s="116">
        <f t="shared" ref="AN18" si="38">SUM(AN17)</f>
        <v>8929758</v>
      </c>
      <c r="AO18" s="186">
        <f t="shared" ref="AO18" si="39">SUM(AO17)</f>
        <v>18.518477503483975</v>
      </c>
      <c r="AP18" s="116">
        <f t="shared" ref="AP18" si="40">SUM(AP17)</f>
        <v>31733100</v>
      </c>
      <c r="AQ18" s="201">
        <f t="shared" ref="AQ18" si="41">SUM(AQ17)</f>
        <v>65.80790862034641</v>
      </c>
      <c r="AR18" s="116">
        <f t="shared" ref="AR18" si="42">SUM(AR17)</f>
        <v>1785581</v>
      </c>
      <c r="AS18" s="186">
        <f t="shared" ref="AS18" si="43">SUM(AS17)</f>
        <v>3.7029269526843187</v>
      </c>
      <c r="AT18" s="116">
        <f t="shared" ref="AT18" si="44">SUM(AT17)</f>
        <v>0</v>
      </c>
      <c r="AU18" s="186">
        <f t="shared" ref="AU18" si="45">SUM(AU17)</f>
        <v>0</v>
      </c>
      <c r="AV18" s="116">
        <f t="shared" ref="AV18" si="46">SUM(AV17)</f>
        <v>0</v>
      </c>
      <c r="AW18" s="186">
        <f t="shared" ref="AW18" si="47">SUM(AW17)</f>
        <v>0</v>
      </c>
      <c r="AX18" s="116">
        <f t="shared" ref="AX18" si="48">SUM(AX17)</f>
        <v>0</v>
      </c>
      <c r="AY18" s="186">
        <f t="shared" ref="AY18" si="49">SUM(AY17)</f>
        <v>0</v>
      </c>
      <c r="AZ18" s="116">
        <f t="shared" ref="AZ18" si="50">SUM(AZ17)</f>
        <v>12919575</v>
      </c>
      <c r="BA18" s="186">
        <f t="shared" ref="BA18" si="51">SUM(BA17)</f>
        <v>26.792535586303007</v>
      </c>
      <c r="BB18" s="87">
        <f t="shared" ref="BB18" si="52">SUM(BB17)</f>
        <v>14705156</v>
      </c>
      <c r="BC18" s="201">
        <f t="shared" ref="BC18" si="53">SUM(BC17)</f>
        <v>30.495462538987326</v>
      </c>
      <c r="BD18" s="116">
        <f t="shared" ref="BD18" si="54">SUM(BD17)</f>
        <v>0</v>
      </c>
      <c r="BE18" s="186">
        <f t="shared" ref="BE18" si="55">SUM(BE17)</f>
        <v>0</v>
      </c>
      <c r="BF18" s="116">
        <f t="shared" ref="BF18" si="56">SUM(BF17)</f>
        <v>0</v>
      </c>
      <c r="BG18" s="186">
        <f t="shared" ref="BG18" si="57">SUM(BG17)</f>
        <v>0</v>
      </c>
      <c r="BH18" s="116">
        <f t="shared" ref="BH18" si="58">SUM(BH17)</f>
        <v>0</v>
      </c>
      <c r="BI18" s="186">
        <f t="shared" ref="BI18" si="59">SUM(BI17)</f>
        <v>0</v>
      </c>
      <c r="BJ18" s="116">
        <f t="shared" ref="BJ18" si="60">SUM(BJ17)</f>
        <v>0</v>
      </c>
      <c r="BK18" s="186">
        <f t="shared" ref="BK18" si="61">SUM(BK17)</f>
        <v>0</v>
      </c>
      <c r="BL18" s="87">
        <f>SUM(BL17)</f>
        <v>0</v>
      </c>
      <c r="BM18" s="201">
        <f t="shared" ref="BM18" si="62">SUM(BM17)</f>
        <v>0</v>
      </c>
      <c r="BN18" s="123">
        <f>SUM(BN17)</f>
        <v>118833295</v>
      </c>
      <c r="BO18" s="201">
        <f>SUM(BO17)</f>
        <v>246.43576008693344</v>
      </c>
    </row>
    <row r="19" spans="1:69" ht="15">
      <c r="A19" s="321" t="s">
        <v>8</v>
      </c>
      <c r="B19" s="116"/>
      <c r="C19" s="186"/>
      <c r="D19" s="116"/>
      <c r="E19" s="186"/>
      <c r="F19" s="116"/>
      <c r="G19" s="186"/>
      <c r="H19" s="116"/>
      <c r="I19" s="186"/>
      <c r="J19" s="116"/>
      <c r="K19" s="186"/>
      <c r="L19" s="116"/>
      <c r="M19" s="186"/>
      <c r="N19" s="86"/>
      <c r="O19" s="201"/>
      <c r="P19" s="87"/>
      <c r="Q19" s="186"/>
      <c r="R19" s="116"/>
      <c r="S19" s="186"/>
      <c r="T19" s="116"/>
      <c r="U19" s="186"/>
      <c r="V19" s="116"/>
      <c r="W19" s="186"/>
      <c r="X19" s="116"/>
      <c r="Y19" s="186"/>
      <c r="Z19" s="116"/>
      <c r="AA19" s="186"/>
      <c r="AB19" s="116"/>
      <c r="AC19" s="186"/>
      <c r="AD19" s="86"/>
      <c r="AE19" s="202"/>
      <c r="AF19" s="116"/>
      <c r="AG19" s="186"/>
      <c r="AH19" s="116"/>
      <c r="AI19" s="186"/>
      <c r="AJ19" s="116"/>
      <c r="AK19" s="186"/>
      <c r="AL19" s="116"/>
      <c r="AM19" s="186"/>
      <c r="AN19" s="116"/>
      <c r="AO19" s="186"/>
      <c r="AP19" s="86"/>
      <c r="AQ19" s="202"/>
      <c r="AR19" s="116"/>
      <c r="AS19" s="186"/>
      <c r="AT19" s="116"/>
      <c r="AU19" s="186"/>
      <c r="AV19" s="116"/>
      <c r="AW19" s="186"/>
      <c r="AX19" s="116"/>
      <c r="AY19" s="186"/>
      <c r="AZ19" s="116"/>
      <c r="BA19" s="186"/>
      <c r="BB19" s="87"/>
      <c r="BC19" s="201"/>
      <c r="BD19" s="87"/>
      <c r="BE19" s="186"/>
      <c r="BF19" s="116"/>
      <c r="BG19" s="186"/>
      <c r="BH19" s="116"/>
      <c r="BI19" s="186"/>
      <c r="BJ19" s="116"/>
      <c r="BK19" s="186"/>
      <c r="BL19" s="87"/>
      <c r="BM19" s="201"/>
      <c r="BN19" s="123"/>
      <c r="BO19" s="201"/>
    </row>
    <row r="20" spans="1:69" s="195" customFormat="1" ht="16.5">
      <c r="A20" s="35" t="s">
        <v>150</v>
      </c>
      <c r="B20" s="227">
        <v>8005625</v>
      </c>
      <c r="C20" s="228">
        <v>19.929958076915415</v>
      </c>
      <c r="D20" s="227">
        <v>0</v>
      </c>
      <c r="E20" s="228">
        <v>0</v>
      </c>
      <c r="F20" s="227">
        <v>29339407</v>
      </c>
      <c r="G20" s="228">
        <v>73.040287486805681</v>
      </c>
      <c r="H20" s="227">
        <v>2609049</v>
      </c>
      <c r="I20" s="228">
        <v>6.4952127023958894</v>
      </c>
      <c r="J20" s="227">
        <v>0</v>
      </c>
      <c r="K20" s="228">
        <v>0</v>
      </c>
      <c r="L20" s="227">
        <v>17351748</v>
      </c>
      <c r="M20" s="228">
        <v>43.197078329449717</v>
      </c>
      <c r="N20" s="227">
        <v>57305829</v>
      </c>
      <c r="O20" s="229">
        <v>142.66253659556671</v>
      </c>
      <c r="P20" s="230">
        <v>116273935</v>
      </c>
      <c r="Q20" s="228">
        <v>289.46330236402383</v>
      </c>
      <c r="R20" s="227">
        <v>80567</v>
      </c>
      <c r="S20" s="228">
        <v>0.20057109000019915</v>
      </c>
      <c r="T20" s="227">
        <v>0</v>
      </c>
      <c r="U20" s="228">
        <v>0</v>
      </c>
      <c r="V20" s="227">
        <v>2641213</v>
      </c>
      <c r="W20" s="228">
        <v>6.5752847981517997</v>
      </c>
      <c r="X20" s="227">
        <v>0</v>
      </c>
      <c r="Y20" s="228">
        <v>0</v>
      </c>
      <c r="Z20" s="227">
        <v>3159885</v>
      </c>
      <c r="AA20" s="228">
        <v>7.8665158033100324</v>
      </c>
      <c r="AB20" s="227">
        <v>29424679</v>
      </c>
      <c r="AC20" s="228">
        <v>73.252571647646931</v>
      </c>
      <c r="AD20" s="230">
        <v>151580279</v>
      </c>
      <c r="AE20" s="229">
        <v>377.35824570313275</v>
      </c>
      <c r="AF20" s="227">
        <v>12268021</v>
      </c>
      <c r="AG20" s="228">
        <v>30.541168767799885</v>
      </c>
      <c r="AH20" s="227">
        <v>21354636</v>
      </c>
      <c r="AI20" s="228">
        <v>53.162245324729639</v>
      </c>
      <c r="AJ20" s="227">
        <v>8005210</v>
      </c>
      <c r="AK20" s="228">
        <v>19.928924936766844</v>
      </c>
      <c r="AL20" s="227">
        <v>4052925</v>
      </c>
      <c r="AM20" s="228">
        <v>10.089733823265819</v>
      </c>
      <c r="AN20" s="227">
        <v>36666324</v>
      </c>
      <c r="AO20" s="228">
        <v>91.280605843341107</v>
      </c>
      <c r="AP20" s="227">
        <v>82347116</v>
      </c>
      <c r="AQ20" s="229">
        <v>205.00267869590331</v>
      </c>
      <c r="AR20" s="227">
        <v>16436910</v>
      </c>
      <c r="AS20" s="228">
        <v>40.919594312003348</v>
      </c>
      <c r="AT20" s="227">
        <v>0</v>
      </c>
      <c r="AU20" s="228">
        <v>0</v>
      </c>
      <c r="AV20" s="227">
        <v>0</v>
      </c>
      <c r="AW20" s="228">
        <v>0</v>
      </c>
      <c r="AX20" s="227">
        <v>0</v>
      </c>
      <c r="AY20" s="228">
        <v>0</v>
      </c>
      <c r="AZ20" s="227">
        <v>39570142</v>
      </c>
      <c r="BA20" s="228">
        <v>98.509644301049562</v>
      </c>
      <c r="BB20" s="230">
        <v>56007052</v>
      </c>
      <c r="BC20" s="229">
        <v>139.42923861305292</v>
      </c>
      <c r="BD20" s="230">
        <v>0</v>
      </c>
      <c r="BE20" s="228">
        <v>0</v>
      </c>
      <c r="BF20" s="227">
        <v>0</v>
      </c>
      <c r="BG20" s="228">
        <v>0</v>
      </c>
      <c r="BH20" s="227">
        <v>0</v>
      </c>
      <c r="BI20" s="228">
        <v>0</v>
      </c>
      <c r="BJ20" s="227">
        <v>0</v>
      </c>
      <c r="BK20" s="228">
        <v>0</v>
      </c>
      <c r="BL20" s="230">
        <v>0</v>
      </c>
      <c r="BM20" s="228">
        <v>0</v>
      </c>
      <c r="BN20" s="231">
        <f>N20+AD20+AP20+BB20+BL20</f>
        <v>347240276</v>
      </c>
      <c r="BO20" s="229">
        <v>864.45269960765563</v>
      </c>
      <c r="BQ20" s="193"/>
    </row>
    <row r="21" spans="1:69" ht="15">
      <c r="A21" s="320" t="s">
        <v>110</v>
      </c>
      <c r="B21" s="116">
        <f t="shared" ref="B21" si="63">SUM(B20)</f>
        <v>8005625</v>
      </c>
      <c r="C21" s="186">
        <f t="shared" ref="C21" si="64">SUM(C20)</f>
        <v>19.929958076915415</v>
      </c>
      <c r="D21" s="116">
        <f t="shared" ref="D21" si="65">SUM(D20)</f>
        <v>0</v>
      </c>
      <c r="E21" s="186">
        <f t="shared" ref="E21" si="66">SUM(E20)</f>
        <v>0</v>
      </c>
      <c r="F21" s="116">
        <f t="shared" ref="F21" si="67">SUM(F20)</f>
        <v>29339407</v>
      </c>
      <c r="G21" s="186">
        <f t="shared" ref="G21" si="68">SUM(G20)</f>
        <v>73.040287486805681</v>
      </c>
      <c r="H21" s="116">
        <f t="shared" ref="H21" si="69">SUM(H20)</f>
        <v>2609049</v>
      </c>
      <c r="I21" s="186">
        <f t="shared" ref="I21" si="70">SUM(I20)</f>
        <v>6.4952127023958894</v>
      </c>
      <c r="J21" s="116">
        <f t="shared" ref="J21" si="71">SUM(J20)</f>
        <v>0</v>
      </c>
      <c r="K21" s="186">
        <f t="shared" ref="K21" si="72">SUM(K20)</f>
        <v>0</v>
      </c>
      <c r="L21" s="116">
        <f t="shared" ref="L21" si="73">SUM(L20)</f>
        <v>17351748</v>
      </c>
      <c r="M21" s="186">
        <f t="shared" ref="M21" si="74">SUM(M20)</f>
        <v>43.197078329449717</v>
      </c>
      <c r="N21" s="116">
        <f t="shared" ref="N21" si="75">SUM(N20)</f>
        <v>57305829</v>
      </c>
      <c r="O21" s="201">
        <f t="shared" ref="O21" si="76">SUM(O20)</f>
        <v>142.66253659556671</v>
      </c>
      <c r="P21" s="123">
        <f t="shared" ref="P21" si="77">SUM(P20)</f>
        <v>116273935</v>
      </c>
      <c r="Q21" s="186">
        <f t="shared" ref="Q21" si="78">SUM(Q20)</f>
        <v>289.46330236402383</v>
      </c>
      <c r="R21" s="116">
        <f t="shared" ref="R21" si="79">SUM(R20)</f>
        <v>80567</v>
      </c>
      <c r="S21" s="186">
        <f t="shared" ref="S21" si="80">SUM(S20)</f>
        <v>0.20057109000019915</v>
      </c>
      <c r="T21" s="116">
        <f t="shared" ref="T21" si="81">SUM(T20)</f>
        <v>0</v>
      </c>
      <c r="U21" s="186">
        <f t="shared" ref="U21" si="82">SUM(U20)</f>
        <v>0</v>
      </c>
      <c r="V21" s="116">
        <f t="shared" ref="V21" si="83">SUM(V20)</f>
        <v>2641213</v>
      </c>
      <c r="W21" s="186">
        <f t="shared" ref="W21" si="84">SUM(W20)</f>
        <v>6.5752847981517997</v>
      </c>
      <c r="X21" s="116">
        <f t="shared" ref="X21" si="85">SUM(X20)</f>
        <v>0</v>
      </c>
      <c r="Y21" s="186">
        <f t="shared" ref="Y21" si="86">SUM(Y20)</f>
        <v>0</v>
      </c>
      <c r="Z21" s="116">
        <f t="shared" ref="Z21" si="87">SUM(Z20)</f>
        <v>3159885</v>
      </c>
      <c r="AA21" s="186">
        <f t="shared" ref="AA21" si="88">SUM(AA20)</f>
        <v>7.8665158033100324</v>
      </c>
      <c r="AB21" s="116">
        <f t="shared" ref="AB21" si="89">SUM(AB20)</f>
        <v>29424679</v>
      </c>
      <c r="AC21" s="186">
        <f t="shared" ref="AC21" si="90">SUM(AC20)</f>
        <v>73.252571647646931</v>
      </c>
      <c r="AD21" s="87">
        <f t="shared" ref="AD21" si="91">SUM(AD20)</f>
        <v>151580279</v>
      </c>
      <c r="AE21" s="201">
        <f t="shared" ref="AE21" si="92">SUM(AE20)</f>
        <v>377.35824570313275</v>
      </c>
      <c r="AF21" s="123">
        <f t="shared" ref="AF21" si="93">SUM(AF20)</f>
        <v>12268021</v>
      </c>
      <c r="AG21" s="186">
        <f t="shared" ref="AG21" si="94">SUM(AG20)</f>
        <v>30.541168767799885</v>
      </c>
      <c r="AH21" s="116">
        <f t="shared" ref="AH21" si="95">SUM(AH20)</f>
        <v>21354636</v>
      </c>
      <c r="AI21" s="186">
        <f t="shared" ref="AI21" si="96">SUM(AI20)</f>
        <v>53.162245324729639</v>
      </c>
      <c r="AJ21" s="116">
        <f t="shared" ref="AJ21" si="97">SUM(AJ20)</f>
        <v>8005210</v>
      </c>
      <c r="AK21" s="186">
        <f t="shared" ref="AK21" si="98">SUM(AK20)</f>
        <v>19.928924936766844</v>
      </c>
      <c r="AL21" s="116">
        <f t="shared" ref="AL21" si="99">SUM(AL20)</f>
        <v>4052925</v>
      </c>
      <c r="AM21" s="186">
        <f t="shared" ref="AM21" si="100">SUM(AM20)</f>
        <v>10.089733823265819</v>
      </c>
      <c r="AN21" s="116">
        <f t="shared" ref="AN21" si="101">SUM(AN20)</f>
        <v>36666324</v>
      </c>
      <c r="AO21" s="186">
        <f t="shared" ref="AO21" si="102">SUM(AO20)</f>
        <v>91.280605843341107</v>
      </c>
      <c r="AP21" s="116">
        <f t="shared" ref="AP21" si="103">SUM(AP20)</f>
        <v>82347116</v>
      </c>
      <c r="AQ21" s="201">
        <f t="shared" ref="AQ21" si="104">SUM(AQ20)</f>
        <v>205.00267869590331</v>
      </c>
      <c r="AR21" s="116">
        <f t="shared" ref="AR21" si="105">SUM(AR20)</f>
        <v>16436910</v>
      </c>
      <c r="AS21" s="186">
        <f t="shared" ref="AS21" si="106">SUM(AS20)</f>
        <v>40.919594312003348</v>
      </c>
      <c r="AT21" s="116">
        <f t="shared" ref="AT21" si="107">SUM(AT20)</f>
        <v>0</v>
      </c>
      <c r="AU21" s="186">
        <f t="shared" ref="AU21" si="108">SUM(AU20)</f>
        <v>0</v>
      </c>
      <c r="AV21" s="116">
        <f t="shared" ref="AV21" si="109">SUM(AV20)</f>
        <v>0</v>
      </c>
      <c r="AW21" s="186">
        <f t="shared" ref="AW21" si="110">SUM(AW20)</f>
        <v>0</v>
      </c>
      <c r="AX21" s="116">
        <f t="shared" ref="AX21" si="111">SUM(AX20)</f>
        <v>0</v>
      </c>
      <c r="AY21" s="186">
        <f t="shared" ref="AY21" si="112">SUM(AY20)</f>
        <v>0</v>
      </c>
      <c r="AZ21" s="116">
        <f t="shared" ref="AZ21" si="113">SUM(AZ20)</f>
        <v>39570142</v>
      </c>
      <c r="BA21" s="186">
        <f t="shared" ref="BA21" si="114">SUM(BA20)</f>
        <v>98.509644301049562</v>
      </c>
      <c r="BB21" s="87">
        <f t="shared" ref="BB21" si="115">SUM(BB20)</f>
        <v>56007052</v>
      </c>
      <c r="BC21" s="201">
        <f t="shared" ref="BC21" si="116">SUM(BC20)</f>
        <v>139.42923861305292</v>
      </c>
      <c r="BD21" s="116">
        <f t="shared" ref="BD21" si="117">SUM(BD20)</f>
        <v>0</v>
      </c>
      <c r="BE21" s="186">
        <f t="shared" ref="BE21" si="118">SUM(BE20)</f>
        <v>0</v>
      </c>
      <c r="BF21" s="116">
        <f t="shared" ref="BF21" si="119">SUM(BF20)</f>
        <v>0</v>
      </c>
      <c r="BG21" s="186">
        <f t="shared" ref="BG21" si="120">SUM(BG20)</f>
        <v>0</v>
      </c>
      <c r="BH21" s="116">
        <f t="shared" ref="BH21" si="121">SUM(BH20)</f>
        <v>0</v>
      </c>
      <c r="BI21" s="186">
        <f t="shared" ref="BI21" si="122">SUM(BI20)</f>
        <v>0</v>
      </c>
      <c r="BJ21" s="116">
        <f t="shared" ref="BJ21" si="123">SUM(BJ20)</f>
        <v>0</v>
      </c>
      <c r="BK21" s="186">
        <f t="shared" ref="BK21" si="124">SUM(BK20)</f>
        <v>0</v>
      </c>
      <c r="BL21" s="87">
        <f>SUM(BL20)</f>
        <v>0</v>
      </c>
      <c r="BM21" s="201">
        <f t="shared" ref="BM21" si="125">SUM(BM20)</f>
        <v>0</v>
      </c>
      <c r="BN21" s="123">
        <f>SUM(BN20)</f>
        <v>347240276</v>
      </c>
      <c r="BO21" s="201">
        <v>862.8376922294708</v>
      </c>
    </row>
    <row r="22" spans="1:69" ht="15">
      <c r="A22" s="321" t="s">
        <v>9</v>
      </c>
      <c r="B22" s="116"/>
      <c r="C22" s="186"/>
      <c r="D22" s="116"/>
      <c r="E22" s="186"/>
      <c r="F22" s="116"/>
      <c r="G22" s="186"/>
      <c r="H22" s="116"/>
      <c r="I22" s="186"/>
      <c r="J22" s="116"/>
      <c r="K22" s="186"/>
      <c r="L22" s="116"/>
      <c r="M22" s="186"/>
      <c r="N22" s="86"/>
      <c r="O22" s="201"/>
      <c r="P22" s="87"/>
      <c r="Q22" s="186"/>
      <c r="R22" s="116"/>
      <c r="S22" s="186"/>
      <c r="T22" s="116"/>
      <c r="U22" s="186"/>
      <c r="V22" s="116"/>
      <c r="W22" s="186"/>
      <c r="X22" s="116"/>
      <c r="Y22" s="186"/>
      <c r="Z22" s="116"/>
      <c r="AA22" s="186"/>
      <c r="AB22" s="116"/>
      <c r="AC22" s="186"/>
      <c r="AD22" s="86"/>
      <c r="AE22" s="202"/>
      <c r="AF22" s="116"/>
      <c r="AG22" s="186"/>
      <c r="AH22" s="116"/>
      <c r="AI22" s="186"/>
      <c r="AJ22" s="116"/>
      <c r="AK22" s="186"/>
      <c r="AL22" s="116"/>
      <c r="AM22" s="186"/>
      <c r="AN22" s="116"/>
      <c r="AO22" s="186"/>
      <c r="AP22" s="86"/>
      <c r="AQ22" s="202"/>
      <c r="AR22" s="116"/>
      <c r="AS22" s="186"/>
      <c r="AT22" s="116"/>
      <c r="AU22" s="186"/>
      <c r="AV22" s="116"/>
      <c r="AW22" s="186"/>
      <c r="AX22" s="116"/>
      <c r="AY22" s="186"/>
      <c r="AZ22" s="116"/>
      <c r="BA22" s="186"/>
      <c r="BB22" s="87"/>
      <c r="BC22" s="201"/>
      <c r="BD22" s="87"/>
      <c r="BE22" s="186"/>
      <c r="BF22" s="116"/>
      <c r="BG22" s="186"/>
      <c r="BH22" s="116"/>
      <c r="BI22" s="186"/>
      <c r="BJ22" s="116"/>
      <c r="BK22" s="186"/>
      <c r="BL22" s="87"/>
      <c r="BM22" s="201"/>
      <c r="BN22" s="123"/>
      <c r="BO22" s="201"/>
    </row>
    <row r="23" spans="1:69" s="195" customFormat="1" ht="16.5">
      <c r="A23" s="35" t="s">
        <v>212</v>
      </c>
      <c r="B23" s="227">
        <v>5362061</v>
      </c>
      <c r="C23" s="228">
        <v>12.787637485810224</v>
      </c>
      <c r="D23" s="227">
        <v>0</v>
      </c>
      <c r="E23" s="228">
        <v>0</v>
      </c>
      <c r="F23" s="227">
        <v>27953118</v>
      </c>
      <c r="G23" s="228">
        <v>66.663609306585002</v>
      </c>
      <c r="H23" s="227">
        <v>182708</v>
      </c>
      <c r="I23" s="228">
        <v>0.43572866287000739</v>
      </c>
      <c r="J23" s="227">
        <v>263</v>
      </c>
      <c r="K23" s="228">
        <v>6.2721193562849972E-4</v>
      </c>
      <c r="L23" s="227">
        <v>5040758</v>
      </c>
      <c r="M23" s="228">
        <v>12.02138244188154</v>
      </c>
      <c r="N23" s="227">
        <v>38538908</v>
      </c>
      <c r="O23" s="229">
        <v>91.908985109082423</v>
      </c>
      <c r="P23" s="230">
        <v>19506045</v>
      </c>
      <c r="Q23" s="228">
        <v>46.518723349454831</v>
      </c>
      <c r="R23" s="227">
        <v>1578631</v>
      </c>
      <c r="S23" s="228">
        <v>3.7647764454492556</v>
      </c>
      <c r="T23" s="227">
        <v>1497907</v>
      </c>
      <c r="U23" s="228">
        <v>3.5722629234276777</v>
      </c>
      <c r="V23" s="227">
        <v>38937</v>
      </c>
      <c r="W23" s="228">
        <v>9.2858369344360814E-2</v>
      </c>
      <c r="X23" s="227">
        <v>0</v>
      </c>
      <c r="Y23" s="228">
        <v>0</v>
      </c>
      <c r="Z23" s="227">
        <v>239824</v>
      </c>
      <c r="AA23" s="228">
        <v>0.57194097053296322</v>
      </c>
      <c r="AB23" s="227">
        <v>100481</v>
      </c>
      <c r="AC23" s="228">
        <v>0.23963073195394405</v>
      </c>
      <c r="AD23" s="230">
        <v>22961825</v>
      </c>
      <c r="AE23" s="229">
        <v>54.760192790163025</v>
      </c>
      <c r="AF23" s="227">
        <v>7329601</v>
      </c>
      <c r="AG23" s="228">
        <v>17.479898215188545</v>
      </c>
      <c r="AH23" s="227">
        <v>17664670</v>
      </c>
      <c r="AI23" s="228">
        <v>42.1273454864589</v>
      </c>
      <c r="AJ23" s="227">
        <v>13831881</v>
      </c>
      <c r="AK23" s="228">
        <v>32.986771313281629</v>
      </c>
      <c r="AL23" s="227">
        <v>4633140</v>
      </c>
      <c r="AM23" s="228">
        <v>11.049280256417594</v>
      </c>
      <c r="AN23" s="227">
        <v>12446334</v>
      </c>
      <c r="AO23" s="228">
        <v>29.682468591706495</v>
      </c>
      <c r="AP23" s="227">
        <v>55905626</v>
      </c>
      <c r="AQ23" s="229">
        <v>133.32576386305317</v>
      </c>
      <c r="AR23" s="227">
        <v>12767749</v>
      </c>
      <c r="AS23" s="228">
        <v>30.448990737295976</v>
      </c>
      <c r="AT23" s="227">
        <v>0</v>
      </c>
      <c r="AU23" s="228">
        <v>0</v>
      </c>
      <c r="AV23" s="227">
        <v>0</v>
      </c>
      <c r="AW23" s="228">
        <v>0</v>
      </c>
      <c r="AX23" s="227">
        <v>0</v>
      </c>
      <c r="AY23" s="228">
        <v>0</v>
      </c>
      <c r="AZ23" s="227">
        <v>3221611</v>
      </c>
      <c r="BA23" s="228">
        <v>7.6830147192093792</v>
      </c>
      <c r="BB23" s="230">
        <v>15989360</v>
      </c>
      <c r="BC23" s="229">
        <v>38.132005456505361</v>
      </c>
      <c r="BD23" s="230">
        <v>0</v>
      </c>
      <c r="BE23" s="228">
        <v>0</v>
      </c>
      <c r="BF23" s="227">
        <v>0</v>
      </c>
      <c r="BG23" s="228">
        <v>0</v>
      </c>
      <c r="BH23" s="227">
        <v>0</v>
      </c>
      <c r="BI23" s="228">
        <v>0</v>
      </c>
      <c r="BJ23" s="227">
        <v>0</v>
      </c>
      <c r="BK23" s="228">
        <v>0</v>
      </c>
      <c r="BL23" s="230">
        <v>0</v>
      </c>
      <c r="BM23" s="228">
        <v>0</v>
      </c>
      <c r="BN23" s="231">
        <f>N23+AD23+AP23+BB23+BL23</f>
        <v>133395719</v>
      </c>
      <c r="BO23" s="229">
        <v>318.12694721880399</v>
      </c>
      <c r="BQ23" s="193"/>
    </row>
    <row r="24" spans="1:69" ht="15">
      <c r="A24" s="320" t="s">
        <v>17</v>
      </c>
      <c r="B24" s="116">
        <f t="shared" ref="B24" si="126">SUM(B23)</f>
        <v>5362061</v>
      </c>
      <c r="C24" s="186">
        <f t="shared" ref="C24" si="127">SUM(C23)</f>
        <v>12.787637485810224</v>
      </c>
      <c r="D24" s="116">
        <f t="shared" ref="D24" si="128">SUM(D23)</f>
        <v>0</v>
      </c>
      <c r="E24" s="186">
        <f t="shared" ref="E24" si="129">SUM(E23)</f>
        <v>0</v>
      </c>
      <c r="F24" s="116">
        <f t="shared" ref="F24" si="130">SUM(F23)</f>
        <v>27953118</v>
      </c>
      <c r="G24" s="186">
        <f t="shared" ref="G24" si="131">SUM(G23)</f>
        <v>66.663609306585002</v>
      </c>
      <c r="H24" s="116">
        <f t="shared" ref="H24" si="132">SUM(H23)</f>
        <v>182708</v>
      </c>
      <c r="I24" s="186">
        <f t="shared" ref="I24" si="133">SUM(I23)</f>
        <v>0.43572866287000739</v>
      </c>
      <c r="J24" s="116">
        <f t="shared" ref="J24" si="134">SUM(J23)</f>
        <v>263</v>
      </c>
      <c r="K24" s="186">
        <f t="shared" ref="K24" si="135">SUM(K23)</f>
        <v>6.2721193562849972E-4</v>
      </c>
      <c r="L24" s="116">
        <f t="shared" ref="L24" si="136">SUM(L23)</f>
        <v>5040758</v>
      </c>
      <c r="M24" s="186">
        <f t="shared" ref="M24" si="137">SUM(M23)</f>
        <v>12.02138244188154</v>
      </c>
      <c r="N24" s="116">
        <f t="shared" ref="N24" si="138">SUM(N23)</f>
        <v>38538908</v>
      </c>
      <c r="O24" s="201">
        <f t="shared" ref="O24" si="139">SUM(O23)</f>
        <v>91.908985109082423</v>
      </c>
      <c r="P24" s="123">
        <f t="shared" ref="P24" si="140">SUM(P23)</f>
        <v>19506045</v>
      </c>
      <c r="Q24" s="186">
        <f t="shared" ref="Q24" si="141">SUM(Q23)</f>
        <v>46.518723349454831</v>
      </c>
      <c r="R24" s="116">
        <f t="shared" ref="R24" si="142">SUM(R23)</f>
        <v>1578631</v>
      </c>
      <c r="S24" s="186">
        <f t="shared" ref="S24" si="143">SUM(S23)</f>
        <v>3.7647764454492556</v>
      </c>
      <c r="T24" s="116">
        <f t="shared" ref="T24" si="144">SUM(T23)</f>
        <v>1497907</v>
      </c>
      <c r="U24" s="186">
        <f t="shared" ref="U24" si="145">SUM(U23)</f>
        <v>3.5722629234276777</v>
      </c>
      <c r="V24" s="116">
        <f t="shared" ref="V24" si="146">SUM(V23)</f>
        <v>38937</v>
      </c>
      <c r="W24" s="186">
        <f t="shared" ref="W24" si="147">SUM(W23)</f>
        <v>9.2858369344360814E-2</v>
      </c>
      <c r="X24" s="116">
        <f t="shared" ref="X24" si="148">SUM(X23)</f>
        <v>0</v>
      </c>
      <c r="Y24" s="186">
        <f t="shared" ref="Y24" si="149">SUM(Y23)</f>
        <v>0</v>
      </c>
      <c r="Z24" s="116">
        <f t="shared" ref="Z24" si="150">SUM(Z23)</f>
        <v>239824</v>
      </c>
      <c r="AA24" s="186">
        <f t="shared" ref="AA24" si="151">SUM(AA23)</f>
        <v>0.57194097053296322</v>
      </c>
      <c r="AB24" s="116">
        <f t="shared" ref="AB24" si="152">SUM(AB23)</f>
        <v>100481</v>
      </c>
      <c r="AC24" s="186">
        <f t="shared" ref="AC24" si="153">SUM(AC23)</f>
        <v>0.23963073195394405</v>
      </c>
      <c r="AD24" s="87">
        <f t="shared" ref="AD24" si="154">SUM(AD23)</f>
        <v>22961825</v>
      </c>
      <c r="AE24" s="201">
        <f t="shared" ref="AE24" si="155">SUM(AE23)</f>
        <v>54.760192790163025</v>
      </c>
      <c r="AF24" s="123">
        <f t="shared" ref="AF24" si="156">SUM(AF23)</f>
        <v>7329601</v>
      </c>
      <c r="AG24" s="186">
        <f t="shared" ref="AG24" si="157">SUM(AG23)</f>
        <v>17.479898215188545</v>
      </c>
      <c r="AH24" s="116">
        <f t="shared" ref="AH24" si="158">SUM(AH23)</f>
        <v>17664670</v>
      </c>
      <c r="AI24" s="186">
        <f t="shared" ref="AI24" si="159">SUM(AI23)</f>
        <v>42.1273454864589</v>
      </c>
      <c r="AJ24" s="116">
        <f t="shared" ref="AJ24" si="160">SUM(AJ23)</f>
        <v>13831881</v>
      </c>
      <c r="AK24" s="186">
        <f t="shared" ref="AK24" si="161">SUM(AK23)</f>
        <v>32.986771313281629</v>
      </c>
      <c r="AL24" s="116">
        <f t="shared" ref="AL24" si="162">SUM(AL23)</f>
        <v>4633140</v>
      </c>
      <c r="AM24" s="186">
        <f t="shared" ref="AM24" si="163">SUM(AM23)</f>
        <v>11.049280256417594</v>
      </c>
      <c r="AN24" s="116">
        <f t="shared" ref="AN24" si="164">SUM(AN23)</f>
        <v>12446334</v>
      </c>
      <c r="AO24" s="186">
        <f t="shared" ref="AO24" si="165">SUM(AO23)</f>
        <v>29.682468591706495</v>
      </c>
      <c r="AP24" s="116">
        <f t="shared" ref="AP24" si="166">SUM(AP23)</f>
        <v>55905626</v>
      </c>
      <c r="AQ24" s="201">
        <f t="shared" ref="AQ24" si="167">SUM(AQ23)</f>
        <v>133.32576386305317</v>
      </c>
      <c r="AR24" s="116">
        <f t="shared" ref="AR24" si="168">SUM(AR23)</f>
        <v>12767749</v>
      </c>
      <c r="AS24" s="186">
        <f t="shared" ref="AS24" si="169">SUM(AS23)</f>
        <v>30.448990737295976</v>
      </c>
      <c r="AT24" s="116">
        <f t="shared" ref="AT24" si="170">SUM(AT23)</f>
        <v>0</v>
      </c>
      <c r="AU24" s="186">
        <f t="shared" ref="AU24" si="171">SUM(AU23)</f>
        <v>0</v>
      </c>
      <c r="AV24" s="116">
        <f t="shared" ref="AV24" si="172">SUM(AV23)</f>
        <v>0</v>
      </c>
      <c r="AW24" s="186">
        <f t="shared" ref="AW24" si="173">SUM(AW23)</f>
        <v>0</v>
      </c>
      <c r="AX24" s="116">
        <f t="shared" ref="AX24" si="174">SUM(AX23)</f>
        <v>0</v>
      </c>
      <c r="AY24" s="186">
        <f t="shared" ref="AY24" si="175">SUM(AY23)</f>
        <v>0</v>
      </c>
      <c r="AZ24" s="116">
        <f t="shared" ref="AZ24" si="176">SUM(AZ23)</f>
        <v>3221611</v>
      </c>
      <c r="BA24" s="186">
        <f t="shared" ref="BA24" si="177">SUM(BA23)</f>
        <v>7.6830147192093792</v>
      </c>
      <c r="BB24" s="87">
        <f t="shared" ref="BB24" si="178">SUM(BB23)</f>
        <v>15989360</v>
      </c>
      <c r="BC24" s="201">
        <f t="shared" ref="BC24" si="179">SUM(BC23)</f>
        <v>38.132005456505361</v>
      </c>
      <c r="BD24" s="116">
        <f t="shared" ref="BD24" si="180">SUM(BD23)</f>
        <v>0</v>
      </c>
      <c r="BE24" s="186">
        <f t="shared" ref="BE24" si="181">SUM(BE23)</f>
        <v>0</v>
      </c>
      <c r="BF24" s="116">
        <f t="shared" ref="BF24" si="182">SUM(BF23)</f>
        <v>0</v>
      </c>
      <c r="BG24" s="186">
        <f t="shared" ref="BG24" si="183">SUM(BG23)</f>
        <v>0</v>
      </c>
      <c r="BH24" s="116">
        <f t="shared" ref="BH24" si="184">SUM(BH23)</f>
        <v>0</v>
      </c>
      <c r="BI24" s="186">
        <f t="shared" ref="BI24" si="185">SUM(BI23)</f>
        <v>0</v>
      </c>
      <c r="BJ24" s="116">
        <f t="shared" ref="BJ24" si="186">SUM(BJ23)</f>
        <v>0</v>
      </c>
      <c r="BK24" s="186">
        <f t="shared" ref="BK24" si="187">SUM(BK23)</f>
        <v>0</v>
      </c>
      <c r="BL24" s="87">
        <f>SUM(BL23)</f>
        <v>0</v>
      </c>
      <c r="BM24" s="201">
        <f t="shared" ref="BM24" si="188">SUM(BM23)</f>
        <v>0</v>
      </c>
      <c r="BN24" s="123">
        <f>SUM(BN23)</f>
        <v>133395719</v>
      </c>
      <c r="BO24" s="201">
        <v>345.08111849598839</v>
      </c>
    </row>
    <row r="25" spans="1:69" ht="15">
      <c r="A25" s="321" t="s">
        <v>85</v>
      </c>
      <c r="B25" s="116"/>
      <c r="C25" s="186"/>
      <c r="D25" s="116"/>
      <c r="E25" s="186"/>
      <c r="F25" s="116"/>
      <c r="G25" s="186"/>
      <c r="H25" s="116"/>
      <c r="I25" s="186"/>
      <c r="J25" s="116"/>
      <c r="K25" s="186"/>
      <c r="L25" s="116"/>
      <c r="M25" s="186"/>
      <c r="N25" s="86"/>
      <c r="O25" s="201"/>
      <c r="P25" s="87"/>
      <c r="Q25" s="186"/>
      <c r="R25" s="116"/>
      <c r="S25" s="186"/>
      <c r="T25" s="116"/>
      <c r="U25" s="186"/>
      <c r="V25" s="116"/>
      <c r="W25" s="186"/>
      <c r="X25" s="116"/>
      <c r="Y25" s="186"/>
      <c r="Z25" s="116"/>
      <c r="AA25" s="186"/>
      <c r="AB25" s="116"/>
      <c r="AC25" s="186"/>
      <c r="AD25" s="86"/>
      <c r="AE25" s="202"/>
      <c r="AF25" s="116"/>
      <c r="AG25" s="186"/>
      <c r="AH25" s="116"/>
      <c r="AI25" s="186"/>
      <c r="AJ25" s="116"/>
      <c r="AK25" s="186"/>
      <c r="AL25" s="116"/>
      <c r="AM25" s="186"/>
      <c r="AN25" s="116"/>
      <c r="AO25" s="186"/>
      <c r="AP25" s="86"/>
      <c r="AQ25" s="202"/>
      <c r="AR25" s="116"/>
      <c r="AS25" s="186"/>
      <c r="AT25" s="116"/>
      <c r="AU25" s="186"/>
      <c r="AV25" s="116"/>
      <c r="AW25" s="186"/>
      <c r="AX25" s="116"/>
      <c r="AY25" s="186"/>
      <c r="AZ25" s="116"/>
      <c r="BA25" s="186"/>
      <c r="BB25" s="87"/>
      <c r="BC25" s="201"/>
      <c r="BD25" s="87"/>
      <c r="BE25" s="186"/>
      <c r="BF25" s="116"/>
      <c r="BG25" s="186"/>
      <c r="BH25" s="116"/>
      <c r="BI25" s="186"/>
      <c r="BJ25" s="116"/>
      <c r="BK25" s="186"/>
      <c r="BL25" s="87"/>
      <c r="BM25" s="201"/>
      <c r="BN25" s="123"/>
      <c r="BO25" s="201"/>
    </row>
    <row r="26" spans="1:69" s="195" customFormat="1" ht="16.5">
      <c r="A26" s="35" t="s">
        <v>213</v>
      </c>
      <c r="B26" s="227">
        <v>10149091.16</v>
      </c>
      <c r="C26" s="228">
        <v>7.1334024667616935</v>
      </c>
      <c r="D26" s="227">
        <v>1973648.5772020118</v>
      </c>
      <c r="E26" s="228">
        <v>1.3872010219616095</v>
      </c>
      <c r="F26" s="227">
        <v>0</v>
      </c>
      <c r="G26" s="228">
        <v>0</v>
      </c>
      <c r="H26" s="227">
        <v>1461467.8800000001</v>
      </c>
      <c r="I26" s="228">
        <v>1.0272090787176438</v>
      </c>
      <c r="J26" s="227">
        <v>0</v>
      </c>
      <c r="K26" s="228">
        <v>0</v>
      </c>
      <c r="L26" s="227">
        <v>2035172.964320418</v>
      </c>
      <c r="M26" s="228">
        <v>1.4304441269763881</v>
      </c>
      <c r="N26" s="227">
        <v>15619380.581522429</v>
      </c>
      <c r="O26" s="229">
        <v>10.978256694417334</v>
      </c>
      <c r="P26" s="230">
        <v>-18459071.353625894</v>
      </c>
      <c r="Q26" s="228">
        <v>-12.974165179149407</v>
      </c>
      <c r="R26" s="227">
        <v>0</v>
      </c>
      <c r="S26" s="228">
        <v>0</v>
      </c>
      <c r="T26" s="227">
        <v>0</v>
      </c>
      <c r="U26" s="228">
        <v>0</v>
      </c>
      <c r="V26" s="227">
        <v>0</v>
      </c>
      <c r="W26" s="228">
        <v>0</v>
      </c>
      <c r="X26" s="227">
        <v>0</v>
      </c>
      <c r="Y26" s="228">
        <v>0</v>
      </c>
      <c r="Z26" s="227">
        <v>0</v>
      </c>
      <c r="AA26" s="228">
        <v>0</v>
      </c>
      <c r="AB26" s="227">
        <v>0</v>
      </c>
      <c r="AC26" s="228">
        <v>0</v>
      </c>
      <c r="AD26" s="230">
        <v>-18459071.353625894</v>
      </c>
      <c r="AE26" s="229">
        <v>-12.974165179149407</v>
      </c>
      <c r="AF26" s="227">
        <v>0</v>
      </c>
      <c r="AG26" s="228">
        <v>0</v>
      </c>
      <c r="AH26" s="227">
        <v>0</v>
      </c>
      <c r="AI26" s="228">
        <v>0</v>
      </c>
      <c r="AJ26" s="227">
        <v>0</v>
      </c>
      <c r="AK26" s="228">
        <v>0</v>
      </c>
      <c r="AL26" s="227">
        <v>0</v>
      </c>
      <c r="AM26" s="228">
        <v>0</v>
      </c>
      <c r="AN26" s="227">
        <v>0</v>
      </c>
      <c r="AO26" s="228">
        <v>0</v>
      </c>
      <c r="AP26" s="227">
        <v>0</v>
      </c>
      <c r="AQ26" s="229">
        <v>0</v>
      </c>
      <c r="AR26" s="227">
        <v>0</v>
      </c>
      <c r="AS26" s="228">
        <v>0</v>
      </c>
      <c r="AT26" s="227">
        <v>0</v>
      </c>
      <c r="AU26" s="228">
        <v>0</v>
      </c>
      <c r="AV26" s="227">
        <v>2518897.7593438476</v>
      </c>
      <c r="AW26" s="228">
        <v>1.7704355204573712</v>
      </c>
      <c r="AX26" s="227">
        <v>3269953.6631999998</v>
      </c>
      <c r="AY26" s="228">
        <v>2.2983235798689301</v>
      </c>
      <c r="AZ26" s="227">
        <v>1577600</v>
      </c>
      <c r="BA26" s="228">
        <v>1.1088338407991249</v>
      </c>
      <c r="BB26" s="230">
        <v>7366451.4225438479</v>
      </c>
      <c r="BC26" s="229">
        <v>5.1775929411254271</v>
      </c>
      <c r="BD26" s="230">
        <v>3013656.3792862487</v>
      </c>
      <c r="BE26" s="228">
        <v>2.1181821614431771</v>
      </c>
      <c r="BF26" s="227">
        <v>0</v>
      </c>
      <c r="BG26" s="228">
        <v>0</v>
      </c>
      <c r="BH26" s="227">
        <v>0</v>
      </c>
      <c r="BI26" s="228">
        <v>0</v>
      </c>
      <c r="BJ26" s="227">
        <v>1291567.0196941071</v>
      </c>
      <c r="BK26" s="228">
        <v>0.90779235490421906</v>
      </c>
      <c r="BL26" s="230">
        <v>4305223.3989803558</v>
      </c>
      <c r="BM26" s="228">
        <v>3.0259745163473961</v>
      </c>
      <c r="BN26" s="231">
        <f>N26+AD26+AP26+BB26+BL26</f>
        <v>8831984.0494207405</v>
      </c>
      <c r="BO26" s="229">
        <v>6.2076589727407514</v>
      </c>
      <c r="BQ26" s="193"/>
    </row>
    <row r="27" spans="1:69" ht="15">
      <c r="A27" s="320" t="s">
        <v>206</v>
      </c>
      <c r="B27" s="116">
        <f t="shared" ref="B27" si="189">SUM(B26)</f>
        <v>10149091.16</v>
      </c>
      <c r="C27" s="186">
        <f t="shared" ref="C27" si="190">SUM(C26)</f>
        <v>7.1334024667616935</v>
      </c>
      <c r="D27" s="116">
        <f t="shared" ref="D27" si="191">SUM(D26)</f>
        <v>1973648.5772020118</v>
      </c>
      <c r="E27" s="186">
        <f t="shared" ref="E27" si="192">SUM(E26)</f>
        <v>1.3872010219616095</v>
      </c>
      <c r="F27" s="116">
        <f t="shared" ref="F27" si="193">SUM(F26)</f>
        <v>0</v>
      </c>
      <c r="G27" s="186">
        <f t="shared" ref="G27" si="194">SUM(G26)</f>
        <v>0</v>
      </c>
      <c r="H27" s="116">
        <f t="shared" ref="H27" si="195">SUM(H26)</f>
        <v>1461467.8800000001</v>
      </c>
      <c r="I27" s="186">
        <f t="shared" ref="I27" si="196">SUM(I26)</f>
        <v>1.0272090787176438</v>
      </c>
      <c r="J27" s="116">
        <f t="shared" ref="J27" si="197">SUM(J26)</f>
        <v>0</v>
      </c>
      <c r="K27" s="186">
        <f t="shared" ref="K27" si="198">SUM(K26)</f>
        <v>0</v>
      </c>
      <c r="L27" s="116">
        <f t="shared" ref="L27" si="199">SUM(L26)</f>
        <v>2035172.964320418</v>
      </c>
      <c r="M27" s="186">
        <f t="shared" ref="M27" si="200">SUM(M26)</f>
        <v>1.4304441269763881</v>
      </c>
      <c r="N27" s="116">
        <f t="shared" ref="N27" si="201">SUM(N26)</f>
        <v>15619380.581522429</v>
      </c>
      <c r="O27" s="201">
        <f t="shared" ref="O27" si="202">SUM(O26)</f>
        <v>10.978256694417334</v>
      </c>
      <c r="P27" s="123">
        <f t="shared" ref="P27" si="203">SUM(P26)</f>
        <v>-18459071.353625894</v>
      </c>
      <c r="Q27" s="186">
        <f t="shared" ref="Q27" si="204">SUM(Q26)</f>
        <v>-12.974165179149407</v>
      </c>
      <c r="R27" s="116">
        <f t="shared" ref="R27" si="205">SUM(R26)</f>
        <v>0</v>
      </c>
      <c r="S27" s="186">
        <f t="shared" ref="S27" si="206">SUM(S26)</f>
        <v>0</v>
      </c>
      <c r="T27" s="116">
        <f t="shared" ref="T27" si="207">SUM(T26)</f>
        <v>0</v>
      </c>
      <c r="U27" s="186">
        <f t="shared" ref="U27" si="208">SUM(U26)</f>
        <v>0</v>
      </c>
      <c r="V27" s="116">
        <f t="shared" ref="V27" si="209">SUM(V26)</f>
        <v>0</v>
      </c>
      <c r="W27" s="186">
        <f t="shared" ref="W27" si="210">SUM(W26)</f>
        <v>0</v>
      </c>
      <c r="X27" s="116">
        <f t="shared" ref="X27" si="211">SUM(X26)</f>
        <v>0</v>
      </c>
      <c r="Y27" s="186">
        <f t="shared" ref="Y27" si="212">SUM(Y26)</f>
        <v>0</v>
      </c>
      <c r="Z27" s="116">
        <f t="shared" ref="Z27" si="213">SUM(Z26)</f>
        <v>0</v>
      </c>
      <c r="AA27" s="186">
        <f t="shared" ref="AA27" si="214">SUM(AA26)</f>
        <v>0</v>
      </c>
      <c r="AB27" s="116">
        <f t="shared" ref="AB27" si="215">SUM(AB26)</f>
        <v>0</v>
      </c>
      <c r="AC27" s="186">
        <f t="shared" ref="AC27" si="216">SUM(AC26)</f>
        <v>0</v>
      </c>
      <c r="AD27" s="87">
        <f t="shared" ref="AD27" si="217">SUM(AD26)</f>
        <v>-18459071.353625894</v>
      </c>
      <c r="AE27" s="201">
        <f t="shared" ref="AE27" si="218">SUM(AE26)</f>
        <v>-12.974165179149407</v>
      </c>
      <c r="AF27" s="123">
        <f t="shared" ref="AF27" si="219">SUM(AF26)</f>
        <v>0</v>
      </c>
      <c r="AG27" s="186">
        <f t="shared" ref="AG27" si="220">SUM(AG26)</f>
        <v>0</v>
      </c>
      <c r="AH27" s="116">
        <f t="shared" ref="AH27" si="221">SUM(AH26)</f>
        <v>0</v>
      </c>
      <c r="AI27" s="186">
        <f t="shared" ref="AI27" si="222">SUM(AI26)</f>
        <v>0</v>
      </c>
      <c r="AJ27" s="116">
        <f t="shared" ref="AJ27" si="223">SUM(AJ26)</f>
        <v>0</v>
      </c>
      <c r="AK27" s="186">
        <f t="shared" ref="AK27" si="224">SUM(AK26)</f>
        <v>0</v>
      </c>
      <c r="AL27" s="116">
        <f t="shared" ref="AL27" si="225">SUM(AL26)</f>
        <v>0</v>
      </c>
      <c r="AM27" s="186">
        <f t="shared" ref="AM27" si="226">SUM(AM26)</f>
        <v>0</v>
      </c>
      <c r="AN27" s="116">
        <f t="shared" ref="AN27" si="227">SUM(AN26)</f>
        <v>0</v>
      </c>
      <c r="AO27" s="186">
        <f t="shared" ref="AO27" si="228">SUM(AO26)</f>
        <v>0</v>
      </c>
      <c r="AP27" s="116">
        <f t="shared" ref="AP27" si="229">SUM(AP26)</f>
        <v>0</v>
      </c>
      <c r="AQ27" s="201">
        <f t="shared" ref="AQ27" si="230">SUM(AQ26)</f>
        <v>0</v>
      </c>
      <c r="AR27" s="116">
        <f t="shared" ref="AR27" si="231">SUM(AR26)</f>
        <v>0</v>
      </c>
      <c r="AS27" s="186">
        <f t="shared" ref="AS27" si="232">SUM(AS26)</f>
        <v>0</v>
      </c>
      <c r="AT27" s="116">
        <f t="shared" ref="AT27" si="233">SUM(AT26)</f>
        <v>0</v>
      </c>
      <c r="AU27" s="186">
        <f t="shared" ref="AU27" si="234">SUM(AU26)</f>
        <v>0</v>
      </c>
      <c r="AV27" s="116">
        <f t="shared" ref="AV27" si="235">SUM(AV26)</f>
        <v>2518897.7593438476</v>
      </c>
      <c r="AW27" s="186">
        <f t="shared" ref="AW27" si="236">SUM(AW26)</f>
        <v>1.7704355204573712</v>
      </c>
      <c r="AX27" s="116">
        <f t="shared" ref="AX27" si="237">SUM(AX26)</f>
        <v>3269953.6631999998</v>
      </c>
      <c r="AY27" s="186">
        <f t="shared" ref="AY27" si="238">SUM(AY26)</f>
        <v>2.2983235798689301</v>
      </c>
      <c r="AZ27" s="116">
        <f t="shared" ref="AZ27" si="239">SUM(AZ26)</f>
        <v>1577600</v>
      </c>
      <c r="BA27" s="186">
        <f t="shared" ref="BA27" si="240">SUM(BA26)</f>
        <v>1.1088338407991249</v>
      </c>
      <c r="BB27" s="87">
        <f t="shared" ref="BB27" si="241">SUM(BB26)</f>
        <v>7366451.4225438479</v>
      </c>
      <c r="BC27" s="201">
        <f t="shared" ref="BC27" si="242">SUM(BC26)</f>
        <v>5.1775929411254271</v>
      </c>
      <c r="BD27" s="116">
        <f t="shared" ref="BD27" si="243">SUM(BD26)</f>
        <v>3013656.3792862487</v>
      </c>
      <c r="BE27" s="186">
        <f t="shared" ref="BE27" si="244">SUM(BE26)</f>
        <v>2.1181821614431771</v>
      </c>
      <c r="BF27" s="116">
        <f t="shared" ref="BF27" si="245">SUM(BF26)</f>
        <v>0</v>
      </c>
      <c r="BG27" s="186">
        <f t="shared" ref="BG27" si="246">SUM(BG26)</f>
        <v>0</v>
      </c>
      <c r="BH27" s="116">
        <f t="shared" ref="BH27" si="247">SUM(BH26)</f>
        <v>0</v>
      </c>
      <c r="BI27" s="186">
        <f t="shared" ref="BI27" si="248">SUM(BI26)</f>
        <v>0</v>
      </c>
      <c r="BJ27" s="116">
        <f t="shared" ref="BJ27" si="249">SUM(BJ26)</f>
        <v>1291567.0196941071</v>
      </c>
      <c r="BK27" s="186">
        <f t="shared" ref="BK27" si="250">SUM(BK26)</f>
        <v>0.90779235490421906</v>
      </c>
      <c r="BL27" s="87">
        <f>SUM(BL26)</f>
        <v>4305223.3989803558</v>
      </c>
      <c r="BM27" s="201">
        <f t="shared" ref="BM27" si="251">SUM(BM26)</f>
        <v>3.0259745163473961</v>
      </c>
      <c r="BN27" s="123">
        <f>SUM(BN26)</f>
        <v>8831984.0494207405</v>
      </c>
      <c r="BO27" s="201">
        <f>SUM(BO26)</f>
        <v>6.2076589727407514</v>
      </c>
    </row>
    <row r="28" spans="1:69" ht="15.75" thickBot="1">
      <c r="A28" s="20" t="s">
        <v>21</v>
      </c>
      <c r="B28" s="117">
        <f t="shared" ref="B28" si="252">B18+B21+B24+B27</f>
        <v>32753969.16</v>
      </c>
      <c r="C28" s="191">
        <f>B28/118563/12</f>
        <v>23.021494311041391</v>
      </c>
      <c r="D28" s="117">
        <f t="shared" ref="D28" si="253">D18+D21+D24+D27</f>
        <v>1973648.5772020118</v>
      </c>
      <c r="E28" s="191">
        <f>D28/118563/12</f>
        <v>1.3872010219616095</v>
      </c>
      <c r="F28" s="117">
        <f t="shared" ref="F28" si="254">F18+F21+F24+F27</f>
        <v>69882951</v>
      </c>
      <c r="G28" s="191">
        <f>F28/118563/12</f>
        <v>49.118015316751432</v>
      </c>
      <c r="H28" s="117">
        <f t="shared" ref="H28" si="255">H18+H21+H24+H27</f>
        <v>12230988.880000001</v>
      </c>
      <c r="I28" s="191">
        <f>H28/118563/12</f>
        <v>8.5966876119306477</v>
      </c>
      <c r="J28" s="117">
        <f t="shared" ref="J28" si="256">J18+J21+J24+J27</f>
        <v>337272</v>
      </c>
      <c r="K28" s="191">
        <f>J28/118563/12</f>
        <v>0.23705540514325718</v>
      </c>
      <c r="L28" s="117">
        <f t="shared" ref="L28" si="257">L18+L21+L24+L27</f>
        <v>28874977.964320417</v>
      </c>
      <c r="M28" s="191">
        <f>L28/118563/12</f>
        <v>20.295101875740055</v>
      </c>
      <c r="N28" s="117">
        <f t="shared" ref="N28" si="258">N18+N21+N24+N27</f>
        <v>146053807.58152243</v>
      </c>
      <c r="O28" s="191">
        <f>N28/118563/12</f>
        <v>102.65555554256839</v>
      </c>
      <c r="P28" s="196">
        <f t="shared" ref="P28" si="259">P18+P21+P24+P27</f>
        <v>136917493.64637411</v>
      </c>
      <c r="Q28" s="191">
        <f>P28/118563/12</f>
        <v>96.233994898896299</v>
      </c>
      <c r="R28" s="117">
        <f t="shared" ref="R28" si="260">R18+R21+R24+R27</f>
        <v>5656623</v>
      </c>
      <c r="S28" s="191">
        <f>R28/118563/12</f>
        <v>3.9758208716041263</v>
      </c>
      <c r="T28" s="117">
        <f t="shared" ref="T28" si="261">T18+T21+T24+T27</f>
        <v>6847785</v>
      </c>
      <c r="U28" s="191">
        <f>T28/118563/12</f>
        <v>4.8130424331368138</v>
      </c>
      <c r="V28" s="117">
        <f t="shared" ref="V28" si="262">V18+V21+V24+V27</f>
        <v>8024725</v>
      </c>
      <c r="W28" s="191">
        <f>V28/118563/12</f>
        <v>5.640267902577814</v>
      </c>
      <c r="X28" s="117">
        <f t="shared" ref="X28" si="263">X18+X21+X24+X27</f>
        <v>700227</v>
      </c>
      <c r="Y28" s="191">
        <f>X28/118563/12</f>
        <v>0.49216239467624806</v>
      </c>
      <c r="Z28" s="117">
        <f t="shared" ref="Z28" si="264">Z18+Z21+Z24+Z27</f>
        <v>3816582</v>
      </c>
      <c r="AA28" s="191">
        <f>Z28/118563/12</f>
        <v>2.6825274326729249</v>
      </c>
      <c r="AB28" s="117">
        <f t="shared" ref="AB28" si="265">AB18+AB21+AB24+AB27</f>
        <v>31924946</v>
      </c>
      <c r="AC28" s="191">
        <f>AB28/118563/12</f>
        <v>22.438806091838657</v>
      </c>
      <c r="AD28" s="117">
        <f t="shared" ref="AD28" si="266">AD18+AD21+AD24+AD27</f>
        <v>193888381.64637411</v>
      </c>
      <c r="AE28" s="191">
        <f>AD28/118563/12</f>
        <v>136.27662202540287</v>
      </c>
      <c r="AF28" s="196">
        <f t="shared" ref="AF28" si="267">AF18+AF21+AF24+AF27</f>
        <v>28659931</v>
      </c>
      <c r="AG28" s="191">
        <f>AF28/118563/12</f>
        <v>20.143953706749436</v>
      </c>
      <c r="AH28" s="117">
        <f t="shared" ref="AH28" si="268">AH18+AH21+AH24+AH27</f>
        <v>47121364</v>
      </c>
      <c r="AI28" s="191">
        <f>AH28/118563/12</f>
        <v>33.119778795520809</v>
      </c>
      <c r="AJ28" s="117">
        <f t="shared" ref="AJ28" si="269">AJ18+AJ21+AJ24+AJ27</f>
        <v>25211768</v>
      </c>
      <c r="AK28" s="191">
        <f>AJ28/118563/12</f>
        <v>17.720373697246753</v>
      </c>
      <c r="AL28" s="117">
        <f t="shared" ref="AL28" si="270">AL18+AL21+AL24+AL27</f>
        <v>10950363</v>
      </c>
      <c r="AM28" s="191">
        <f>AL28/118563/12</f>
        <v>7.6965853596821949</v>
      </c>
      <c r="AN28" s="117">
        <f t="shared" ref="AN28" si="271">AN18+AN21+AN24+AN27</f>
        <v>58042416</v>
      </c>
      <c r="AO28" s="191">
        <f>AN28/118563/12</f>
        <v>40.795762590352808</v>
      </c>
      <c r="AP28" s="117">
        <f t="shared" ref="AP28" si="272">AP18+AP21+AP24+AP27</f>
        <v>169985842</v>
      </c>
      <c r="AQ28" s="191">
        <f>AP28/118563/12</f>
        <v>119.476454149552</v>
      </c>
      <c r="AR28" s="196">
        <f t="shared" ref="AR28" si="273">AR18+AR21+AR24+AR27</f>
        <v>30990240</v>
      </c>
      <c r="AS28" s="191">
        <f>AR28/118563/12</f>
        <v>21.781837504111738</v>
      </c>
      <c r="AT28" s="117">
        <f t="shared" ref="AT28" si="274">AT18+AT21+AT24+AT27</f>
        <v>0</v>
      </c>
      <c r="AU28" s="191">
        <f>AT28/118563/12</f>
        <v>0</v>
      </c>
      <c r="AV28" s="117">
        <f t="shared" ref="AV28" si="275">AV18+AV21+AV24+AV27</f>
        <v>2518897.7593438476</v>
      </c>
      <c r="AW28" s="191">
        <f>AV28/118563/12</f>
        <v>1.7704355204573712</v>
      </c>
      <c r="AX28" s="117">
        <f t="shared" ref="AX28" si="276">AX18+AX21+AX24+AX27</f>
        <v>3269953.6631999998</v>
      </c>
      <c r="AY28" s="191">
        <f>AX28/118563/12</f>
        <v>2.2983235798689301</v>
      </c>
      <c r="AZ28" s="117">
        <f t="shared" ref="AZ28" si="277">AZ18+AZ21+AZ24+AZ27</f>
        <v>57288928</v>
      </c>
      <c r="BA28" s="191">
        <f>AZ28/118563/12</f>
        <v>40.266165104909064</v>
      </c>
      <c r="BB28" s="119">
        <f t="shared" ref="BB28" si="278">BB18+BB21+BB24+BB27</f>
        <v>94068019.422543854</v>
      </c>
      <c r="BC28" s="191">
        <f>BB28/118563/12</f>
        <v>66.116761709347102</v>
      </c>
      <c r="BD28" s="196">
        <f t="shared" ref="BD28" si="279">BD18+BD21+BD24+BD27</f>
        <v>3013656.3792862487</v>
      </c>
      <c r="BE28" s="191">
        <f>BD28/118563/12</f>
        <v>2.1181821614431771</v>
      </c>
      <c r="BF28" s="117">
        <f t="shared" ref="BF28" si="280">BF18+BF21+BF24+BF27</f>
        <v>0</v>
      </c>
      <c r="BG28" s="191">
        <f>BF28/118563/12</f>
        <v>0</v>
      </c>
      <c r="BH28" s="117">
        <f t="shared" ref="BH28" si="281">BH18+BH21+BH24+BH27</f>
        <v>0</v>
      </c>
      <c r="BI28" s="191">
        <f>BH28/118563/12</f>
        <v>0</v>
      </c>
      <c r="BJ28" s="117">
        <f t="shared" ref="BJ28" si="282">BJ18+BJ21+BJ24+BJ27</f>
        <v>1291567.0196941071</v>
      </c>
      <c r="BK28" s="191">
        <f>BJ28/118563/12</f>
        <v>0.90779235490421906</v>
      </c>
      <c r="BL28" s="119">
        <f>BL18+BL21+BL24+BL27</f>
        <v>4305223.3989803558</v>
      </c>
      <c r="BM28" s="191">
        <f>BL28/118563/12</f>
        <v>3.0259745163473961</v>
      </c>
      <c r="BN28" s="124">
        <f>BN18+BN21+BN24+BN27</f>
        <v>608301274.04942071</v>
      </c>
      <c r="BO28" s="317">
        <v>427.55136794321771</v>
      </c>
      <c r="BQ28" s="285"/>
    </row>
    <row r="29" spans="1:69" ht="15" thickTop="1">
      <c r="B29" s="182"/>
      <c r="D29" s="182"/>
      <c r="F29" s="182"/>
      <c r="H29" s="182"/>
      <c r="J29" s="182"/>
      <c r="L29" s="182"/>
      <c r="BO29" s="316"/>
    </row>
    <row r="30" spans="1:69" ht="16.5" customHeight="1">
      <c r="A30" s="5" t="s">
        <v>2</v>
      </c>
      <c r="B30" s="394" t="s">
        <v>168</v>
      </c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6"/>
    </row>
    <row r="31" spans="1:69" ht="15" customHeight="1">
      <c r="A31" s="51" t="s">
        <v>20</v>
      </c>
      <c r="B31" s="406" t="s">
        <v>26</v>
      </c>
      <c r="C31" s="407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9"/>
      <c r="P31" s="410" t="s">
        <v>33</v>
      </c>
      <c r="Q31" s="410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2"/>
      <c r="AF31" s="413" t="s">
        <v>40</v>
      </c>
      <c r="AG31" s="413"/>
      <c r="AH31" s="408"/>
      <c r="AI31" s="408"/>
      <c r="AJ31" s="408"/>
      <c r="AK31" s="408"/>
      <c r="AL31" s="408"/>
      <c r="AM31" s="408"/>
      <c r="AN31" s="408"/>
      <c r="AO31" s="414"/>
      <c r="AP31" s="414"/>
      <c r="AQ31" s="409"/>
      <c r="AR31" s="415" t="s">
        <v>47</v>
      </c>
      <c r="AS31" s="415"/>
      <c r="AT31" s="416"/>
      <c r="AU31" s="416"/>
      <c r="AV31" s="416"/>
      <c r="AW31" s="416"/>
      <c r="AX31" s="416"/>
      <c r="AY31" s="416"/>
      <c r="AZ31" s="416"/>
      <c r="BA31" s="417"/>
      <c r="BB31" s="417"/>
      <c r="BC31" s="418"/>
      <c r="BD31" s="415" t="s">
        <v>51</v>
      </c>
      <c r="BE31" s="415"/>
      <c r="BF31" s="416"/>
      <c r="BG31" s="416"/>
      <c r="BH31" s="416"/>
      <c r="BI31" s="416"/>
      <c r="BJ31" s="416"/>
      <c r="BK31" s="416"/>
      <c r="BL31" s="416"/>
      <c r="BM31" s="419"/>
      <c r="BN31" s="390" t="s">
        <v>66</v>
      </c>
      <c r="BO31" s="391"/>
    </row>
    <row r="32" spans="1:69" ht="30.75" customHeight="1">
      <c r="A32" s="12" t="s">
        <v>117</v>
      </c>
      <c r="B32" s="387" t="s">
        <v>29</v>
      </c>
      <c r="C32" s="401"/>
      <c r="D32" s="387" t="s">
        <v>118</v>
      </c>
      <c r="E32" s="401"/>
      <c r="F32" s="387" t="s">
        <v>30</v>
      </c>
      <c r="G32" s="401"/>
      <c r="H32" s="387" t="s">
        <v>31</v>
      </c>
      <c r="I32" s="401"/>
      <c r="J32" s="387" t="s">
        <v>37</v>
      </c>
      <c r="K32" s="401"/>
      <c r="L32" s="387" t="s">
        <v>32</v>
      </c>
      <c r="M32" s="401"/>
      <c r="N32" s="387" t="s">
        <v>53</v>
      </c>
      <c r="O32" s="388"/>
      <c r="P32" s="389" t="s">
        <v>120</v>
      </c>
      <c r="Q32" s="386"/>
      <c r="R32" s="402" t="s">
        <v>35</v>
      </c>
      <c r="S32" s="403"/>
      <c r="T32" s="385" t="s">
        <v>36</v>
      </c>
      <c r="U32" s="386"/>
      <c r="V32" s="400" t="s">
        <v>31</v>
      </c>
      <c r="W32" s="401"/>
      <c r="X32" s="385" t="s">
        <v>37</v>
      </c>
      <c r="Y32" s="386"/>
      <c r="Z32" s="400" t="s">
        <v>38</v>
      </c>
      <c r="AA32" s="401"/>
      <c r="AB32" s="400" t="s">
        <v>121</v>
      </c>
      <c r="AC32" s="386"/>
      <c r="AD32" s="400" t="s">
        <v>54</v>
      </c>
      <c r="AE32" s="388"/>
      <c r="AF32" s="385" t="s">
        <v>41</v>
      </c>
      <c r="AG32" s="386"/>
      <c r="AH32" s="400" t="s">
        <v>42</v>
      </c>
      <c r="AI32" s="401"/>
      <c r="AJ32" s="400" t="s">
        <v>43</v>
      </c>
      <c r="AK32" s="401"/>
      <c r="AL32" s="385" t="s">
        <v>44</v>
      </c>
      <c r="AM32" s="386"/>
      <c r="AN32" s="400" t="s">
        <v>50</v>
      </c>
      <c r="AO32" s="401"/>
      <c r="AP32" s="385" t="s">
        <v>55</v>
      </c>
      <c r="AQ32" s="388"/>
      <c r="AR32" s="385" t="s">
        <v>45</v>
      </c>
      <c r="AS32" s="386"/>
      <c r="AT32" s="400" t="s">
        <v>46</v>
      </c>
      <c r="AU32" s="401"/>
      <c r="AV32" s="385" t="s">
        <v>107</v>
      </c>
      <c r="AW32" s="386"/>
      <c r="AX32" s="400" t="s">
        <v>108</v>
      </c>
      <c r="AY32" s="401"/>
      <c r="AZ32" s="400" t="s">
        <v>47</v>
      </c>
      <c r="BA32" s="401"/>
      <c r="BB32" s="385" t="s">
        <v>56</v>
      </c>
      <c r="BC32" s="388"/>
      <c r="BD32" s="385" t="s">
        <v>29</v>
      </c>
      <c r="BE32" s="386"/>
      <c r="BF32" s="400" t="s">
        <v>48</v>
      </c>
      <c r="BG32" s="401"/>
      <c r="BH32" s="385" t="s">
        <v>49</v>
      </c>
      <c r="BI32" s="386"/>
      <c r="BJ32" s="400" t="s">
        <v>220</v>
      </c>
      <c r="BK32" s="401"/>
      <c r="BL32" s="385" t="s">
        <v>57</v>
      </c>
      <c r="BM32" s="388"/>
      <c r="BN32" s="392"/>
      <c r="BO32" s="393"/>
    </row>
    <row r="33" spans="1:69" ht="15.75" customHeight="1" thickBot="1">
      <c r="A33" s="31"/>
      <c r="B33" s="60" t="s">
        <v>13</v>
      </c>
      <c r="C33" s="17" t="s">
        <v>14</v>
      </c>
      <c r="D33" s="60" t="s">
        <v>13</v>
      </c>
      <c r="E33" s="17" t="s">
        <v>14</v>
      </c>
      <c r="F33" s="60" t="s">
        <v>13</v>
      </c>
      <c r="G33" s="17" t="s">
        <v>14</v>
      </c>
      <c r="H33" s="60" t="s">
        <v>13</v>
      </c>
      <c r="I33" s="17" t="s">
        <v>14</v>
      </c>
      <c r="J33" s="60" t="s">
        <v>13</v>
      </c>
      <c r="K33" s="17" t="s">
        <v>14</v>
      </c>
      <c r="L33" s="60" t="s">
        <v>13</v>
      </c>
      <c r="M33" s="17" t="s">
        <v>14</v>
      </c>
      <c r="N33" s="60" t="s">
        <v>13</v>
      </c>
      <c r="O33" s="58" t="s">
        <v>14</v>
      </c>
      <c r="P33" s="61" t="s">
        <v>13</v>
      </c>
      <c r="Q33" s="61" t="s">
        <v>14</v>
      </c>
      <c r="R33" s="60" t="s">
        <v>13</v>
      </c>
      <c r="S33" s="17" t="s">
        <v>14</v>
      </c>
      <c r="T33" s="61" t="s">
        <v>13</v>
      </c>
      <c r="U33" s="61" t="s">
        <v>14</v>
      </c>
      <c r="V33" s="60" t="s">
        <v>13</v>
      </c>
      <c r="W33" s="17" t="s">
        <v>14</v>
      </c>
      <c r="X33" s="61" t="s">
        <v>13</v>
      </c>
      <c r="Y33" s="61" t="s">
        <v>14</v>
      </c>
      <c r="Z33" s="60" t="s">
        <v>13</v>
      </c>
      <c r="AA33" s="17" t="s">
        <v>14</v>
      </c>
      <c r="AB33" s="60" t="s">
        <v>13</v>
      </c>
      <c r="AC33" s="177" t="s">
        <v>14</v>
      </c>
      <c r="AD33" s="176" t="s">
        <v>13</v>
      </c>
      <c r="AE33" s="58" t="s">
        <v>14</v>
      </c>
      <c r="AF33" s="61" t="s">
        <v>13</v>
      </c>
      <c r="AG33" s="61" t="s">
        <v>14</v>
      </c>
      <c r="AH33" s="60" t="s">
        <v>13</v>
      </c>
      <c r="AI33" s="17" t="s">
        <v>14</v>
      </c>
      <c r="AJ33" s="60" t="s">
        <v>13</v>
      </c>
      <c r="AK33" s="17" t="s">
        <v>14</v>
      </c>
      <c r="AL33" s="61" t="s">
        <v>13</v>
      </c>
      <c r="AM33" s="61" t="s">
        <v>14</v>
      </c>
      <c r="AN33" s="60" t="s">
        <v>13</v>
      </c>
      <c r="AO33" s="17" t="s">
        <v>14</v>
      </c>
      <c r="AP33" s="61" t="s">
        <v>13</v>
      </c>
      <c r="AQ33" s="58" t="s">
        <v>14</v>
      </c>
      <c r="AR33" s="61" t="s">
        <v>13</v>
      </c>
      <c r="AS33" s="61" t="s">
        <v>14</v>
      </c>
      <c r="AT33" s="60" t="s">
        <v>13</v>
      </c>
      <c r="AU33" s="17" t="s">
        <v>14</v>
      </c>
      <c r="AV33" s="61" t="s">
        <v>13</v>
      </c>
      <c r="AW33" s="61" t="s">
        <v>14</v>
      </c>
      <c r="AX33" s="60" t="s">
        <v>13</v>
      </c>
      <c r="AY33" s="17" t="s">
        <v>14</v>
      </c>
      <c r="AZ33" s="60" t="s">
        <v>13</v>
      </c>
      <c r="BA33" s="17" t="s">
        <v>14</v>
      </c>
      <c r="BB33" s="61" t="s">
        <v>13</v>
      </c>
      <c r="BC33" s="58" t="s">
        <v>14</v>
      </c>
      <c r="BD33" s="61" t="s">
        <v>13</v>
      </c>
      <c r="BE33" s="61" t="s">
        <v>14</v>
      </c>
      <c r="BF33" s="60" t="s">
        <v>13</v>
      </c>
      <c r="BG33" s="17" t="s">
        <v>14</v>
      </c>
      <c r="BH33" s="61" t="s">
        <v>13</v>
      </c>
      <c r="BI33" s="61" t="s">
        <v>14</v>
      </c>
      <c r="BJ33" s="60" t="s">
        <v>13</v>
      </c>
      <c r="BK33" s="17" t="s">
        <v>14</v>
      </c>
      <c r="BL33" s="61" t="s">
        <v>13</v>
      </c>
      <c r="BM33" s="58" t="s">
        <v>14</v>
      </c>
      <c r="BN33" s="77" t="s">
        <v>13</v>
      </c>
      <c r="BO33" s="17" t="s">
        <v>14</v>
      </c>
      <c r="BP33" s="194"/>
    </row>
    <row r="34" spans="1:69" ht="15.75" thickTop="1">
      <c r="A34" s="319" t="s">
        <v>7</v>
      </c>
      <c r="B34" s="114"/>
      <c r="C34" s="199"/>
      <c r="D34" s="114"/>
      <c r="E34" s="199"/>
      <c r="F34" s="114"/>
      <c r="G34" s="199"/>
      <c r="H34" s="114"/>
      <c r="I34" s="199"/>
      <c r="J34" s="114"/>
      <c r="K34" s="199"/>
      <c r="L34" s="114"/>
      <c r="M34" s="199"/>
      <c r="N34" s="203"/>
      <c r="O34" s="200"/>
      <c r="P34" s="118"/>
      <c r="Q34" s="199"/>
      <c r="R34" s="203"/>
      <c r="S34" s="204"/>
      <c r="T34" s="118"/>
      <c r="U34" s="199"/>
      <c r="V34" s="114"/>
      <c r="W34" s="204"/>
      <c r="X34" s="118"/>
      <c r="Y34" s="199"/>
      <c r="Z34" s="114"/>
      <c r="AA34" s="204"/>
      <c r="AB34" s="118"/>
      <c r="AC34" s="204"/>
      <c r="AD34" s="118"/>
      <c r="AE34" s="200"/>
      <c r="AF34" s="205"/>
      <c r="AG34" s="204"/>
      <c r="AH34" s="118"/>
      <c r="AI34" s="204"/>
      <c r="AJ34" s="118"/>
      <c r="AK34" s="204"/>
      <c r="AL34" s="118"/>
      <c r="AM34" s="204"/>
      <c r="AN34" s="118"/>
      <c r="AO34" s="204"/>
      <c r="AP34" s="118"/>
      <c r="AQ34" s="200"/>
      <c r="AR34" s="118"/>
      <c r="AS34" s="204"/>
      <c r="AT34" s="118"/>
      <c r="AU34" s="204"/>
      <c r="AV34" s="118"/>
      <c r="AW34" s="204"/>
      <c r="AX34" s="118"/>
      <c r="AY34" s="204"/>
      <c r="AZ34" s="118"/>
      <c r="BA34" s="204"/>
      <c r="BB34" s="118"/>
      <c r="BC34" s="200"/>
      <c r="BD34" s="118"/>
      <c r="BE34" s="204"/>
      <c r="BF34" s="118"/>
      <c r="BG34" s="204"/>
      <c r="BH34" s="118"/>
      <c r="BI34" s="204"/>
      <c r="BJ34" s="118"/>
      <c r="BK34" s="204"/>
      <c r="BL34" s="118"/>
      <c r="BM34" s="200"/>
      <c r="BN34" s="122"/>
      <c r="BO34" s="206"/>
    </row>
    <row r="35" spans="1:69" s="195" customFormat="1" ht="16.5">
      <c r="A35" s="35" t="s">
        <v>150</v>
      </c>
      <c r="B35" s="227">
        <v>8708265</v>
      </c>
      <c r="C35" s="228">
        <v>18.05914667529365</v>
      </c>
      <c r="D35" s="227">
        <v>0</v>
      </c>
      <c r="E35" s="228">
        <v>0</v>
      </c>
      <c r="F35" s="227">
        <v>11869492</v>
      </c>
      <c r="G35" s="228">
        <v>24.614879885858386</v>
      </c>
      <c r="H35" s="227">
        <v>7520953</v>
      </c>
      <c r="I35" s="228">
        <v>15.59690631428761</v>
      </c>
      <c r="J35" s="227">
        <v>317711</v>
      </c>
      <c r="K35" s="228">
        <v>0.65886712787842594</v>
      </c>
      <c r="L35" s="227">
        <v>4192645</v>
      </c>
      <c r="M35" s="228">
        <v>8.6946815482115607</v>
      </c>
      <c r="N35" s="227">
        <v>32609066</v>
      </c>
      <c r="O35" s="229">
        <v>67.624481551529627</v>
      </c>
      <c r="P35" s="230">
        <v>18474474</v>
      </c>
      <c r="Q35" s="228">
        <v>38.312251144734226</v>
      </c>
      <c r="R35" s="227">
        <v>3768531</v>
      </c>
      <c r="S35" s="228">
        <v>7.8151565299621737</v>
      </c>
      <c r="T35" s="227">
        <v>5043541</v>
      </c>
      <c r="U35" s="228">
        <v>10.459264466786118</v>
      </c>
      <c r="V35" s="227">
        <v>5038542</v>
      </c>
      <c r="W35" s="228">
        <v>10.448897571172607</v>
      </c>
      <c r="X35" s="227">
        <v>660131</v>
      </c>
      <c r="Y35" s="228">
        <v>1.3689756287743047</v>
      </c>
      <c r="Z35" s="227">
        <v>393002</v>
      </c>
      <c r="AA35" s="228">
        <v>0.81500514300882598</v>
      </c>
      <c r="AB35" s="227">
        <v>2262373</v>
      </c>
      <c r="AC35" s="228">
        <v>4.6916952850222309</v>
      </c>
      <c r="AD35" s="230">
        <v>35640594</v>
      </c>
      <c r="AE35" s="229">
        <v>73.911245769460479</v>
      </c>
      <c r="AF35" s="227">
        <v>8543396</v>
      </c>
      <c r="AG35" s="228">
        <v>17.717242351848167</v>
      </c>
      <c r="AH35" s="227">
        <v>7638130</v>
      </c>
      <c r="AI35" s="228">
        <v>15.83990725993762</v>
      </c>
      <c r="AJ35" s="227">
        <v>3181442</v>
      </c>
      <c r="AK35" s="228">
        <v>6.5976549538788243</v>
      </c>
      <c r="AL35" s="227">
        <v>2134643</v>
      </c>
      <c r="AM35" s="228">
        <v>4.4268095925409776</v>
      </c>
      <c r="AN35" s="227">
        <v>8418436</v>
      </c>
      <c r="AO35" s="228">
        <v>17.458101068418607</v>
      </c>
      <c r="AP35" s="227">
        <v>29916047</v>
      </c>
      <c r="AQ35" s="229">
        <v>62.039715226624196</v>
      </c>
      <c r="AR35" s="227">
        <v>1683337</v>
      </c>
      <c r="AS35" s="228">
        <v>3.4908939710664275</v>
      </c>
      <c r="AT35" s="227">
        <v>0</v>
      </c>
      <c r="AU35" s="228">
        <v>0</v>
      </c>
      <c r="AV35" s="227">
        <v>0</v>
      </c>
      <c r="AW35" s="228">
        <v>0</v>
      </c>
      <c r="AX35" s="227">
        <v>0</v>
      </c>
      <c r="AY35" s="228">
        <v>0</v>
      </c>
      <c r="AZ35" s="227">
        <v>12179796</v>
      </c>
      <c r="BA35" s="228">
        <v>25.258386422456699</v>
      </c>
      <c r="BB35" s="230">
        <v>13863133</v>
      </c>
      <c r="BC35" s="229">
        <v>28.749280393523126</v>
      </c>
      <c r="BD35" s="230">
        <v>0</v>
      </c>
      <c r="BE35" s="228">
        <v>0</v>
      </c>
      <c r="BF35" s="227">
        <v>0</v>
      </c>
      <c r="BG35" s="228">
        <v>0</v>
      </c>
      <c r="BH35" s="227">
        <v>0</v>
      </c>
      <c r="BI35" s="228">
        <v>0</v>
      </c>
      <c r="BJ35" s="227">
        <v>0</v>
      </c>
      <c r="BK35" s="228">
        <v>0</v>
      </c>
      <c r="BL35" s="230">
        <v>0</v>
      </c>
      <c r="BM35" s="228">
        <v>0</v>
      </c>
      <c r="BN35" s="231">
        <f>N35+AD35+AP35+BB35+BL35</f>
        <v>112028840</v>
      </c>
      <c r="BO35" s="229">
        <v>232.32472294113745</v>
      </c>
      <c r="BQ35" s="193"/>
    </row>
    <row r="36" spans="1:69" ht="15">
      <c r="A36" s="320" t="s">
        <v>18</v>
      </c>
      <c r="B36" s="116">
        <f t="shared" ref="B36" si="283">SUM(B35)</f>
        <v>8708265</v>
      </c>
      <c r="C36" s="186">
        <f t="shared" ref="C36" si="284">SUM(C35)</f>
        <v>18.05914667529365</v>
      </c>
      <c r="D36" s="116">
        <f t="shared" ref="D36" si="285">SUM(D35)</f>
        <v>0</v>
      </c>
      <c r="E36" s="186">
        <f t="shared" ref="E36" si="286">SUM(E35)</f>
        <v>0</v>
      </c>
      <c r="F36" s="116">
        <f t="shared" ref="F36" si="287">SUM(F35)</f>
        <v>11869492</v>
      </c>
      <c r="G36" s="186">
        <f t="shared" ref="G36" si="288">SUM(G35)</f>
        <v>24.614879885858386</v>
      </c>
      <c r="H36" s="116">
        <f t="shared" ref="H36" si="289">SUM(H35)</f>
        <v>7520953</v>
      </c>
      <c r="I36" s="186">
        <f t="shared" ref="I36" si="290">SUM(I35)</f>
        <v>15.59690631428761</v>
      </c>
      <c r="J36" s="116">
        <f t="shared" ref="J36" si="291">SUM(J35)</f>
        <v>317711</v>
      </c>
      <c r="K36" s="186">
        <f t="shared" ref="K36" si="292">SUM(K35)</f>
        <v>0.65886712787842594</v>
      </c>
      <c r="L36" s="116">
        <f t="shared" ref="L36" si="293">SUM(L35)</f>
        <v>4192645</v>
      </c>
      <c r="M36" s="186">
        <f t="shared" ref="M36" si="294">SUM(M35)</f>
        <v>8.6946815482115607</v>
      </c>
      <c r="N36" s="116">
        <f t="shared" ref="N36" si="295">SUM(N35)</f>
        <v>32609066</v>
      </c>
      <c r="O36" s="201">
        <f t="shared" ref="O36" si="296">SUM(O35)</f>
        <v>67.624481551529627</v>
      </c>
      <c r="P36" s="123">
        <f t="shared" ref="P36" si="297">SUM(P35)</f>
        <v>18474474</v>
      </c>
      <c r="Q36" s="186">
        <f t="shared" ref="Q36" si="298">SUM(Q35)</f>
        <v>38.312251144734226</v>
      </c>
      <c r="R36" s="116">
        <f t="shared" ref="R36" si="299">SUM(R35)</f>
        <v>3768531</v>
      </c>
      <c r="S36" s="186">
        <f t="shared" ref="S36" si="300">SUM(S35)</f>
        <v>7.8151565299621737</v>
      </c>
      <c r="T36" s="116">
        <f t="shared" ref="T36" si="301">SUM(T35)</f>
        <v>5043541</v>
      </c>
      <c r="U36" s="186">
        <f t="shared" ref="U36" si="302">SUM(U35)</f>
        <v>10.459264466786118</v>
      </c>
      <c r="V36" s="116">
        <f t="shared" ref="V36" si="303">SUM(V35)</f>
        <v>5038542</v>
      </c>
      <c r="W36" s="186">
        <f t="shared" ref="W36" si="304">SUM(W35)</f>
        <v>10.448897571172607</v>
      </c>
      <c r="X36" s="116">
        <f t="shared" ref="X36" si="305">SUM(X35)</f>
        <v>660131</v>
      </c>
      <c r="Y36" s="186">
        <f t="shared" ref="Y36" si="306">SUM(Y35)</f>
        <v>1.3689756287743047</v>
      </c>
      <c r="Z36" s="116">
        <f t="shared" ref="Z36" si="307">SUM(Z35)</f>
        <v>393002</v>
      </c>
      <c r="AA36" s="186">
        <f t="shared" ref="AA36" si="308">SUM(AA35)</f>
        <v>0.81500514300882598</v>
      </c>
      <c r="AB36" s="116">
        <f t="shared" ref="AB36" si="309">SUM(AB35)</f>
        <v>2262373</v>
      </c>
      <c r="AC36" s="186">
        <f t="shared" ref="AC36" si="310">SUM(AC35)</f>
        <v>4.6916952850222309</v>
      </c>
      <c r="AD36" s="87">
        <f t="shared" ref="AD36" si="311">SUM(AD35)</f>
        <v>35640594</v>
      </c>
      <c r="AE36" s="201">
        <f t="shared" ref="AE36" si="312">SUM(AE35)</f>
        <v>73.911245769460479</v>
      </c>
      <c r="AF36" s="123">
        <f t="shared" ref="AF36" si="313">SUM(AF35)</f>
        <v>8543396</v>
      </c>
      <c r="AG36" s="186">
        <f t="shared" ref="AG36" si="314">SUM(AG35)</f>
        <v>17.717242351848167</v>
      </c>
      <c r="AH36" s="116">
        <f t="shared" ref="AH36" si="315">SUM(AH35)</f>
        <v>7638130</v>
      </c>
      <c r="AI36" s="186">
        <f t="shared" ref="AI36" si="316">SUM(AI35)</f>
        <v>15.83990725993762</v>
      </c>
      <c r="AJ36" s="116">
        <f t="shared" ref="AJ36" si="317">SUM(AJ35)</f>
        <v>3181442</v>
      </c>
      <c r="AK36" s="186">
        <f t="shared" ref="AK36" si="318">SUM(AK35)</f>
        <v>6.5976549538788243</v>
      </c>
      <c r="AL36" s="116">
        <f t="shared" ref="AL36" si="319">SUM(AL35)</f>
        <v>2134643</v>
      </c>
      <c r="AM36" s="186">
        <f t="shared" ref="AM36" si="320">SUM(AM35)</f>
        <v>4.4268095925409776</v>
      </c>
      <c r="AN36" s="116">
        <f t="shared" ref="AN36" si="321">SUM(AN35)</f>
        <v>8418436</v>
      </c>
      <c r="AO36" s="186">
        <f t="shared" ref="AO36" si="322">SUM(AO35)</f>
        <v>17.458101068418607</v>
      </c>
      <c r="AP36" s="116">
        <f t="shared" ref="AP36" si="323">SUM(AP35)</f>
        <v>29916047</v>
      </c>
      <c r="AQ36" s="201">
        <f t="shared" ref="AQ36" si="324">SUM(AQ35)</f>
        <v>62.039715226624196</v>
      </c>
      <c r="AR36" s="116">
        <f t="shared" ref="AR36" si="325">SUM(AR35)</f>
        <v>1683337</v>
      </c>
      <c r="AS36" s="186">
        <f t="shared" ref="AS36" si="326">SUM(AS35)</f>
        <v>3.4908939710664275</v>
      </c>
      <c r="AT36" s="116">
        <f t="shared" ref="AT36" si="327">SUM(AT35)</f>
        <v>0</v>
      </c>
      <c r="AU36" s="186">
        <f t="shared" ref="AU36" si="328">SUM(AU35)</f>
        <v>0</v>
      </c>
      <c r="AV36" s="116">
        <f t="shared" ref="AV36" si="329">SUM(AV35)</f>
        <v>0</v>
      </c>
      <c r="AW36" s="186">
        <f t="shared" ref="AW36" si="330">SUM(AW35)</f>
        <v>0</v>
      </c>
      <c r="AX36" s="116">
        <f t="shared" ref="AX36" si="331">SUM(AX35)</f>
        <v>0</v>
      </c>
      <c r="AY36" s="186">
        <f t="shared" ref="AY36" si="332">SUM(AY35)</f>
        <v>0</v>
      </c>
      <c r="AZ36" s="116">
        <f t="shared" ref="AZ36" si="333">SUM(AZ35)</f>
        <v>12179796</v>
      </c>
      <c r="BA36" s="186">
        <f t="shared" ref="BA36" si="334">SUM(BA35)</f>
        <v>25.258386422456699</v>
      </c>
      <c r="BB36" s="87">
        <f t="shared" ref="BB36" si="335">SUM(BB35)</f>
        <v>13863133</v>
      </c>
      <c r="BC36" s="201">
        <f t="shared" ref="BC36" si="336">SUM(BC35)</f>
        <v>28.749280393523126</v>
      </c>
      <c r="BD36" s="116">
        <f t="shared" ref="BD36" si="337">SUM(BD35)</f>
        <v>0</v>
      </c>
      <c r="BE36" s="186">
        <f t="shared" ref="BE36" si="338">SUM(BE35)</f>
        <v>0</v>
      </c>
      <c r="BF36" s="116">
        <f t="shared" ref="BF36" si="339">SUM(BF35)</f>
        <v>0</v>
      </c>
      <c r="BG36" s="186">
        <f t="shared" ref="BG36" si="340">SUM(BG35)</f>
        <v>0</v>
      </c>
      <c r="BH36" s="116">
        <f t="shared" ref="BH36" si="341">SUM(BH35)</f>
        <v>0</v>
      </c>
      <c r="BI36" s="186">
        <f t="shared" ref="BI36" si="342">SUM(BI35)</f>
        <v>0</v>
      </c>
      <c r="BJ36" s="116">
        <f t="shared" ref="BJ36" si="343">SUM(BJ35)</f>
        <v>0</v>
      </c>
      <c r="BK36" s="186">
        <f t="shared" ref="BK36" si="344">SUM(BK35)</f>
        <v>0</v>
      </c>
      <c r="BL36" s="87">
        <f>SUM(BL35)</f>
        <v>0</v>
      </c>
      <c r="BM36" s="201">
        <f t="shared" ref="BM36" si="345">SUM(BM35)</f>
        <v>0</v>
      </c>
      <c r="BN36" s="123">
        <f>SUM(BN35)</f>
        <v>112028840</v>
      </c>
      <c r="BO36" s="201">
        <f>SUM(BO35)</f>
        <v>232.32472294113745</v>
      </c>
    </row>
    <row r="37" spans="1:69" ht="15">
      <c r="A37" s="321" t="s">
        <v>8</v>
      </c>
      <c r="B37" s="116"/>
      <c r="C37" s="186"/>
      <c r="D37" s="116"/>
      <c r="E37" s="186"/>
      <c r="F37" s="116"/>
      <c r="G37" s="186"/>
      <c r="H37" s="116"/>
      <c r="I37" s="186"/>
      <c r="J37" s="116"/>
      <c r="K37" s="186"/>
      <c r="L37" s="116"/>
      <c r="M37" s="186"/>
      <c r="N37" s="86"/>
      <c r="O37" s="201"/>
      <c r="P37" s="87"/>
      <c r="Q37" s="186"/>
      <c r="R37" s="116"/>
      <c r="S37" s="186"/>
      <c r="T37" s="116"/>
      <c r="U37" s="186"/>
      <c r="V37" s="116"/>
      <c r="W37" s="186"/>
      <c r="X37" s="116"/>
      <c r="Y37" s="186"/>
      <c r="Z37" s="116"/>
      <c r="AA37" s="186"/>
      <c r="AB37" s="116"/>
      <c r="AC37" s="186"/>
      <c r="AD37" s="86"/>
      <c r="AE37" s="202"/>
      <c r="AF37" s="116"/>
      <c r="AG37" s="186"/>
      <c r="AH37" s="116"/>
      <c r="AI37" s="186"/>
      <c r="AJ37" s="116"/>
      <c r="AK37" s="186"/>
      <c r="AL37" s="116"/>
      <c r="AM37" s="186"/>
      <c r="AN37" s="116"/>
      <c r="AO37" s="186"/>
      <c r="AP37" s="86"/>
      <c r="AQ37" s="202"/>
      <c r="AR37" s="116"/>
      <c r="AS37" s="186"/>
      <c r="AT37" s="116"/>
      <c r="AU37" s="186"/>
      <c r="AV37" s="116"/>
      <c r="AW37" s="186"/>
      <c r="AX37" s="116"/>
      <c r="AY37" s="186"/>
      <c r="AZ37" s="116"/>
      <c r="BA37" s="186"/>
      <c r="BB37" s="87"/>
      <c r="BC37" s="201"/>
      <c r="BD37" s="87"/>
      <c r="BE37" s="186"/>
      <c r="BF37" s="116"/>
      <c r="BG37" s="186"/>
      <c r="BH37" s="116"/>
      <c r="BI37" s="186"/>
      <c r="BJ37" s="116"/>
      <c r="BK37" s="186"/>
      <c r="BL37" s="87"/>
      <c r="BM37" s="201"/>
      <c r="BN37" s="123"/>
      <c r="BO37" s="201"/>
    </row>
    <row r="38" spans="1:69" s="195" customFormat="1" ht="16.5">
      <c r="A38" s="35" t="s">
        <v>150</v>
      </c>
      <c r="B38" s="227">
        <v>7734903</v>
      </c>
      <c r="C38" s="228">
        <v>19.25599719185039</v>
      </c>
      <c r="D38" s="227">
        <v>0</v>
      </c>
      <c r="E38" s="228">
        <v>0</v>
      </c>
      <c r="F38" s="227">
        <v>28347254</v>
      </c>
      <c r="G38" s="228">
        <v>70.570328214932985</v>
      </c>
      <c r="H38" s="227">
        <v>2520820</v>
      </c>
      <c r="I38" s="228">
        <v>6.2755671068092651</v>
      </c>
      <c r="J38" s="227">
        <v>0</v>
      </c>
      <c r="K38" s="228">
        <v>0</v>
      </c>
      <c r="L38" s="227">
        <v>16764974</v>
      </c>
      <c r="M38" s="228">
        <v>41.736307781163489</v>
      </c>
      <c r="N38" s="227">
        <v>55367951</v>
      </c>
      <c r="O38" s="229">
        <v>137.83820029475612</v>
      </c>
      <c r="P38" s="230">
        <v>112341966</v>
      </c>
      <c r="Q38" s="228">
        <v>279.67468781741053</v>
      </c>
      <c r="R38" s="227">
        <v>77843</v>
      </c>
      <c r="S38" s="228">
        <v>0.19378970743462587</v>
      </c>
      <c r="T38" s="227">
        <v>0</v>
      </c>
      <c r="U38" s="228">
        <v>0</v>
      </c>
      <c r="V38" s="227">
        <v>2551896</v>
      </c>
      <c r="W38" s="228">
        <v>6.3529306327298798</v>
      </c>
      <c r="X38" s="227">
        <v>0</v>
      </c>
      <c r="Y38" s="228">
        <v>0</v>
      </c>
      <c r="Z38" s="227">
        <v>3053029</v>
      </c>
      <c r="AA38" s="228">
        <v>7.6004983967656488</v>
      </c>
      <c r="AB38" s="227">
        <v>28429641</v>
      </c>
      <c r="AC38" s="228">
        <v>70.775430184620902</v>
      </c>
      <c r="AD38" s="230">
        <v>146454375</v>
      </c>
      <c r="AE38" s="229">
        <v>364.59733673896159</v>
      </c>
      <c r="AF38" s="227">
        <v>11853161</v>
      </c>
      <c r="AG38" s="228">
        <v>29.50837714843361</v>
      </c>
      <c r="AH38" s="227">
        <v>20632498</v>
      </c>
      <c r="AI38" s="228">
        <v>51.364486865427892</v>
      </c>
      <c r="AJ38" s="227">
        <v>7734503</v>
      </c>
      <c r="AK38" s="228">
        <v>19.255001394116828</v>
      </c>
      <c r="AL38" s="227">
        <v>3915870</v>
      </c>
      <c r="AM38" s="228">
        <v>9.7485361773316601</v>
      </c>
      <c r="AN38" s="227">
        <v>35426400</v>
      </c>
      <c r="AO38" s="228">
        <v>88.193822070860961</v>
      </c>
      <c r="AP38" s="227">
        <v>79562432</v>
      </c>
      <c r="AQ38" s="229">
        <v>198.07022365617095</v>
      </c>
      <c r="AR38" s="227">
        <v>15881073</v>
      </c>
      <c r="AS38" s="228">
        <v>39.535841249925319</v>
      </c>
      <c r="AT38" s="227">
        <v>0</v>
      </c>
      <c r="AU38" s="228">
        <v>0</v>
      </c>
      <c r="AV38" s="227">
        <v>0</v>
      </c>
      <c r="AW38" s="228">
        <v>0</v>
      </c>
      <c r="AX38" s="227">
        <v>0</v>
      </c>
      <c r="AY38" s="228">
        <v>0</v>
      </c>
      <c r="AZ38" s="227">
        <v>38232020</v>
      </c>
      <c r="BA38" s="228">
        <v>95.178397163968057</v>
      </c>
      <c r="BB38" s="230">
        <v>54113093</v>
      </c>
      <c r="BC38" s="229">
        <v>134.71423841389336</v>
      </c>
      <c r="BD38" s="230">
        <v>0</v>
      </c>
      <c r="BE38" s="228">
        <v>0</v>
      </c>
      <c r="BF38" s="227">
        <v>0</v>
      </c>
      <c r="BG38" s="228">
        <v>0</v>
      </c>
      <c r="BH38" s="227">
        <v>0</v>
      </c>
      <c r="BI38" s="228">
        <v>0</v>
      </c>
      <c r="BJ38" s="227">
        <v>0</v>
      </c>
      <c r="BK38" s="228">
        <v>0</v>
      </c>
      <c r="BL38" s="230">
        <v>0</v>
      </c>
      <c r="BM38" s="228">
        <v>0</v>
      </c>
      <c r="BN38" s="231">
        <f>N38+AD38+AP38+BB38+BL38</f>
        <v>335497851</v>
      </c>
      <c r="BO38" s="229">
        <v>835.21999910378202</v>
      </c>
      <c r="BQ38" s="193"/>
    </row>
    <row r="39" spans="1:69" ht="15">
      <c r="A39" s="320" t="s">
        <v>110</v>
      </c>
      <c r="B39" s="116">
        <f t="shared" ref="B39" si="346">SUM(B38)</f>
        <v>7734903</v>
      </c>
      <c r="C39" s="186">
        <f t="shared" ref="C39" si="347">SUM(C38)</f>
        <v>19.25599719185039</v>
      </c>
      <c r="D39" s="116">
        <f t="shared" ref="D39" si="348">SUM(D38)</f>
        <v>0</v>
      </c>
      <c r="E39" s="186">
        <f t="shared" ref="E39" si="349">SUM(E38)</f>
        <v>0</v>
      </c>
      <c r="F39" s="116">
        <f t="shared" ref="F39" si="350">SUM(F38)</f>
        <v>28347254</v>
      </c>
      <c r="G39" s="186">
        <f t="shared" ref="G39" si="351">SUM(G38)</f>
        <v>70.570328214932985</v>
      </c>
      <c r="H39" s="116">
        <f t="shared" ref="H39" si="352">SUM(H38)</f>
        <v>2520820</v>
      </c>
      <c r="I39" s="186">
        <f t="shared" ref="I39" si="353">SUM(I38)</f>
        <v>6.2755671068092651</v>
      </c>
      <c r="J39" s="116">
        <f t="shared" ref="J39" si="354">SUM(J38)</f>
        <v>0</v>
      </c>
      <c r="K39" s="186">
        <f t="shared" ref="K39" si="355">SUM(K38)</f>
        <v>0</v>
      </c>
      <c r="L39" s="116">
        <f t="shared" ref="L39" si="356">SUM(L38)</f>
        <v>16764974</v>
      </c>
      <c r="M39" s="186">
        <f t="shared" ref="M39" si="357">SUM(M38)</f>
        <v>41.736307781163489</v>
      </c>
      <c r="N39" s="116">
        <f t="shared" ref="N39" si="358">SUM(N38)</f>
        <v>55367951</v>
      </c>
      <c r="O39" s="201">
        <f t="shared" ref="O39" si="359">SUM(O38)</f>
        <v>137.83820029475612</v>
      </c>
      <c r="P39" s="123">
        <f t="shared" ref="P39" si="360">SUM(P38)</f>
        <v>112341966</v>
      </c>
      <c r="Q39" s="186">
        <f t="shared" ref="Q39" si="361">SUM(Q38)</f>
        <v>279.67468781741053</v>
      </c>
      <c r="R39" s="116">
        <f t="shared" ref="R39" si="362">SUM(R38)</f>
        <v>77843</v>
      </c>
      <c r="S39" s="186">
        <f t="shared" ref="S39" si="363">SUM(S38)</f>
        <v>0.19378970743462587</v>
      </c>
      <c r="T39" s="116">
        <f t="shared" ref="T39" si="364">SUM(T38)</f>
        <v>0</v>
      </c>
      <c r="U39" s="186">
        <f t="shared" ref="U39" si="365">SUM(U38)</f>
        <v>0</v>
      </c>
      <c r="V39" s="116">
        <f t="shared" ref="V39" si="366">SUM(V38)</f>
        <v>2551896</v>
      </c>
      <c r="W39" s="186">
        <f t="shared" ref="W39" si="367">SUM(W38)</f>
        <v>6.3529306327298798</v>
      </c>
      <c r="X39" s="116">
        <f t="shared" ref="X39" si="368">SUM(X38)</f>
        <v>0</v>
      </c>
      <c r="Y39" s="186">
        <f t="shared" ref="Y39" si="369">SUM(Y38)</f>
        <v>0</v>
      </c>
      <c r="Z39" s="116">
        <f t="shared" ref="Z39" si="370">SUM(Z38)</f>
        <v>3053029</v>
      </c>
      <c r="AA39" s="186">
        <f t="shared" ref="AA39" si="371">SUM(AA38)</f>
        <v>7.6004983967656488</v>
      </c>
      <c r="AB39" s="116">
        <f t="shared" ref="AB39" si="372">SUM(AB38)</f>
        <v>28429641</v>
      </c>
      <c r="AC39" s="186">
        <f t="shared" ref="AC39" si="373">SUM(AC38)</f>
        <v>70.775430184620902</v>
      </c>
      <c r="AD39" s="87">
        <f t="shared" ref="AD39" si="374">SUM(AD38)</f>
        <v>146454375</v>
      </c>
      <c r="AE39" s="201">
        <f t="shared" ref="AE39" si="375">SUM(AE38)</f>
        <v>364.59733673896159</v>
      </c>
      <c r="AF39" s="123">
        <f t="shared" ref="AF39" si="376">SUM(AF38)</f>
        <v>11853161</v>
      </c>
      <c r="AG39" s="186">
        <f t="shared" ref="AG39" si="377">SUM(AG38)</f>
        <v>29.50837714843361</v>
      </c>
      <c r="AH39" s="116">
        <f t="shared" ref="AH39" si="378">SUM(AH38)</f>
        <v>20632498</v>
      </c>
      <c r="AI39" s="186">
        <f t="shared" ref="AI39" si="379">SUM(AI38)</f>
        <v>51.364486865427892</v>
      </c>
      <c r="AJ39" s="116">
        <f t="shared" ref="AJ39" si="380">SUM(AJ38)</f>
        <v>7734503</v>
      </c>
      <c r="AK39" s="186">
        <f t="shared" ref="AK39" si="381">SUM(AK38)</f>
        <v>19.255001394116828</v>
      </c>
      <c r="AL39" s="116">
        <f t="shared" ref="AL39" si="382">SUM(AL38)</f>
        <v>3915870</v>
      </c>
      <c r="AM39" s="186">
        <f t="shared" ref="AM39" si="383">SUM(AM38)</f>
        <v>9.7485361773316601</v>
      </c>
      <c r="AN39" s="116">
        <f t="shared" ref="AN39" si="384">SUM(AN38)</f>
        <v>35426400</v>
      </c>
      <c r="AO39" s="186">
        <f t="shared" ref="AO39" si="385">SUM(AO38)</f>
        <v>88.193822070860961</v>
      </c>
      <c r="AP39" s="116">
        <f t="shared" ref="AP39" si="386">SUM(AP38)</f>
        <v>79562432</v>
      </c>
      <c r="AQ39" s="201">
        <f t="shared" ref="AQ39" si="387">SUM(AQ38)</f>
        <v>198.07022365617095</v>
      </c>
      <c r="AR39" s="116">
        <f t="shared" ref="AR39" si="388">SUM(AR38)</f>
        <v>15881073</v>
      </c>
      <c r="AS39" s="186">
        <f t="shared" ref="AS39" si="389">SUM(AS38)</f>
        <v>39.535841249925319</v>
      </c>
      <c r="AT39" s="116">
        <f t="shared" ref="AT39" si="390">SUM(AT38)</f>
        <v>0</v>
      </c>
      <c r="AU39" s="186">
        <f t="shared" ref="AU39" si="391">SUM(AU38)</f>
        <v>0</v>
      </c>
      <c r="AV39" s="116">
        <f t="shared" ref="AV39" si="392">SUM(AV38)</f>
        <v>0</v>
      </c>
      <c r="AW39" s="186">
        <f t="shared" ref="AW39" si="393">SUM(AW38)</f>
        <v>0</v>
      </c>
      <c r="AX39" s="116">
        <f t="shared" ref="AX39" si="394">SUM(AX38)</f>
        <v>0</v>
      </c>
      <c r="AY39" s="186">
        <f t="shared" ref="AY39" si="395">SUM(AY38)</f>
        <v>0</v>
      </c>
      <c r="AZ39" s="116">
        <f t="shared" ref="AZ39" si="396">SUM(AZ38)</f>
        <v>38232020</v>
      </c>
      <c r="BA39" s="186">
        <f t="shared" ref="BA39" si="397">SUM(BA38)</f>
        <v>95.178397163968057</v>
      </c>
      <c r="BB39" s="87">
        <f t="shared" ref="BB39" si="398">SUM(BB38)</f>
        <v>54113093</v>
      </c>
      <c r="BC39" s="201">
        <f t="shared" ref="BC39" si="399">SUM(BC38)</f>
        <v>134.71423841389336</v>
      </c>
      <c r="BD39" s="116">
        <f t="shared" ref="BD39" si="400">SUM(BD38)</f>
        <v>0</v>
      </c>
      <c r="BE39" s="186">
        <f t="shared" ref="BE39" si="401">SUM(BE38)</f>
        <v>0</v>
      </c>
      <c r="BF39" s="116">
        <f t="shared" ref="BF39" si="402">SUM(BF38)</f>
        <v>0</v>
      </c>
      <c r="BG39" s="186">
        <f t="shared" ref="BG39" si="403">SUM(BG38)</f>
        <v>0</v>
      </c>
      <c r="BH39" s="116">
        <f t="shared" ref="BH39" si="404">SUM(BH38)</f>
        <v>0</v>
      </c>
      <c r="BI39" s="186">
        <f t="shared" ref="BI39" si="405">SUM(BI38)</f>
        <v>0</v>
      </c>
      <c r="BJ39" s="116">
        <f t="shared" ref="BJ39" si="406">SUM(BJ38)</f>
        <v>0</v>
      </c>
      <c r="BK39" s="186">
        <f t="shared" ref="BK39" si="407">SUM(BK38)</f>
        <v>0</v>
      </c>
      <c r="BL39" s="87">
        <f>SUM(BL38)</f>
        <v>0</v>
      </c>
      <c r="BM39" s="201">
        <f t="shared" ref="BM39" si="408">SUM(BM38)</f>
        <v>0</v>
      </c>
      <c r="BN39" s="123">
        <f>SUM(BN38)</f>
        <v>335497851</v>
      </c>
      <c r="BO39" s="201">
        <v>833.65961108242993</v>
      </c>
    </row>
    <row r="40" spans="1:69" ht="15">
      <c r="A40" s="321" t="s">
        <v>9</v>
      </c>
      <c r="B40" s="116"/>
      <c r="C40" s="186"/>
      <c r="D40" s="116"/>
      <c r="E40" s="186"/>
      <c r="F40" s="116"/>
      <c r="G40" s="186"/>
      <c r="H40" s="116"/>
      <c r="I40" s="186"/>
      <c r="J40" s="116"/>
      <c r="K40" s="186"/>
      <c r="L40" s="116"/>
      <c r="M40" s="186"/>
      <c r="N40" s="86"/>
      <c r="O40" s="201"/>
      <c r="P40" s="87"/>
      <c r="Q40" s="186"/>
      <c r="R40" s="116"/>
      <c r="S40" s="186"/>
      <c r="T40" s="116"/>
      <c r="U40" s="186"/>
      <c r="V40" s="116"/>
      <c r="W40" s="186"/>
      <c r="X40" s="116"/>
      <c r="Y40" s="186"/>
      <c r="Z40" s="116"/>
      <c r="AA40" s="186"/>
      <c r="AB40" s="116"/>
      <c r="AC40" s="186"/>
      <c r="AD40" s="86"/>
      <c r="AE40" s="202"/>
      <c r="AF40" s="116"/>
      <c r="AG40" s="186"/>
      <c r="AH40" s="116"/>
      <c r="AI40" s="186"/>
      <c r="AJ40" s="116"/>
      <c r="AK40" s="186"/>
      <c r="AL40" s="116"/>
      <c r="AM40" s="186"/>
      <c r="AN40" s="116"/>
      <c r="AO40" s="186"/>
      <c r="AP40" s="86"/>
      <c r="AQ40" s="202"/>
      <c r="AR40" s="116"/>
      <c r="AS40" s="186"/>
      <c r="AT40" s="116"/>
      <c r="AU40" s="186"/>
      <c r="AV40" s="116"/>
      <c r="AW40" s="186"/>
      <c r="AX40" s="116"/>
      <c r="AY40" s="186"/>
      <c r="AZ40" s="116"/>
      <c r="BA40" s="186"/>
      <c r="BB40" s="87"/>
      <c r="BC40" s="201"/>
      <c r="BD40" s="87"/>
      <c r="BE40" s="186"/>
      <c r="BF40" s="116"/>
      <c r="BG40" s="186"/>
      <c r="BH40" s="116"/>
      <c r="BI40" s="186"/>
      <c r="BJ40" s="116"/>
      <c r="BK40" s="186"/>
      <c r="BL40" s="87"/>
      <c r="BM40" s="201"/>
      <c r="BN40" s="123"/>
      <c r="BO40" s="201"/>
    </row>
    <row r="41" spans="1:69" s="195" customFormat="1" ht="16.5">
      <c r="A41" s="35" t="s">
        <v>109</v>
      </c>
      <c r="B41" s="227">
        <v>5165761</v>
      </c>
      <c r="C41" s="228">
        <v>12.319494128533135</v>
      </c>
      <c r="D41" s="227">
        <v>0</v>
      </c>
      <c r="E41" s="228">
        <v>0</v>
      </c>
      <c r="F41" s="227">
        <v>26929785</v>
      </c>
      <c r="G41" s="228">
        <v>64.22312766505452</v>
      </c>
      <c r="H41" s="227">
        <v>176019</v>
      </c>
      <c r="I41" s="228">
        <v>0.41977649314598059</v>
      </c>
      <c r="J41" s="227">
        <v>253</v>
      </c>
      <c r="K41" s="228">
        <v>6.033635730570739E-4</v>
      </c>
      <c r="L41" s="227">
        <v>4856222</v>
      </c>
      <c r="M41" s="228">
        <v>11.581294298333477</v>
      </c>
      <c r="N41" s="227">
        <v>37128040</v>
      </c>
      <c r="O41" s="229">
        <v>88.544295948640169</v>
      </c>
      <c r="P41" s="230">
        <v>18791951</v>
      </c>
      <c r="Q41" s="228">
        <v>44.815726087246851</v>
      </c>
      <c r="R41" s="227">
        <v>1520839</v>
      </c>
      <c r="S41" s="228">
        <v>3.6269519884764709</v>
      </c>
      <c r="T41" s="227">
        <v>1443070</v>
      </c>
      <c r="U41" s="228">
        <v>3.4414856575947499</v>
      </c>
      <c r="V41" s="227">
        <v>37511</v>
      </c>
      <c r="W41" s="228">
        <v>8.9457592841675482E-2</v>
      </c>
      <c r="X41" s="227">
        <v>0</v>
      </c>
      <c r="Y41" s="228">
        <v>0</v>
      </c>
      <c r="Z41" s="227">
        <v>231043</v>
      </c>
      <c r="AA41" s="228">
        <v>0.55099972335899416</v>
      </c>
      <c r="AB41" s="227">
        <v>96802</v>
      </c>
      <c r="AC41" s="228">
        <v>0.23085691936391647</v>
      </c>
      <c r="AD41" s="230">
        <v>22121216</v>
      </c>
      <c r="AE41" s="229">
        <v>52.755477968882651</v>
      </c>
      <c r="AF41" s="227">
        <v>7061272</v>
      </c>
      <c r="AG41" s="228">
        <v>16.839977487145735</v>
      </c>
      <c r="AH41" s="227">
        <v>17017986</v>
      </c>
      <c r="AI41" s="228">
        <v>40.585110036344908</v>
      </c>
      <c r="AJ41" s="227">
        <v>13325511</v>
      </c>
      <c r="AK41" s="228">
        <v>31.779161777752339</v>
      </c>
      <c r="AL41" s="227">
        <v>4463526</v>
      </c>
      <c r="AM41" s="228">
        <v>10.644778639498613</v>
      </c>
      <c r="AN41" s="227">
        <v>11990697</v>
      </c>
      <c r="AO41" s="228">
        <v>28.595848954010819</v>
      </c>
      <c r="AP41" s="227">
        <v>53858992</v>
      </c>
      <c r="AQ41" s="229">
        <v>128.44487689475241</v>
      </c>
      <c r="AR41" s="227">
        <v>12300336</v>
      </c>
      <c r="AS41" s="228">
        <v>29.334287267836189</v>
      </c>
      <c r="AT41" s="227">
        <v>0</v>
      </c>
      <c r="AU41" s="228">
        <v>0</v>
      </c>
      <c r="AV41" s="227">
        <v>0</v>
      </c>
      <c r="AW41" s="228">
        <v>0</v>
      </c>
      <c r="AX41" s="227">
        <v>0</v>
      </c>
      <c r="AY41" s="228">
        <v>0</v>
      </c>
      <c r="AZ41" s="227">
        <v>3103669</v>
      </c>
      <c r="BA41" s="228">
        <v>7.4017423613694682</v>
      </c>
      <c r="BB41" s="230">
        <v>15404005</v>
      </c>
      <c r="BC41" s="229">
        <v>36.73602962920566</v>
      </c>
      <c r="BD41" s="230">
        <v>0</v>
      </c>
      <c r="BE41" s="228">
        <v>0</v>
      </c>
      <c r="BF41" s="227">
        <v>0</v>
      </c>
      <c r="BG41" s="228">
        <v>0</v>
      </c>
      <c r="BH41" s="227">
        <v>0</v>
      </c>
      <c r="BI41" s="228">
        <v>0</v>
      </c>
      <c r="BJ41" s="227">
        <v>0</v>
      </c>
      <c r="BK41" s="228">
        <v>0</v>
      </c>
      <c r="BL41" s="230">
        <v>0</v>
      </c>
      <c r="BM41" s="228">
        <v>0</v>
      </c>
      <c r="BN41" s="231">
        <f>N41+AD41+AP41+BB41+BL41</f>
        <v>128512253</v>
      </c>
      <c r="BO41" s="229">
        <v>306.4806804414809</v>
      </c>
      <c r="BQ41" s="193"/>
    </row>
    <row r="42" spans="1:69" ht="15">
      <c r="A42" s="320" t="s">
        <v>17</v>
      </c>
      <c r="B42" s="116">
        <f t="shared" ref="B42" si="409">SUM(B41)</f>
        <v>5165761</v>
      </c>
      <c r="C42" s="186">
        <f t="shared" ref="C42" si="410">SUM(C41)</f>
        <v>12.319494128533135</v>
      </c>
      <c r="D42" s="116">
        <f t="shared" ref="D42" si="411">SUM(D41)</f>
        <v>0</v>
      </c>
      <c r="E42" s="186">
        <f t="shared" ref="E42" si="412">SUM(E41)</f>
        <v>0</v>
      </c>
      <c r="F42" s="116">
        <f t="shared" ref="F42" si="413">SUM(F41)</f>
        <v>26929785</v>
      </c>
      <c r="G42" s="186">
        <f t="shared" ref="G42" si="414">SUM(G41)</f>
        <v>64.22312766505452</v>
      </c>
      <c r="H42" s="116">
        <f t="shared" ref="H42" si="415">SUM(H41)</f>
        <v>176019</v>
      </c>
      <c r="I42" s="186">
        <f t="shared" ref="I42" si="416">SUM(I41)</f>
        <v>0.41977649314598059</v>
      </c>
      <c r="J42" s="116">
        <f t="shared" ref="J42" si="417">SUM(J41)</f>
        <v>253</v>
      </c>
      <c r="K42" s="186">
        <f t="shared" ref="K42" si="418">SUM(K41)</f>
        <v>6.033635730570739E-4</v>
      </c>
      <c r="L42" s="116">
        <f t="shared" ref="L42" si="419">SUM(L41)</f>
        <v>4856222</v>
      </c>
      <c r="M42" s="186">
        <f t="shared" ref="M42" si="420">SUM(M41)</f>
        <v>11.581294298333477</v>
      </c>
      <c r="N42" s="116">
        <f t="shared" ref="N42" si="421">SUM(N41)</f>
        <v>37128040</v>
      </c>
      <c r="O42" s="201">
        <f t="shared" ref="O42" si="422">SUM(O41)</f>
        <v>88.544295948640169</v>
      </c>
      <c r="P42" s="123">
        <f t="shared" ref="P42" si="423">SUM(P41)</f>
        <v>18791951</v>
      </c>
      <c r="Q42" s="186">
        <f t="shared" ref="Q42" si="424">SUM(Q41)</f>
        <v>44.815726087246851</v>
      </c>
      <c r="R42" s="116">
        <f t="shared" ref="R42" si="425">SUM(R41)</f>
        <v>1520839</v>
      </c>
      <c r="S42" s="186">
        <f t="shared" ref="S42" si="426">SUM(S41)</f>
        <v>3.6269519884764709</v>
      </c>
      <c r="T42" s="116">
        <f t="shared" ref="T42" si="427">SUM(T41)</f>
        <v>1443070</v>
      </c>
      <c r="U42" s="186">
        <f t="shared" ref="U42" si="428">SUM(U41)</f>
        <v>3.4414856575947499</v>
      </c>
      <c r="V42" s="116">
        <f t="shared" ref="V42" si="429">SUM(V41)</f>
        <v>37511</v>
      </c>
      <c r="W42" s="186">
        <f t="shared" ref="W42" si="430">SUM(W41)</f>
        <v>8.9457592841675482E-2</v>
      </c>
      <c r="X42" s="116">
        <f t="shared" ref="X42" si="431">SUM(X41)</f>
        <v>0</v>
      </c>
      <c r="Y42" s="186">
        <f t="shared" ref="Y42" si="432">SUM(Y41)</f>
        <v>0</v>
      </c>
      <c r="Z42" s="116">
        <f t="shared" ref="Z42" si="433">SUM(Z41)</f>
        <v>231043</v>
      </c>
      <c r="AA42" s="186">
        <f t="shared" ref="AA42" si="434">SUM(AA41)</f>
        <v>0.55099972335899416</v>
      </c>
      <c r="AB42" s="116">
        <f t="shared" ref="AB42" si="435">SUM(AB41)</f>
        <v>96802</v>
      </c>
      <c r="AC42" s="186">
        <f t="shared" ref="AC42" si="436">SUM(AC41)</f>
        <v>0.23085691936391647</v>
      </c>
      <c r="AD42" s="87">
        <f t="shared" ref="AD42" si="437">SUM(AD41)</f>
        <v>22121216</v>
      </c>
      <c r="AE42" s="201">
        <f t="shared" ref="AE42" si="438">SUM(AE41)</f>
        <v>52.755477968882651</v>
      </c>
      <c r="AF42" s="123">
        <f t="shared" ref="AF42" si="439">SUM(AF41)</f>
        <v>7061272</v>
      </c>
      <c r="AG42" s="186">
        <f t="shared" ref="AG42" si="440">SUM(AG41)</f>
        <v>16.839977487145735</v>
      </c>
      <c r="AH42" s="116">
        <f t="shared" ref="AH42" si="441">SUM(AH41)</f>
        <v>17017986</v>
      </c>
      <c r="AI42" s="186">
        <f t="shared" ref="AI42" si="442">SUM(AI41)</f>
        <v>40.585110036344908</v>
      </c>
      <c r="AJ42" s="116">
        <f t="shared" ref="AJ42" si="443">SUM(AJ41)</f>
        <v>13325511</v>
      </c>
      <c r="AK42" s="186">
        <f t="shared" ref="AK42" si="444">SUM(AK41)</f>
        <v>31.779161777752339</v>
      </c>
      <c r="AL42" s="116">
        <f t="shared" ref="AL42" si="445">SUM(AL41)</f>
        <v>4463526</v>
      </c>
      <c r="AM42" s="186">
        <f t="shared" ref="AM42" si="446">SUM(AM41)</f>
        <v>10.644778639498613</v>
      </c>
      <c r="AN42" s="116">
        <f t="shared" ref="AN42" si="447">SUM(AN41)</f>
        <v>11990697</v>
      </c>
      <c r="AO42" s="186">
        <f t="shared" ref="AO42" si="448">SUM(AO41)</f>
        <v>28.595848954010819</v>
      </c>
      <c r="AP42" s="116">
        <f t="shared" ref="AP42" si="449">SUM(AP41)</f>
        <v>53858992</v>
      </c>
      <c r="AQ42" s="201">
        <f t="shared" ref="AQ42" si="450">SUM(AQ41)</f>
        <v>128.44487689475241</v>
      </c>
      <c r="AR42" s="116">
        <f t="shared" ref="AR42" si="451">SUM(AR41)</f>
        <v>12300336</v>
      </c>
      <c r="AS42" s="186">
        <f t="shared" ref="AS42" si="452">SUM(AS41)</f>
        <v>29.334287267836189</v>
      </c>
      <c r="AT42" s="116">
        <f t="shared" ref="AT42" si="453">SUM(AT41)</f>
        <v>0</v>
      </c>
      <c r="AU42" s="186">
        <f t="shared" ref="AU42" si="454">SUM(AU41)</f>
        <v>0</v>
      </c>
      <c r="AV42" s="116">
        <f t="shared" ref="AV42" si="455">SUM(AV41)</f>
        <v>0</v>
      </c>
      <c r="AW42" s="186">
        <f t="shared" ref="AW42" si="456">SUM(AW41)</f>
        <v>0</v>
      </c>
      <c r="AX42" s="116">
        <f t="shared" ref="AX42" si="457">SUM(AX41)</f>
        <v>0</v>
      </c>
      <c r="AY42" s="186">
        <f t="shared" ref="AY42" si="458">SUM(AY41)</f>
        <v>0</v>
      </c>
      <c r="AZ42" s="116">
        <f t="shared" ref="AZ42" si="459">SUM(AZ41)</f>
        <v>3103669</v>
      </c>
      <c r="BA42" s="186">
        <f t="shared" ref="BA42" si="460">SUM(BA41)</f>
        <v>7.4017423613694682</v>
      </c>
      <c r="BB42" s="87">
        <f t="shared" ref="BB42" si="461">SUM(BB41)</f>
        <v>15404005</v>
      </c>
      <c r="BC42" s="201">
        <f t="shared" ref="BC42" si="462">SUM(BC41)</f>
        <v>36.73602962920566</v>
      </c>
      <c r="BD42" s="116">
        <f t="shared" ref="BD42" si="463">SUM(BD41)</f>
        <v>0</v>
      </c>
      <c r="BE42" s="186">
        <f t="shared" ref="BE42" si="464">SUM(BE41)</f>
        <v>0</v>
      </c>
      <c r="BF42" s="116">
        <f t="shared" ref="BF42" si="465">SUM(BF41)</f>
        <v>0</v>
      </c>
      <c r="BG42" s="186">
        <f t="shared" ref="BG42" si="466">SUM(BG41)</f>
        <v>0</v>
      </c>
      <c r="BH42" s="116">
        <f t="shared" ref="BH42" si="467">SUM(BH41)</f>
        <v>0</v>
      </c>
      <c r="BI42" s="186">
        <f t="shared" ref="BI42" si="468">SUM(BI41)</f>
        <v>0</v>
      </c>
      <c r="BJ42" s="116">
        <f t="shared" ref="BJ42" si="469">SUM(BJ41)</f>
        <v>0</v>
      </c>
      <c r="BK42" s="186">
        <f t="shared" ref="BK42" si="470">SUM(BK41)</f>
        <v>0</v>
      </c>
      <c r="BL42" s="87">
        <f>SUM(BL41)</f>
        <v>0</v>
      </c>
      <c r="BM42" s="201">
        <f t="shared" ref="BM42" si="471">SUM(BM41)</f>
        <v>0</v>
      </c>
      <c r="BN42" s="123">
        <f>SUM(BN41)</f>
        <v>128512253</v>
      </c>
      <c r="BO42" s="201">
        <v>329.2758764847984</v>
      </c>
    </row>
    <row r="43" spans="1:69" ht="15">
      <c r="A43" s="321" t="s">
        <v>85</v>
      </c>
      <c r="B43" s="116"/>
      <c r="C43" s="186"/>
      <c r="D43" s="116"/>
      <c r="E43" s="186"/>
      <c r="F43" s="116"/>
      <c r="G43" s="186"/>
      <c r="H43" s="116"/>
      <c r="I43" s="186"/>
      <c r="J43" s="116"/>
      <c r="K43" s="186"/>
      <c r="L43" s="116"/>
      <c r="M43" s="186"/>
      <c r="N43" s="86"/>
      <c r="O43" s="201"/>
      <c r="P43" s="87"/>
      <c r="Q43" s="186"/>
      <c r="R43" s="116"/>
      <c r="S43" s="186"/>
      <c r="T43" s="116"/>
      <c r="U43" s="186"/>
      <c r="V43" s="116"/>
      <c r="W43" s="186"/>
      <c r="X43" s="116"/>
      <c r="Y43" s="186"/>
      <c r="Z43" s="116"/>
      <c r="AA43" s="186"/>
      <c r="AB43" s="116"/>
      <c r="AC43" s="186"/>
      <c r="AD43" s="86"/>
      <c r="AE43" s="202"/>
      <c r="AF43" s="116"/>
      <c r="AG43" s="186"/>
      <c r="AH43" s="116"/>
      <c r="AI43" s="186"/>
      <c r="AJ43" s="116"/>
      <c r="AK43" s="186"/>
      <c r="AL43" s="116"/>
      <c r="AM43" s="186"/>
      <c r="AN43" s="116"/>
      <c r="AO43" s="186"/>
      <c r="AP43" s="86"/>
      <c r="AQ43" s="202"/>
      <c r="AR43" s="116"/>
      <c r="AS43" s="186"/>
      <c r="AT43" s="116"/>
      <c r="AU43" s="186"/>
      <c r="AV43" s="116"/>
      <c r="AW43" s="186"/>
      <c r="AX43" s="116"/>
      <c r="AY43" s="186"/>
      <c r="AZ43" s="116"/>
      <c r="BA43" s="186"/>
      <c r="BB43" s="87"/>
      <c r="BC43" s="201"/>
      <c r="BD43" s="87"/>
      <c r="BE43" s="186"/>
      <c r="BF43" s="116"/>
      <c r="BG43" s="186"/>
      <c r="BH43" s="116"/>
      <c r="BI43" s="186"/>
      <c r="BJ43" s="116"/>
      <c r="BK43" s="186"/>
      <c r="BL43" s="87"/>
      <c r="BM43" s="201"/>
      <c r="BN43" s="123"/>
      <c r="BO43" s="201"/>
    </row>
    <row r="44" spans="1:69" s="195" customFormat="1" ht="16.5">
      <c r="A44" s="35" t="s">
        <v>208</v>
      </c>
      <c r="B44" s="227">
        <v>2673205</v>
      </c>
      <c r="C44" s="228">
        <v>1.8788920939359945</v>
      </c>
      <c r="D44" s="227">
        <v>0</v>
      </c>
      <c r="E44" s="228">
        <v>0</v>
      </c>
      <c r="F44" s="227">
        <v>0</v>
      </c>
      <c r="G44" s="228">
        <v>0</v>
      </c>
      <c r="H44" s="227">
        <v>250340.16</v>
      </c>
      <c r="I44" s="228">
        <v>0.17595438711908437</v>
      </c>
      <c r="J44" s="227">
        <v>0</v>
      </c>
      <c r="K44" s="228">
        <v>0</v>
      </c>
      <c r="L44" s="227">
        <v>308454.83999999997</v>
      </c>
      <c r="M44" s="228">
        <v>0.21680094127172891</v>
      </c>
      <c r="N44" s="227">
        <v>3232000</v>
      </c>
      <c r="O44" s="229">
        <v>2.2716474223268079</v>
      </c>
      <c r="P44" s="230">
        <v>0</v>
      </c>
      <c r="Q44" s="228">
        <v>0</v>
      </c>
      <c r="R44" s="227">
        <v>0</v>
      </c>
      <c r="S44" s="228">
        <v>0</v>
      </c>
      <c r="T44" s="227">
        <v>0</v>
      </c>
      <c r="U44" s="228">
        <v>0</v>
      </c>
      <c r="V44" s="227">
        <v>0</v>
      </c>
      <c r="W44" s="228">
        <v>0</v>
      </c>
      <c r="X44" s="227">
        <v>0</v>
      </c>
      <c r="Y44" s="228">
        <v>0</v>
      </c>
      <c r="Z44" s="227">
        <v>0</v>
      </c>
      <c r="AA44" s="228">
        <v>0</v>
      </c>
      <c r="AB44" s="227">
        <v>0</v>
      </c>
      <c r="AC44" s="228">
        <v>0</v>
      </c>
      <c r="AD44" s="230">
        <v>0</v>
      </c>
      <c r="AE44" s="229">
        <v>0</v>
      </c>
      <c r="AF44" s="227">
        <v>0</v>
      </c>
      <c r="AG44" s="228">
        <v>0</v>
      </c>
      <c r="AH44" s="227">
        <v>0</v>
      </c>
      <c r="AI44" s="228">
        <v>0</v>
      </c>
      <c r="AJ44" s="227">
        <v>0</v>
      </c>
      <c r="AK44" s="228">
        <v>0</v>
      </c>
      <c r="AL44" s="227">
        <v>0</v>
      </c>
      <c r="AM44" s="228">
        <v>0</v>
      </c>
      <c r="AN44" s="227">
        <v>0</v>
      </c>
      <c r="AO44" s="228">
        <v>0</v>
      </c>
      <c r="AP44" s="227">
        <v>0</v>
      </c>
      <c r="AQ44" s="229">
        <v>0</v>
      </c>
      <c r="AR44" s="227">
        <v>0</v>
      </c>
      <c r="AS44" s="228">
        <v>0</v>
      </c>
      <c r="AT44" s="227">
        <v>0</v>
      </c>
      <c r="AU44" s="228">
        <v>0</v>
      </c>
      <c r="AV44" s="227">
        <v>0</v>
      </c>
      <c r="AW44" s="228">
        <v>0</v>
      </c>
      <c r="AX44" s="227">
        <v>0</v>
      </c>
      <c r="AY44" s="228">
        <v>0</v>
      </c>
      <c r="AZ44" s="227">
        <v>0</v>
      </c>
      <c r="BA44" s="228">
        <v>0</v>
      </c>
      <c r="BB44" s="230">
        <v>0</v>
      </c>
      <c r="BC44" s="229">
        <v>0</v>
      </c>
      <c r="BD44" s="230">
        <v>315732.19999999995</v>
      </c>
      <c r="BE44" s="228">
        <v>0.22191591530803592</v>
      </c>
      <c r="BF44" s="227">
        <v>0</v>
      </c>
      <c r="BG44" s="228">
        <v>0</v>
      </c>
      <c r="BH44" s="227">
        <v>0</v>
      </c>
      <c r="BI44" s="228">
        <v>0</v>
      </c>
      <c r="BJ44" s="227">
        <v>135313.79999999999</v>
      </c>
      <c r="BK44" s="228">
        <v>9.5106820846301121E-2</v>
      </c>
      <c r="BL44" s="230">
        <v>451045.99999999994</v>
      </c>
      <c r="BM44" s="228">
        <v>0.31702273615433701</v>
      </c>
      <c r="BN44" s="231">
        <f>N44+AD44+AP44+BB44+BL44</f>
        <v>3683046</v>
      </c>
      <c r="BO44" s="229">
        <v>2.5886701584811451</v>
      </c>
      <c r="BQ44" s="193"/>
    </row>
    <row r="45" spans="1:69" ht="15">
      <c r="A45" s="320" t="s">
        <v>206</v>
      </c>
      <c r="B45" s="116">
        <f t="shared" ref="B45" si="472">SUM(B44)</f>
        <v>2673205</v>
      </c>
      <c r="C45" s="186">
        <f t="shared" ref="C45" si="473">SUM(C44)</f>
        <v>1.8788920939359945</v>
      </c>
      <c r="D45" s="116">
        <f t="shared" ref="D45" si="474">SUM(D44)</f>
        <v>0</v>
      </c>
      <c r="E45" s="186">
        <f t="shared" ref="E45" si="475">SUM(E44)</f>
        <v>0</v>
      </c>
      <c r="F45" s="116">
        <f t="shared" ref="F45" si="476">SUM(F44)</f>
        <v>0</v>
      </c>
      <c r="G45" s="186">
        <f t="shared" ref="G45" si="477">SUM(G44)</f>
        <v>0</v>
      </c>
      <c r="H45" s="116">
        <f t="shared" ref="H45" si="478">SUM(H44)</f>
        <v>250340.16</v>
      </c>
      <c r="I45" s="186">
        <f t="shared" ref="I45" si="479">SUM(I44)</f>
        <v>0.17595438711908437</v>
      </c>
      <c r="J45" s="116">
        <f t="shared" ref="J45" si="480">SUM(J44)</f>
        <v>0</v>
      </c>
      <c r="K45" s="186">
        <f t="shared" ref="K45" si="481">SUM(K44)</f>
        <v>0</v>
      </c>
      <c r="L45" s="116">
        <f t="shared" ref="L45" si="482">SUM(L44)</f>
        <v>308454.83999999997</v>
      </c>
      <c r="M45" s="186">
        <f t="shared" ref="M45" si="483">SUM(M44)</f>
        <v>0.21680094127172891</v>
      </c>
      <c r="N45" s="116">
        <f t="shared" ref="N45" si="484">SUM(N44)</f>
        <v>3232000</v>
      </c>
      <c r="O45" s="201">
        <f t="shared" ref="O45" si="485">SUM(O44)</f>
        <v>2.2716474223268079</v>
      </c>
      <c r="P45" s="123">
        <f t="shared" ref="P45" si="486">SUM(P44)</f>
        <v>0</v>
      </c>
      <c r="Q45" s="186">
        <f t="shared" ref="Q45" si="487">SUM(Q44)</f>
        <v>0</v>
      </c>
      <c r="R45" s="116">
        <f t="shared" ref="R45" si="488">SUM(R44)</f>
        <v>0</v>
      </c>
      <c r="S45" s="186">
        <f t="shared" ref="S45" si="489">SUM(S44)</f>
        <v>0</v>
      </c>
      <c r="T45" s="116">
        <f t="shared" ref="T45" si="490">SUM(T44)</f>
        <v>0</v>
      </c>
      <c r="U45" s="186">
        <f t="shared" ref="U45" si="491">SUM(U44)</f>
        <v>0</v>
      </c>
      <c r="V45" s="116">
        <f t="shared" ref="V45" si="492">SUM(V44)</f>
        <v>0</v>
      </c>
      <c r="W45" s="186">
        <f t="shared" ref="W45" si="493">SUM(W44)</f>
        <v>0</v>
      </c>
      <c r="X45" s="116">
        <f t="shared" ref="X45" si="494">SUM(X44)</f>
        <v>0</v>
      </c>
      <c r="Y45" s="186">
        <f t="shared" ref="Y45" si="495">SUM(Y44)</f>
        <v>0</v>
      </c>
      <c r="Z45" s="116">
        <f t="shared" ref="Z45" si="496">SUM(Z44)</f>
        <v>0</v>
      </c>
      <c r="AA45" s="186">
        <f t="shared" ref="AA45" si="497">SUM(AA44)</f>
        <v>0</v>
      </c>
      <c r="AB45" s="116">
        <f t="shared" ref="AB45" si="498">SUM(AB44)</f>
        <v>0</v>
      </c>
      <c r="AC45" s="186">
        <f t="shared" ref="AC45" si="499">SUM(AC44)</f>
        <v>0</v>
      </c>
      <c r="AD45" s="87">
        <f t="shared" ref="AD45" si="500">SUM(AD44)</f>
        <v>0</v>
      </c>
      <c r="AE45" s="201">
        <f t="shared" ref="AE45" si="501">SUM(AE44)</f>
        <v>0</v>
      </c>
      <c r="AF45" s="123">
        <f t="shared" ref="AF45" si="502">SUM(AF44)</f>
        <v>0</v>
      </c>
      <c r="AG45" s="186">
        <f t="shared" ref="AG45" si="503">SUM(AG44)</f>
        <v>0</v>
      </c>
      <c r="AH45" s="116">
        <f t="shared" ref="AH45" si="504">SUM(AH44)</f>
        <v>0</v>
      </c>
      <c r="AI45" s="186">
        <f t="shared" ref="AI45" si="505">SUM(AI44)</f>
        <v>0</v>
      </c>
      <c r="AJ45" s="116">
        <f t="shared" ref="AJ45" si="506">SUM(AJ44)</f>
        <v>0</v>
      </c>
      <c r="AK45" s="186">
        <f t="shared" ref="AK45" si="507">SUM(AK44)</f>
        <v>0</v>
      </c>
      <c r="AL45" s="116">
        <f t="shared" ref="AL45" si="508">SUM(AL44)</f>
        <v>0</v>
      </c>
      <c r="AM45" s="186">
        <f t="shared" ref="AM45" si="509">SUM(AM44)</f>
        <v>0</v>
      </c>
      <c r="AN45" s="116">
        <f t="shared" ref="AN45" si="510">SUM(AN44)</f>
        <v>0</v>
      </c>
      <c r="AO45" s="186">
        <f t="shared" ref="AO45" si="511">SUM(AO44)</f>
        <v>0</v>
      </c>
      <c r="AP45" s="116">
        <f t="shared" ref="AP45" si="512">SUM(AP44)</f>
        <v>0</v>
      </c>
      <c r="AQ45" s="201">
        <f t="shared" ref="AQ45" si="513">SUM(AQ44)</f>
        <v>0</v>
      </c>
      <c r="AR45" s="116">
        <f t="shared" ref="AR45" si="514">SUM(AR44)</f>
        <v>0</v>
      </c>
      <c r="AS45" s="186">
        <f t="shared" ref="AS45" si="515">SUM(AS44)</f>
        <v>0</v>
      </c>
      <c r="AT45" s="116">
        <f t="shared" ref="AT45" si="516">SUM(AT44)</f>
        <v>0</v>
      </c>
      <c r="AU45" s="186">
        <f t="shared" ref="AU45" si="517">SUM(AU44)</f>
        <v>0</v>
      </c>
      <c r="AV45" s="116">
        <f t="shared" ref="AV45" si="518">SUM(AV44)</f>
        <v>0</v>
      </c>
      <c r="AW45" s="186">
        <f t="shared" ref="AW45" si="519">SUM(AW44)</f>
        <v>0</v>
      </c>
      <c r="AX45" s="116">
        <f t="shared" ref="AX45" si="520">SUM(AX44)</f>
        <v>0</v>
      </c>
      <c r="AY45" s="186">
        <f t="shared" ref="AY45" si="521">SUM(AY44)</f>
        <v>0</v>
      </c>
      <c r="AZ45" s="116">
        <f t="shared" ref="AZ45" si="522">SUM(AZ44)</f>
        <v>0</v>
      </c>
      <c r="BA45" s="186">
        <f t="shared" ref="BA45" si="523">SUM(BA44)</f>
        <v>0</v>
      </c>
      <c r="BB45" s="87">
        <f t="shared" ref="BB45" si="524">SUM(BB44)</f>
        <v>0</v>
      </c>
      <c r="BC45" s="201">
        <f t="shared" ref="BC45" si="525">SUM(BC44)</f>
        <v>0</v>
      </c>
      <c r="BD45" s="116">
        <f t="shared" ref="BD45" si="526">SUM(BD44)</f>
        <v>315732.19999999995</v>
      </c>
      <c r="BE45" s="186">
        <f t="shared" ref="BE45" si="527">SUM(BE44)</f>
        <v>0.22191591530803592</v>
      </c>
      <c r="BF45" s="116">
        <f t="shared" ref="BF45" si="528">SUM(BF44)</f>
        <v>0</v>
      </c>
      <c r="BG45" s="186">
        <f t="shared" ref="BG45" si="529">SUM(BG44)</f>
        <v>0</v>
      </c>
      <c r="BH45" s="116">
        <f t="shared" ref="BH45" si="530">SUM(BH44)</f>
        <v>0</v>
      </c>
      <c r="BI45" s="186">
        <f t="shared" ref="BI45" si="531">SUM(BI44)</f>
        <v>0</v>
      </c>
      <c r="BJ45" s="116">
        <f t="shared" ref="BJ45" si="532">SUM(BJ44)</f>
        <v>135313.79999999999</v>
      </c>
      <c r="BK45" s="186">
        <f t="shared" ref="BK45" si="533">SUM(BK44)</f>
        <v>9.5106820846301121E-2</v>
      </c>
      <c r="BL45" s="87">
        <f>SUM(BL44)</f>
        <v>451045.99999999994</v>
      </c>
      <c r="BM45" s="201">
        <f t="shared" ref="BM45" si="534">SUM(BM44)</f>
        <v>0.31702273615433701</v>
      </c>
      <c r="BN45" s="123">
        <f>SUM(BN44)</f>
        <v>3683046</v>
      </c>
      <c r="BO45" s="201">
        <f>SUM(BO44)</f>
        <v>2.5886701584811451</v>
      </c>
    </row>
    <row r="46" spans="1:69" ht="15.75" thickBot="1">
      <c r="A46" s="20" t="s">
        <v>21</v>
      </c>
      <c r="B46" s="117">
        <f t="shared" ref="B46" si="535">B36+B39+B42+B45</f>
        <v>24282134</v>
      </c>
      <c r="C46" s="191">
        <f>B46/118563/12</f>
        <v>17.06697002156378</v>
      </c>
      <c r="D46" s="117">
        <f t="shared" ref="D46" si="536">D36+D39+D42+D45</f>
        <v>0</v>
      </c>
      <c r="E46" s="191">
        <f>D46/118563/12</f>
        <v>0</v>
      </c>
      <c r="F46" s="117">
        <f t="shared" ref="F46" si="537">F36+F39+F42+F45</f>
        <v>67146531</v>
      </c>
      <c r="G46" s="191">
        <f>F46/118563/12</f>
        <v>47.194691851589454</v>
      </c>
      <c r="H46" s="117">
        <f t="shared" ref="H46" si="538">H36+H39+H42+H45</f>
        <v>10468132.16</v>
      </c>
      <c r="I46" s="191">
        <f>H46/118563/12</f>
        <v>7.3576440092327848</v>
      </c>
      <c r="J46" s="117">
        <f t="shared" ref="J46" si="539">J36+J39+J42+J45</f>
        <v>317964</v>
      </c>
      <c r="K46" s="191">
        <f>J46/118563/12</f>
        <v>0.2234845609507182</v>
      </c>
      <c r="L46" s="117">
        <f t="shared" ref="L46" si="540">L36+L39+L42+L45</f>
        <v>26122295.84</v>
      </c>
      <c r="M46" s="191">
        <f>L46/118563/12</f>
        <v>18.360348394243285</v>
      </c>
      <c r="N46" s="117">
        <f t="shared" ref="N46" si="541">N36+N39+N42+N45</f>
        <v>128337057</v>
      </c>
      <c r="O46" s="191">
        <f>N46/118563/12</f>
        <v>90.203138837580013</v>
      </c>
      <c r="P46" s="196">
        <f t="shared" ref="P46" si="542">P36+P39+P42+P45</f>
        <v>149608391</v>
      </c>
      <c r="Q46" s="191">
        <f>P46/118563/12</f>
        <v>105.15393433589456</v>
      </c>
      <c r="R46" s="117">
        <f t="shared" ref="R46" si="543">R36+R39+R42+R45</f>
        <v>5367213</v>
      </c>
      <c r="S46" s="191">
        <f>R46/118563/12</f>
        <v>3.7724058095695958</v>
      </c>
      <c r="T46" s="117">
        <f t="shared" ref="T46" si="544">T36+T39+T42+T45</f>
        <v>6486611</v>
      </c>
      <c r="U46" s="191">
        <f>T46/118563/12</f>
        <v>4.5591872394142072</v>
      </c>
      <c r="V46" s="117">
        <f t="shared" ref="V46" si="545">V36+V39+V42+V45</f>
        <v>7627949</v>
      </c>
      <c r="W46" s="191">
        <f>V46/118563/12</f>
        <v>5.3613894441492427</v>
      </c>
      <c r="X46" s="117">
        <f t="shared" ref="X46" si="546">X36+X39+X42+X45</f>
        <v>660131</v>
      </c>
      <c r="Y46" s="191">
        <f>X46/118563/12</f>
        <v>0.46398047170421353</v>
      </c>
      <c r="Z46" s="117">
        <f t="shared" ref="Z46" si="547">Z36+Z39+Z42+Z45</f>
        <v>3677074</v>
      </c>
      <c r="AA46" s="191">
        <f>Z46/118563/12</f>
        <v>2.5844726713505337</v>
      </c>
      <c r="AB46" s="117">
        <f t="shared" ref="AB46" si="548">AB36+AB39+AB42+AB45</f>
        <v>30788816</v>
      </c>
      <c r="AC46" s="191">
        <f>AB46/118563/12</f>
        <v>21.640264388271778</v>
      </c>
      <c r="AD46" s="117">
        <f t="shared" ref="AD46" si="549">AD36+AD39+AD42+AD45</f>
        <v>204216185</v>
      </c>
      <c r="AE46" s="191">
        <f>AD46/118563/12</f>
        <v>143.53563436035412</v>
      </c>
      <c r="AF46" s="196">
        <f t="shared" ref="AF46" si="550">AF36+AF39+AF42+AF45</f>
        <v>27457829</v>
      </c>
      <c r="AG46" s="191">
        <f>AF46/118563/12</f>
        <v>19.299042843607758</v>
      </c>
      <c r="AH46" s="117">
        <f t="shared" ref="AH46" si="551">AH36+AH39+AH42+AH45</f>
        <v>45288614</v>
      </c>
      <c r="AI46" s="191">
        <f>AH46/118563/12</f>
        <v>31.831609917652781</v>
      </c>
      <c r="AJ46" s="117">
        <f t="shared" ref="AJ46" si="552">AJ36+AJ39+AJ42+AJ45</f>
        <v>24241456</v>
      </c>
      <c r="AK46" s="191">
        <f>AJ46/118563/12</f>
        <v>17.038379033369036</v>
      </c>
      <c r="AL46" s="117">
        <f t="shared" ref="AL46" si="553">AL36+AL39+AL42+AL45</f>
        <v>10514039</v>
      </c>
      <c r="AM46" s="191">
        <f>AL46/118563/12</f>
        <v>7.3899101462232464</v>
      </c>
      <c r="AN46" s="117">
        <f t="shared" ref="AN46" si="554">AN36+AN39+AN42+AN45</f>
        <v>55835533</v>
      </c>
      <c r="AO46" s="191">
        <f>AN46/118563/12</f>
        <v>39.244630140375442</v>
      </c>
      <c r="AP46" s="117">
        <f t="shared" ref="AP46" si="555">AP36+AP39+AP42+AP45</f>
        <v>163337471</v>
      </c>
      <c r="AQ46" s="191">
        <f>AP46/118563/12</f>
        <v>114.80357208122827</v>
      </c>
      <c r="AR46" s="196">
        <f t="shared" ref="AR46" si="556">AR36+AR39+AR42+AR45</f>
        <v>29864746</v>
      </c>
      <c r="AS46" s="191">
        <f>AR46/118563/12</f>
        <v>20.990771432346797</v>
      </c>
      <c r="AT46" s="117">
        <f t="shared" ref="AT46" si="557">AT36+AT39+AT42+AT45</f>
        <v>0</v>
      </c>
      <c r="AU46" s="191">
        <f>AT46/118563/12</f>
        <v>0</v>
      </c>
      <c r="AV46" s="117">
        <f t="shared" ref="AV46" si="558">AV36+AV39+AV42+AV45</f>
        <v>0</v>
      </c>
      <c r="AW46" s="191">
        <f>AV46/118563/12</f>
        <v>0</v>
      </c>
      <c r="AX46" s="117">
        <f t="shared" ref="AX46" si="559">AX36+AX39+AX42+AX45</f>
        <v>0</v>
      </c>
      <c r="AY46" s="191">
        <f>AX46/118563/12</f>
        <v>0</v>
      </c>
      <c r="AZ46" s="117">
        <f t="shared" ref="AZ46" si="560">AZ36+AZ39+AZ42+AZ45</f>
        <v>53515485</v>
      </c>
      <c r="BA46" s="191">
        <f>AZ46/118563/12</f>
        <v>37.613958401862298</v>
      </c>
      <c r="BB46" s="119">
        <f t="shared" ref="BB46" si="561">BB36+BB39+BB42+BB45</f>
        <v>83380231</v>
      </c>
      <c r="BC46" s="191">
        <f>BB46/118563/12</f>
        <v>58.604729834209103</v>
      </c>
      <c r="BD46" s="196">
        <f t="shared" ref="BD46" si="562">BD36+BD39+BD42+BD45</f>
        <v>315732.19999999995</v>
      </c>
      <c r="BE46" s="191">
        <f>BD46/118563/12</f>
        <v>0.22191591530803592</v>
      </c>
      <c r="BF46" s="117">
        <f t="shared" ref="BF46" si="563">BF36+BF39+BF42+BF45</f>
        <v>0</v>
      </c>
      <c r="BG46" s="191">
        <f>BF46/118563/12</f>
        <v>0</v>
      </c>
      <c r="BH46" s="117">
        <f t="shared" ref="BH46" si="564">BH36+BH39+BH42+BH45</f>
        <v>0</v>
      </c>
      <c r="BI46" s="191">
        <f>BH46/118563/12</f>
        <v>0</v>
      </c>
      <c r="BJ46" s="117">
        <f t="shared" ref="BJ46" si="565">BJ36+BJ39+BJ42+BJ45</f>
        <v>135313.79999999999</v>
      </c>
      <c r="BK46" s="191">
        <f>BJ46/118563/12</f>
        <v>9.5106820846301121E-2</v>
      </c>
      <c r="BL46" s="119">
        <f>BL36+BL39+BL42+BL45</f>
        <v>451045.99999999994</v>
      </c>
      <c r="BM46" s="191">
        <f>BL46/118563/12</f>
        <v>0.31702273615433701</v>
      </c>
      <c r="BN46" s="124">
        <f>BN36+BN39+BN42+BN45</f>
        <v>579721990</v>
      </c>
      <c r="BO46" s="317">
        <v>407.46409784952584</v>
      </c>
      <c r="BQ46" s="285"/>
    </row>
    <row r="47" spans="1:69" ht="17.25" thickTop="1">
      <c r="A47" s="5" t="s">
        <v>2</v>
      </c>
      <c r="L47" s="273"/>
      <c r="M47" s="273"/>
      <c r="BN47" s="13"/>
      <c r="BO47" s="318"/>
    </row>
    <row r="48" spans="1:69" ht="16.5">
      <c r="A48" s="5" t="s">
        <v>2</v>
      </c>
    </row>
    <row r="49" spans="1:69" ht="16.5" customHeight="1">
      <c r="A49" s="5" t="s">
        <v>2</v>
      </c>
      <c r="B49" s="397" t="s">
        <v>169</v>
      </c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8"/>
      <c r="AL49" s="398"/>
      <c r="AM49" s="398"/>
      <c r="AN49" s="398"/>
      <c r="AO49" s="398"/>
      <c r="AP49" s="398"/>
      <c r="AQ49" s="398"/>
      <c r="AR49" s="398"/>
      <c r="AS49" s="398"/>
      <c r="AT49" s="398"/>
      <c r="AU49" s="398"/>
      <c r="AV49" s="398"/>
      <c r="AW49" s="398"/>
      <c r="AX49" s="398"/>
      <c r="AY49" s="398"/>
      <c r="AZ49" s="398"/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  <c r="BL49" s="398"/>
      <c r="BM49" s="398"/>
      <c r="BN49" s="398"/>
      <c r="BO49" s="399"/>
    </row>
    <row r="50" spans="1:69" ht="15">
      <c r="A50" s="51" t="s">
        <v>20</v>
      </c>
      <c r="B50" s="406" t="s">
        <v>26</v>
      </c>
      <c r="C50" s="407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9"/>
      <c r="P50" s="410" t="s">
        <v>33</v>
      </c>
      <c r="Q50" s="410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2"/>
      <c r="AF50" s="413" t="s">
        <v>40</v>
      </c>
      <c r="AG50" s="413"/>
      <c r="AH50" s="408"/>
      <c r="AI50" s="408"/>
      <c r="AJ50" s="408"/>
      <c r="AK50" s="408"/>
      <c r="AL50" s="408"/>
      <c r="AM50" s="408"/>
      <c r="AN50" s="408"/>
      <c r="AO50" s="414"/>
      <c r="AP50" s="414"/>
      <c r="AQ50" s="409"/>
      <c r="AR50" s="415" t="s">
        <v>47</v>
      </c>
      <c r="AS50" s="415"/>
      <c r="AT50" s="416"/>
      <c r="AU50" s="416"/>
      <c r="AV50" s="416"/>
      <c r="AW50" s="416"/>
      <c r="AX50" s="416"/>
      <c r="AY50" s="416"/>
      <c r="AZ50" s="416"/>
      <c r="BA50" s="417"/>
      <c r="BB50" s="417"/>
      <c r="BC50" s="418"/>
      <c r="BD50" s="415" t="s">
        <v>51</v>
      </c>
      <c r="BE50" s="415"/>
      <c r="BF50" s="416"/>
      <c r="BG50" s="416"/>
      <c r="BH50" s="416"/>
      <c r="BI50" s="416"/>
      <c r="BJ50" s="416"/>
      <c r="BK50" s="416"/>
      <c r="BL50" s="416"/>
      <c r="BM50" s="424"/>
      <c r="BN50" s="390" t="s">
        <v>66</v>
      </c>
      <c r="BO50" s="391"/>
    </row>
    <row r="51" spans="1:69" ht="32.25" customHeight="1">
      <c r="A51" s="12" t="s">
        <v>28</v>
      </c>
      <c r="B51" s="387" t="s">
        <v>29</v>
      </c>
      <c r="C51" s="401"/>
      <c r="D51" s="387" t="s">
        <v>118</v>
      </c>
      <c r="E51" s="401"/>
      <c r="F51" s="387" t="s">
        <v>30</v>
      </c>
      <c r="G51" s="401"/>
      <c r="H51" s="387" t="s">
        <v>31</v>
      </c>
      <c r="I51" s="401"/>
      <c r="J51" s="387" t="s">
        <v>37</v>
      </c>
      <c r="K51" s="401"/>
      <c r="L51" s="387" t="s">
        <v>119</v>
      </c>
      <c r="M51" s="401"/>
      <c r="N51" s="387" t="s">
        <v>53</v>
      </c>
      <c r="O51" s="388"/>
      <c r="P51" s="389" t="s">
        <v>34</v>
      </c>
      <c r="Q51" s="401"/>
      <c r="R51" s="402" t="s">
        <v>35</v>
      </c>
      <c r="S51" s="403"/>
      <c r="T51" s="400" t="s">
        <v>36</v>
      </c>
      <c r="U51" s="401"/>
      <c r="V51" s="400" t="s">
        <v>31</v>
      </c>
      <c r="W51" s="401"/>
      <c r="X51" s="400" t="s">
        <v>37</v>
      </c>
      <c r="Y51" s="401"/>
      <c r="Z51" s="400" t="s">
        <v>38</v>
      </c>
      <c r="AA51" s="401"/>
      <c r="AB51" s="400" t="s">
        <v>39</v>
      </c>
      <c r="AC51" s="401"/>
      <c r="AD51" s="400" t="s">
        <v>54</v>
      </c>
      <c r="AE51" s="404"/>
      <c r="AF51" s="405" t="s">
        <v>41</v>
      </c>
      <c r="AG51" s="401"/>
      <c r="AH51" s="400" t="s">
        <v>42</v>
      </c>
      <c r="AI51" s="401"/>
      <c r="AJ51" s="400" t="s">
        <v>43</v>
      </c>
      <c r="AK51" s="401"/>
      <c r="AL51" s="400" t="s">
        <v>44</v>
      </c>
      <c r="AM51" s="401"/>
      <c r="AN51" s="400" t="s">
        <v>50</v>
      </c>
      <c r="AO51" s="401"/>
      <c r="AP51" s="400" t="s">
        <v>55</v>
      </c>
      <c r="AQ51" s="388"/>
      <c r="AR51" s="385" t="s">
        <v>45</v>
      </c>
      <c r="AS51" s="401"/>
      <c r="AT51" s="400" t="s">
        <v>46</v>
      </c>
      <c r="AU51" s="401"/>
      <c r="AV51" s="400" t="s">
        <v>107</v>
      </c>
      <c r="AW51" s="401"/>
      <c r="AX51" s="400" t="s">
        <v>108</v>
      </c>
      <c r="AY51" s="401"/>
      <c r="AZ51" s="400" t="s">
        <v>47</v>
      </c>
      <c r="BA51" s="401"/>
      <c r="BB51" s="385" t="s">
        <v>56</v>
      </c>
      <c r="BC51" s="388"/>
      <c r="BD51" s="385" t="s">
        <v>29</v>
      </c>
      <c r="BE51" s="401"/>
      <c r="BF51" s="400" t="s">
        <v>48</v>
      </c>
      <c r="BG51" s="401"/>
      <c r="BH51" s="400" t="s">
        <v>49</v>
      </c>
      <c r="BI51" s="401"/>
      <c r="BJ51" s="400" t="s">
        <v>220</v>
      </c>
      <c r="BK51" s="401"/>
      <c r="BL51" s="385" t="s">
        <v>57</v>
      </c>
      <c r="BM51" s="420"/>
      <c r="BN51" s="392"/>
      <c r="BO51" s="393"/>
    </row>
    <row r="52" spans="1:69" ht="16.5" thickBot="1">
      <c r="A52" s="31"/>
      <c r="B52" s="16" t="s">
        <v>13</v>
      </c>
      <c r="C52" s="17" t="s">
        <v>14</v>
      </c>
      <c r="D52" s="16" t="s">
        <v>13</v>
      </c>
      <c r="E52" s="17" t="s">
        <v>14</v>
      </c>
      <c r="F52" s="16" t="s">
        <v>13</v>
      </c>
      <c r="G52" s="17" t="s">
        <v>14</v>
      </c>
      <c r="H52" s="16" t="s">
        <v>13</v>
      </c>
      <c r="I52" s="17" t="s">
        <v>14</v>
      </c>
      <c r="J52" s="16" t="s">
        <v>13</v>
      </c>
      <c r="K52" s="17" t="s">
        <v>14</v>
      </c>
      <c r="L52" s="16" t="s">
        <v>13</v>
      </c>
      <c r="M52" s="17" t="s">
        <v>14</v>
      </c>
      <c r="N52" s="16" t="s">
        <v>13</v>
      </c>
      <c r="O52" s="58" t="s">
        <v>14</v>
      </c>
      <c r="P52" s="179" t="s">
        <v>13</v>
      </c>
      <c r="Q52" s="17" t="s">
        <v>14</v>
      </c>
      <c r="R52" s="16" t="s">
        <v>13</v>
      </c>
      <c r="S52" s="17" t="s">
        <v>14</v>
      </c>
      <c r="T52" s="16" t="s">
        <v>13</v>
      </c>
      <c r="U52" s="17" t="s">
        <v>14</v>
      </c>
      <c r="V52" s="16" t="s">
        <v>13</v>
      </c>
      <c r="W52" s="17" t="s">
        <v>14</v>
      </c>
      <c r="X52" s="16" t="s">
        <v>13</v>
      </c>
      <c r="Y52" s="17" t="s">
        <v>14</v>
      </c>
      <c r="Z52" s="16" t="s">
        <v>13</v>
      </c>
      <c r="AA52" s="17" t="s">
        <v>14</v>
      </c>
      <c r="AB52" s="16" t="s">
        <v>13</v>
      </c>
      <c r="AC52" s="17" t="s">
        <v>14</v>
      </c>
      <c r="AD52" s="16" t="s">
        <v>13</v>
      </c>
      <c r="AE52" s="179" t="s">
        <v>14</v>
      </c>
      <c r="AF52" s="197" t="s">
        <v>13</v>
      </c>
      <c r="AG52" s="17" t="s">
        <v>14</v>
      </c>
      <c r="AH52" s="16" t="s">
        <v>13</v>
      </c>
      <c r="AI52" s="17" t="s">
        <v>14</v>
      </c>
      <c r="AJ52" s="16" t="s">
        <v>13</v>
      </c>
      <c r="AK52" s="17" t="s">
        <v>14</v>
      </c>
      <c r="AL52" s="16" t="s">
        <v>13</v>
      </c>
      <c r="AM52" s="17" t="s">
        <v>14</v>
      </c>
      <c r="AN52" s="16" t="s">
        <v>13</v>
      </c>
      <c r="AO52" s="17" t="s">
        <v>14</v>
      </c>
      <c r="AP52" s="16" t="s">
        <v>13</v>
      </c>
      <c r="AQ52" s="58" t="s">
        <v>14</v>
      </c>
      <c r="AR52" s="179" t="s">
        <v>13</v>
      </c>
      <c r="AS52" s="17" t="s">
        <v>14</v>
      </c>
      <c r="AT52" s="16" t="s">
        <v>13</v>
      </c>
      <c r="AU52" s="17" t="s">
        <v>14</v>
      </c>
      <c r="AV52" s="33" t="s">
        <v>13</v>
      </c>
      <c r="AW52" s="17" t="s">
        <v>14</v>
      </c>
      <c r="AX52" s="33" t="s">
        <v>13</v>
      </c>
      <c r="AY52" s="17" t="s">
        <v>14</v>
      </c>
      <c r="AZ52" s="16" t="s">
        <v>13</v>
      </c>
      <c r="BA52" s="17" t="s">
        <v>14</v>
      </c>
      <c r="BB52" s="16" t="s">
        <v>13</v>
      </c>
      <c r="BC52" s="58" t="s">
        <v>14</v>
      </c>
      <c r="BD52" s="179" t="s">
        <v>13</v>
      </c>
      <c r="BE52" s="17" t="s">
        <v>14</v>
      </c>
      <c r="BF52" s="16" t="s">
        <v>13</v>
      </c>
      <c r="BG52" s="17" t="s">
        <v>14</v>
      </c>
      <c r="BH52" s="16" t="s">
        <v>13</v>
      </c>
      <c r="BI52" s="17" t="s">
        <v>14</v>
      </c>
      <c r="BJ52" s="16" t="s">
        <v>13</v>
      </c>
      <c r="BK52" s="17" t="s">
        <v>14</v>
      </c>
      <c r="BL52" s="16" t="s">
        <v>13</v>
      </c>
      <c r="BM52" s="179" t="s">
        <v>14</v>
      </c>
      <c r="BN52" s="198" t="s">
        <v>13</v>
      </c>
      <c r="BO52" s="17" t="s">
        <v>14</v>
      </c>
    </row>
    <row r="53" spans="1:69" ht="15.75" thickTop="1">
      <c r="A53" s="319" t="s">
        <v>7</v>
      </c>
      <c r="B53" s="114"/>
      <c r="C53" s="199"/>
      <c r="D53" s="114"/>
      <c r="E53" s="199"/>
      <c r="F53" s="114"/>
      <c r="G53" s="199"/>
      <c r="H53" s="114"/>
      <c r="I53" s="199"/>
      <c r="J53" s="114"/>
      <c r="K53" s="199"/>
      <c r="L53" s="114"/>
      <c r="M53" s="199"/>
      <c r="N53" s="203"/>
      <c r="O53" s="200"/>
      <c r="P53" s="118"/>
      <c r="Q53" s="199"/>
      <c r="R53" s="203"/>
      <c r="S53" s="204"/>
      <c r="T53" s="118"/>
      <c r="U53" s="199"/>
      <c r="V53" s="114"/>
      <c r="W53" s="204"/>
      <c r="X53" s="118"/>
      <c r="Y53" s="199"/>
      <c r="Z53" s="114"/>
      <c r="AA53" s="204"/>
      <c r="AB53" s="118"/>
      <c r="AC53" s="204"/>
      <c r="AD53" s="118"/>
      <c r="AE53" s="200"/>
      <c r="AF53" s="205"/>
      <c r="AG53" s="204"/>
      <c r="AH53" s="118"/>
      <c r="AI53" s="204"/>
      <c r="AJ53" s="118"/>
      <c r="AK53" s="204"/>
      <c r="AL53" s="118"/>
      <c r="AM53" s="204"/>
      <c r="AN53" s="118"/>
      <c r="AO53" s="204"/>
      <c r="AP53" s="118"/>
      <c r="AQ53" s="200"/>
      <c r="AR53" s="118"/>
      <c r="AS53" s="204"/>
      <c r="AT53" s="118"/>
      <c r="AU53" s="204"/>
      <c r="AV53" s="118"/>
      <c r="AW53" s="204"/>
      <c r="AX53" s="118"/>
      <c r="AY53" s="204"/>
      <c r="AZ53" s="118"/>
      <c r="BA53" s="204"/>
      <c r="BB53" s="118"/>
      <c r="BC53" s="200"/>
      <c r="BD53" s="118"/>
      <c r="BE53" s="204"/>
      <c r="BF53" s="118"/>
      <c r="BG53" s="204"/>
      <c r="BH53" s="118"/>
      <c r="BI53" s="204"/>
      <c r="BJ53" s="118"/>
      <c r="BK53" s="204"/>
      <c r="BL53" s="118"/>
      <c r="BM53" s="200"/>
      <c r="BN53" s="122"/>
      <c r="BO53" s="206"/>
    </row>
    <row r="54" spans="1:69" s="195" customFormat="1" ht="16.5">
      <c r="A54" s="35" t="s">
        <v>150</v>
      </c>
      <c r="B54" s="227">
        <v>8411004</v>
      </c>
      <c r="C54" s="228">
        <v>17.44268863229146</v>
      </c>
      <c r="D54" s="227">
        <v>0</v>
      </c>
      <c r="E54" s="228">
        <v>0</v>
      </c>
      <c r="F54" s="227">
        <v>11464321</v>
      </c>
      <c r="G54" s="228">
        <v>23.774638745105847</v>
      </c>
      <c r="H54" s="227">
        <v>7264222</v>
      </c>
      <c r="I54" s="228">
        <v>15.064499137301745</v>
      </c>
      <c r="J54" s="227">
        <v>306866</v>
      </c>
      <c r="K54" s="228">
        <v>0.63637683323379124</v>
      </c>
      <c r="L54" s="227">
        <v>4049527</v>
      </c>
      <c r="M54" s="228">
        <v>8.3978843154821146</v>
      </c>
      <c r="N54" s="227">
        <v>31495940</v>
      </c>
      <c r="O54" s="229">
        <v>65.316087663414962</v>
      </c>
      <c r="P54" s="230">
        <v>17843839</v>
      </c>
      <c r="Q54" s="228">
        <v>37.004444140288008</v>
      </c>
      <c r="R54" s="227">
        <v>3639890</v>
      </c>
      <c r="S54" s="228">
        <v>7.5483816112548938</v>
      </c>
      <c r="T54" s="227">
        <v>4871377</v>
      </c>
      <c r="U54" s="228">
        <v>10.102231816975246</v>
      </c>
      <c r="V54" s="227">
        <v>4866549</v>
      </c>
      <c r="W54" s="228">
        <v>10.092219540115469</v>
      </c>
      <c r="X54" s="227">
        <v>637597</v>
      </c>
      <c r="Y54" s="228">
        <v>1.3222447574490677</v>
      </c>
      <c r="Z54" s="227">
        <v>379587</v>
      </c>
      <c r="AA54" s="228">
        <v>0.78718519808879162</v>
      </c>
      <c r="AB54" s="227">
        <v>2185146</v>
      </c>
      <c r="AC54" s="228">
        <v>4.5315424049372881</v>
      </c>
      <c r="AD54" s="230">
        <v>34423985</v>
      </c>
      <c r="AE54" s="229">
        <v>71.388249469108771</v>
      </c>
      <c r="AF54" s="227">
        <v>8251763</v>
      </c>
      <c r="AG54" s="228">
        <v>17.112455620810938</v>
      </c>
      <c r="AH54" s="227">
        <v>7377399</v>
      </c>
      <c r="AI54" s="228">
        <v>15.299204907425841</v>
      </c>
      <c r="AJ54" s="227">
        <v>3072842</v>
      </c>
      <c r="AK54" s="228">
        <v>6.3724409383502554</v>
      </c>
      <c r="AL54" s="227">
        <v>2061776</v>
      </c>
      <c r="AM54" s="228">
        <v>4.2756984537792819</v>
      </c>
      <c r="AN54" s="227">
        <v>8131068</v>
      </c>
      <c r="AO54" s="228">
        <v>16.862159068285887</v>
      </c>
      <c r="AP54" s="227">
        <v>28894848</v>
      </c>
      <c r="AQ54" s="229">
        <v>59.9219589886522</v>
      </c>
      <c r="AR54" s="227">
        <v>1625876</v>
      </c>
      <c r="AS54" s="228">
        <v>3.3717317008427901</v>
      </c>
      <c r="AT54" s="227">
        <v>0</v>
      </c>
      <c r="AU54" s="228">
        <v>0</v>
      </c>
      <c r="AV54" s="227">
        <v>0</v>
      </c>
      <c r="AW54" s="228">
        <v>0</v>
      </c>
      <c r="AX54" s="227">
        <v>0</v>
      </c>
      <c r="AY54" s="228">
        <v>0</v>
      </c>
      <c r="AZ54" s="227">
        <v>11764030</v>
      </c>
      <c r="BA54" s="228">
        <v>24.396173435529899</v>
      </c>
      <c r="BB54" s="230">
        <v>13389906</v>
      </c>
      <c r="BC54" s="229">
        <v>27.767905136372686</v>
      </c>
      <c r="BD54" s="230">
        <v>0</v>
      </c>
      <c r="BE54" s="228">
        <v>0</v>
      </c>
      <c r="BF54" s="227">
        <v>0</v>
      </c>
      <c r="BG54" s="228">
        <v>0</v>
      </c>
      <c r="BH54" s="227">
        <v>0</v>
      </c>
      <c r="BI54" s="228">
        <v>0</v>
      </c>
      <c r="BJ54" s="227">
        <v>0</v>
      </c>
      <c r="BK54" s="228">
        <v>0</v>
      </c>
      <c r="BL54" s="230">
        <v>0</v>
      </c>
      <c r="BM54" s="228">
        <v>0</v>
      </c>
      <c r="BN54" s="231">
        <f>N54+AD54+AP54+BB54+BL54</f>
        <v>108204679</v>
      </c>
      <c r="BO54" s="229">
        <v>224.39420125754862</v>
      </c>
      <c r="BQ54" s="193"/>
    </row>
    <row r="55" spans="1:69" ht="15">
      <c r="A55" s="320" t="s">
        <v>18</v>
      </c>
      <c r="B55" s="116">
        <f t="shared" ref="B55:BK55" si="566">SUM(B54)</f>
        <v>8411004</v>
      </c>
      <c r="C55" s="186">
        <f t="shared" si="566"/>
        <v>17.44268863229146</v>
      </c>
      <c r="D55" s="116">
        <f t="shared" si="566"/>
        <v>0</v>
      </c>
      <c r="E55" s="186">
        <f t="shared" si="566"/>
        <v>0</v>
      </c>
      <c r="F55" s="116">
        <f t="shared" si="566"/>
        <v>11464321</v>
      </c>
      <c r="G55" s="186">
        <f t="shared" si="566"/>
        <v>23.774638745105847</v>
      </c>
      <c r="H55" s="116">
        <f t="shared" si="566"/>
        <v>7264222</v>
      </c>
      <c r="I55" s="186">
        <f t="shared" si="566"/>
        <v>15.064499137301745</v>
      </c>
      <c r="J55" s="116">
        <f t="shared" si="566"/>
        <v>306866</v>
      </c>
      <c r="K55" s="186">
        <f t="shared" si="566"/>
        <v>0.63637683323379124</v>
      </c>
      <c r="L55" s="116">
        <f t="shared" si="566"/>
        <v>4049527</v>
      </c>
      <c r="M55" s="186">
        <f t="shared" si="566"/>
        <v>8.3978843154821146</v>
      </c>
      <c r="N55" s="116">
        <f t="shared" si="566"/>
        <v>31495940</v>
      </c>
      <c r="O55" s="201">
        <f t="shared" si="566"/>
        <v>65.316087663414962</v>
      </c>
      <c r="P55" s="123">
        <f t="shared" si="566"/>
        <v>17843839</v>
      </c>
      <c r="Q55" s="186">
        <f t="shared" si="566"/>
        <v>37.004444140288008</v>
      </c>
      <c r="R55" s="116">
        <f t="shared" si="566"/>
        <v>3639890</v>
      </c>
      <c r="S55" s="186">
        <f t="shared" si="566"/>
        <v>7.5483816112548938</v>
      </c>
      <c r="T55" s="116">
        <f t="shared" si="566"/>
        <v>4871377</v>
      </c>
      <c r="U55" s="186">
        <f t="shared" si="566"/>
        <v>10.102231816975246</v>
      </c>
      <c r="V55" s="116">
        <f t="shared" si="566"/>
        <v>4866549</v>
      </c>
      <c r="W55" s="186">
        <f t="shared" si="566"/>
        <v>10.092219540115469</v>
      </c>
      <c r="X55" s="116">
        <f t="shared" si="566"/>
        <v>637597</v>
      </c>
      <c r="Y55" s="186">
        <f t="shared" si="566"/>
        <v>1.3222447574490677</v>
      </c>
      <c r="Z55" s="116">
        <f t="shared" si="566"/>
        <v>379587</v>
      </c>
      <c r="AA55" s="186">
        <f t="shared" si="566"/>
        <v>0.78718519808879162</v>
      </c>
      <c r="AB55" s="116">
        <f t="shared" si="566"/>
        <v>2185146</v>
      </c>
      <c r="AC55" s="186">
        <f t="shared" si="566"/>
        <v>4.5315424049372881</v>
      </c>
      <c r="AD55" s="87">
        <f t="shared" si="566"/>
        <v>34423985</v>
      </c>
      <c r="AE55" s="201">
        <f t="shared" si="566"/>
        <v>71.388249469108771</v>
      </c>
      <c r="AF55" s="123">
        <f t="shared" si="566"/>
        <v>8251763</v>
      </c>
      <c r="AG55" s="186">
        <f t="shared" si="566"/>
        <v>17.112455620810938</v>
      </c>
      <c r="AH55" s="116">
        <f t="shared" si="566"/>
        <v>7377399</v>
      </c>
      <c r="AI55" s="186">
        <f t="shared" si="566"/>
        <v>15.299204907425841</v>
      </c>
      <c r="AJ55" s="116">
        <f t="shared" si="566"/>
        <v>3072842</v>
      </c>
      <c r="AK55" s="186">
        <f t="shared" si="566"/>
        <v>6.3724409383502554</v>
      </c>
      <c r="AL55" s="116">
        <f t="shared" si="566"/>
        <v>2061776</v>
      </c>
      <c r="AM55" s="186">
        <f t="shared" si="566"/>
        <v>4.2756984537792819</v>
      </c>
      <c r="AN55" s="116">
        <f t="shared" si="566"/>
        <v>8131068</v>
      </c>
      <c r="AO55" s="186">
        <f t="shared" si="566"/>
        <v>16.862159068285887</v>
      </c>
      <c r="AP55" s="116">
        <f t="shared" si="566"/>
        <v>28894848</v>
      </c>
      <c r="AQ55" s="201">
        <f t="shared" si="566"/>
        <v>59.9219589886522</v>
      </c>
      <c r="AR55" s="116">
        <f t="shared" si="566"/>
        <v>1625876</v>
      </c>
      <c r="AS55" s="186">
        <f t="shared" si="566"/>
        <v>3.3717317008427901</v>
      </c>
      <c r="AT55" s="116">
        <f t="shared" si="566"/>
        <v>0</v>
      </c>
      <c r="AU55" s="186">
        <f t="shared" si="566"/>
        <v>0</v>
      </c>
      <c r="AV55" s="116">
        <f t="shared" si="566"/>
        <v>0</v>
      </c>
      <c r="AW55" s="186">
        <f t="shared" si="566"/>
        <v>0</v>
      </c>
      <c r="AX55" s="116">
        <f t="shared" si="566"/>
        <v>0</v>
      </c>
      <c r="AY55" s="186">
        <f t="shared" si="566"/>
        <v>0</v>
      </c>
      <c r="AZ55" s="116">
        <f t="shared" si="566"/>
        <v>11764030</v>
      </c>
      <c r="BA55" s="186">
        <f t="shared" si="566"/>
        <v>24.396173435529899</v>
      </c>
      <c r="BB55" s="87">
        <f t="shared" si="566"/>
        <v>13389906</v>
      </c>
      <c r="BC55" s="201">
        <f t="shared" si="566"/>
        <v>27.767905136372686</v>
      </c>
      <c r="BD55" s="116">
        <f t="shared" si="566"/>
        <v>0</v>
      </c>
      <c r="BE55" s="186">
        <f t="shared" si="566"/>
        <v>0</v>
      </c>
      <c r="BF55" s="116">
        <f t="shared" si="566"/>
        <v>0</v>
      </c>
      <c r="BG55" s="186">
        <f t="shared" si="566"/>
        <v>0</v>
      </c>
      <c r="BH55" s="116">
        <f t="shared" si="566"/>
        <v>0</v>
      </c>
      <c r="BI55" s="186">
        <f t="shared" si="566"/>
        <v>0</v>
      </c>
      <c r="BJ55" s="116">
        <f t="shared" si="566"/>
        <v>0</v>
      </c>
      <c r="BK55" s="186">
        <f t="shared" si="566"/>
        <v>0</v>
      </c>
      <c r="BL55" s="87">
        <f>SUM(BL54)</f>
        <v>0</v>
      </c>
      <c r="BM55" s="201">
        <f t="shared" ref="BM55" si="567">SUM(BM54)</f>
        <v>0</v>
      </c>
      <c r="BN55" s="123">
        <f>SUM(BN54)</f>
        <v>108204679</v>
      </c>
      <c r="BO55" s="201">
        <f>SUM(BO54)</f>
        <v>224.39420125754862</v>
      </c>
    </row>
    <row r="56" spans="1:69" ht="15">
      <c r="A56" s="321" t="s">
        <v>8</v>
      </c>
      <c r="B56" s="116"/>
      <c r="C56" s="186"/>
      <c r="D56" s="116"/>
      <c r="E56" s="186"/>
      <c r="F56" s="116"/>
      <c r="G56" s="186"/>
      <c r="H56" s="116"/>
      <c r="I56" s="186"/>
      <c r="J56" s="116"/>
      <c r="K56" s="186"/>
      <c r="L56" s="116"/>
      <c r="M56" s="186"/>
      <c r="N56" s="86"/>
      <c r="O56" s="201"/>
      <c r="P56" s="87"/>
      <c r="Q56" s="186"/>
      <c r="R56" s="116"/>
      <c r="S56" s="186"/>
      <c r="T56" s="116"/>
      <c r="U56" s="186"/>
      <c r="V56" s="116"/>
      <c r="W56" s="186"/>
      <c r="X56" s="116"/>
      <c r="Y56" s="186"/>
      <c r="Z56" s="116"/>
      <c r="AA56" s="186"/>
      <c r="AB56" s="116"/>
      <c r="AC56" s="186"/>
      <c r="AD56" s="86"/>
      <c r="AE56" s="202"/>
      <c r="AF56" s="116"/>
      <c r="AG56" s="186"/>
      <c r="AH56" s="116"/>
      <c r="AI56" s="186"/>
      <c r="AJ56" s="116"/>
      <c r="AK56" s="186"/>
      <c r="AL56" s="116"/>
      <c r="AM56" s="186"/>
      <c r="AN56" s="116"/>
      <c r="AO56" s="186"/>
      <c r="AP56" s="86"/>
      <c r="AQ56" s="202"/>
      <c r="AR56" s="116"/>
      <c r="AS56" s="186"/>
      <c r="AT56" s="116"/>
      <c r="AU56" s="186"/>
      <c r="AV56" s="116"/>
      <c r="AW56" s="186"/>
      <c r="AX56" s="116"/>
      <c r="AY56" s="186"/>
      <c r="AZ56" s="116"/>
      <c r="BA56" s="186"/>
      <c r="BB56" s="87"/>
      <c r="BC56" s="201"/>
      <c r="BD56" s="87"/>
      <c r="BE56" s="186"/>
      <c r="BF56" s="116"/>
      <c r="BG56" s="186"/>
      <c r="BH56" s="116"/>
      <c r="BI56" s="186"/>
      <c r="BJ56" s="116"/>
      <c r="BK56" s="186"/>
      <c r="BL56" s="87"/>
      <c r="BM56" s="201"/>
      <c r="BN56" s="123"/>
      <c r="BO56" s="201"/>
    </row>
    <row r="57" spans="1:69" s="195" customFormat="1" ht="16.5">
      <c r="A57" s="35" t="s">
        <v>150</v>
      </c>
      <c r="B57" s="227">
        <v>7734903</v>
      </c>
      <c r="C57" s="228">
        <v>19.25599719185039</v>
      </c>
      <c r="D57" s="227">
        <v>0</v>
      </c>
      <c r="E57" s="228">
        <v>0</v>
      </c>
      <c r="F57" s="227">
        <v>28347254</v>
      </c>
      <c r="G57" s="228">
        <v>70.570328214932985</v>
      </c>
      <c r="H57" s="227">
        <v>2520820</v>
      </c>
      <c r="I57" s="228">
        <v>6.2755671068092651</v>
      </c>
      <c r="J57" s="227">
        <v>0</v>
      </c>
      <c r="K57" s="228">
        <v>0</v>
      </c>
      <c r="L57" s="227">
        <v>16764974</v>
      </c>
      <c r="M57" s="228">
        <v>41.736307781163489</v>
      </c>
      <c r="N57" s="227">
        <v>55367951</v>
      </c>
      <c r="O57" s="229">
        <v>137.83820029475612</v>
      </c>
      <c r="P57" s="230">
        <v>112341966</v>
      </c>
      <c r="Q57" s="228">
        <v>279.67468781741053</v>
      </c>
      <c r="R57" s="227">
        <v>77843</v>
      </c>
      <c r="S57" s="228">
        <v>0.19378970743462587</v>
      </c>
      <c r="T57" s="227">
        <v>0</v>
      </c>
      <c r="U57" s="228">
        <v>0</v>
      </c>
      <c r="V57" s="227">
        <v>2551896</v>
      </c>
      <c r="W57" s="228">
        <v>6.3529306327298798</v>
      </c>
      <c r="X57" s="227">
        <v>0</v>
      </c>
      <c r="Y57" s="228">
        <v>0</v>
      </c>
      <c r="Z57" s="227">
        <v>3053029</v>
      </c>
      <c r="AA57" s="228">
        <v>7.6004983967656488</v>
      </c>
      <c r="AB57" s="227">
        <v>28429641</v>
      </c>
      <c r="AC57" s="228">
        <v>70.775430184620902</v>
      </c>
      <c r="AD57" s="230">
        <v>146454375</v>
      </c>
      <c r="AE57" s="229">
        <v>364.59733673896159</v>
      </c>
      <c r="AF57" s="227">
        <v>11853161</v>
      </c>
      <c r="AG57" s="228">
        <v>29.50837714843361</v>
      </c>
      <c r="AH57" s="227">
        <v>20632498</v>
      </c>
      <c r="AI57" s="228">
        <v>51.364486865427892</v>
      </c>
      <c r="AJ57" s="227">
        <v>7734503</v>
      </c>
      <c r="AK57" s="228">
        <v>19.255001394116828</v>
      </c>
      <c r="AL57" s="227">
        <v>3915870</v>
      </c>
      <c r="AM57" s="228">
        <v>9.7485361773316601</v>
      </c>
      <c r="AN57" s="227">
        <v>35426400</v>
      </c>
      <c r="AO57" s="228">
        <v>88.193822070860961</v>
      </c>
      <c r="AP57" s="227">
        <v>79562432</v>
      </c>
      <c r="AQ57" s="229">
        <v>198.07022365617095</v>
      </c>
      <c r="AR57" s="227">
        <v>15881073</v>
      </c>
      <c r="AS57" s="228">
        <v>39.535841249925319</v>
      </c>
      <c r="AT57" s="227">
        <v>0</v>
      </c>
      <c r="AU57" s="228">
        <v>0</v>
      </c>
      <c r="AV57" s="227">
        <v>0</v>
      </c>
      <c r="AW57" s="228">
        <v>0</v>
      </c>
      <c r="AX57" s="227">
        <v>0</v>
      </c>
      <c r="AY57" s="228">
        <v>0</v>
      </c>
      <c r="AZ57" s="227">
        <v>38232020</v>
      </c>
      <c r="BA57" s="228">
        <v>95.178397163968057</v>
      </c>
      <c r="BB57" s="230">
        <v>54113093</v>
      </c>
      <c r="BC57" s="229">
        <v>134.71423841389336</v>
      </c>
      <c r="BD57" s="230">
        <v>0</v>
      </c>
      <c r="BE57" s="228">
        <v>0</v>
      </c>
      <c r="BF57" s="227">
        <v>0</v>
      </c>
      <c r="BG57" s="228">
        <v>0</v>
      </c>
      <c r="BH57" s="227">
        <v>0</v>
      </c>
      <c r="BI57" s="228">
        <v>0</v>
      </c>
      <c r="BJ57" s="227">
        <v>0</v>
      </c>
      <c r="BK57" s="228">
        <v>0</v>
      </c>
      <c r="BL57" s="230">
        <v>0</v>
      </c>
      <c r="BM57" s="228">
        <v>0</v>
      </c>
      <c r="BN57" s="231">
        <f>N57+AD57+AP57+BB57+BL57</f>
        <v>335497851</v>
      </c>
      <c r="BO57" s="229">
        <v>835.21999910378202</v>
      </c>
      <c r="BQ57" s="193"/>
    </row>
    <row r="58" spans="1:69" ht="15">
      <c r="A58" s="320" t="s">
        <v>110</v>
      </c>
      <c r="B58" s="116">
        <f t="shared" ref="B58" si="568">SUM(B57)</f>
        <v>7734903</v>
      </c>
      <c r="C58" s="186">
        <f t="shared" ref="C58" si="569">SUM(C57)</f>
        <v>19.25599719185039</v>
      </c>
      <c r="D58" s="116">
        <f t="shared" ref="D58" si="570">SUM(D57)</f>
        <v>0</v>
      </c>
      <c r="E58" s="186">
        <f t="shared" ref="E58" si="571">SUM(E57)</f>
        <v>0</v>
      </c>
      <c r="F58" s="116">
        <f t="shared" ref="F58" si="572">SUM(F57)</f>
        <v>28347254</v>
      </c>
      <c r="G58" s="186">
        <f t="shared" ref="G58" si="573">SUM(G57)</f>
        <v>70.570328214932985</v>
      </c>
      <c r="H58" s="116">
        <f t="shared" ref="H58" si="574">SUM(H57)</f>
        <v>2520820</v>
      </c>
      <c r="I58" s="186">
        <f t="shared" ref="I58" si="575">SUM(I57)</f>
        <v>6.2755671068092651</v>
      </c>
      <c r="J58" s="116">
        <f t="shared" ref="J58" si="576">SUM(J57)</f>
        <v>0</v>
      </c>
      <c r="K58" s="186">
        <f t="shared" ref="K58" si="577">SUM(K57)</f>
        <v>0</v>
      </c>
      <c r="L58" s="116">
        <f t="shared" ref="L58" si="578">SUM(L57)</f>
        <v>16764974</v>
      </c>
      <c r="M58" s="186">
        <f t="shared" ref="M58" si="579">SUM(M57)</f>
        <v>41.736307781163489</v>
      </c>
      <c r="N58" s="116">
        <f t="shared" ref="N58" si="580">SUM(N57)</f>
        <v>55367951</v>
      </c>
      <c r="O58" s="201">
        <f t="shared" ref="O58" si="581">SUM(O57)</f>
        <v>137.83820029475612</v>
      </c>
      <c r="P58" s="123">
        <f t="shared" ref="P58" si="582">SUM(P57)</f>
        <v>112341966</v>
      </c>
      <c r="Q58" s="186">
        <f t="shared" ref="Q58" si="583">SUM(Q57)</f>
        <v>279.67468781741053</v>
      </c>
      <c r="R58" s="116">
        <f t="shared" ref="R58" si="584">SUM(R57)</f>
        <v>77843</v>
      </c>
      <c r="S58" s="186">
        <f t="shared" ref="S58" si="585">SUM(S57)</f>
        <v>0.19378970743462587</v>
      </c>
      <c r="T58" s="116">
        <f t="shared" ref="T58" si="586">SUM(T57)</f>
        <v>0</v>
      </c>
      <c r="U58" s="186">
        <f t="shared" ref="U58" si="587">SUM(U57)</f>
        <v>0</v>
      </c>
      <c r="V58" s="116">
        <f t="shared" ref="V58" si="588">SUM(V57)</f>
        <v>2551896</v>
      </c>
      <c r="W58" s="186">
        <f t="shared" ref="W58" si="589">SUM(W57)</f>
        <v>6.3529306327298798</v>
      </c>
      <c r="X58" s="116">
        <f t="shared" ref="X58" si="590">SUM(X57)</f>
        <v>0</v>
      </c>
      <c r="Y58" s="186">
        <f t="shared" ref="Y58" si="591">SUM(Y57)</f>
        <v>0</v>
      </c>
      <c r="Z58" s="116">
        <f t="shared" ref="Z58" si="592">SUM(Z57)</f>
        <v>3053029</v>
      </c>
      <c r="AA58" s="186">
        <f t="shared" ref="AA58" si="593">SUM(AA57)</f>
        <v>7.6004983967656488</v>
      </c>
      <c r="AB58" s="116">
        <f t="shared" ref="AB58" si="594">SUM(AB57)</f>
        <v>28429641</v>
      </c>
      <c r="AC58" s="186">
        <f t="shared" ref="AC58" si="595">SUM(AC57)</f>
        <v>70.775430184620902</v>
      </c>
      <c r="AD58" s="87">
        <f t="shared" ref="AD58" si="596">SUM(AD57)</f>
        <v>146454375</v>
      </c>
      <c r="AE58" s="201">
        <f t="shared" ref="AE58" si="597">SUM(AE57)</f>
        <v>364.59733673896159</v>
      </c>
      <c r="AF58" s="123">
        <f t="shared" ref="AF58" si="598">SUM(AF57)</f>
        <v>11853161</v>
      </c>
      <c r="AG58" s="186">
        <f t="shared" ref="AG58" si="599">SUM(AG57)</f>
        <v>29.50837714843361</v>
      </c>
      <c r="AH58" s="116">
        <f t="shared" ref="AH58" si="600">SUM(AH57)</f>
        <v>20632498</v>
      </c>
      <c r="AI58" s="186">
        <f t="shared" ref="AI58" si="601">SUM(AI57)</f>
        <v>51.364486865427892</v>
      </c>
      <c r="AJ58" s="116">
        <f t="shared" ref="AJ58" si="602">SUM(AJ57)</f>
        <v>7734503</v>
      </c>
      <c r="AK58" s="186">
        <f t="shared" ref="AK58" si="603">SUM(AK57)</f>
        <v>19.255001394116828</v>
      </c>
      <c r="AL58" s="116">
        <f t="shared" ref="AL58" si="604">SUM(AL57)</f>
        <v>3915870</v>
      </c>
      <c r="AM58" s="186">
        <f t="shared" ref="AM58" si="605">SUM(AM57)</f>
        <v>9.7485361773316601</v>
      </c>
      <c r="AN58" s="116">
        <f t="shared" ref="AN58" si="606">SUM(AN57)</f>
        <v>35426400</v>
      </c>
      <c r="AO58" s="186">
        <f t="shared" ref="AO58" si="607">SUM(AO57)</f>
        <v>88.193822070860961</v>
      </c>
      <c r="AP58" s="116">
        <f t="shared" ref="AP58" si="608">SUM(AP57)</f>
        <v>79562432</v>
      </c>
      <c r="AQ58" s="201">
        <f t="shared" ref="AQ58" si="609">SUM(AQ57)</f>
        <v>198.07022365617095</v>
      </c>
      <c r="AR58" s="116">
        <f t="shared" ref="AR58" si="610">SUM(AR57)</f>
        <v>15881073</v>
      </c>
      <c r="AS58" s="186">
        <f t="shared" ref="AS58" si="611">SUM(AS57)</f>
        <v>39.535841249925319</v>
      </c>
      <c r="AT58" s="116">
        <f t="shared" ref="AT58" si="612">SUM(AT57)</f>
        <v>0</v>
      </c>
      <c r="AU58" s="186">
        <f t="shared" ref="AU58" si="613">SUM(AU57)</f>
        <v>0</v>
      </c>
      <c r="AV58" s="116">
        <f t="shared" ref="AV58" si="614">SUM(AV57)</f>
        <v>0</v>
      </c>
      <c r="AW58" s="186">
        <f t="shared" ref="AW58" si="615">SUM(AW57)</f>
        <v>0</v>
      </c>
      <c r="AX58" s="116">
        <f t="shared" ref="AX58" si="616">SUM(AX57)</f>
        <v>0</v>
      </c>
      <c r="AY58" s="186">
        <f t="shared" ref="AY58" si="617">SUM(AY57)</f>
        <v>0</v>
      </c>
      <c r="AZ58" s="116">
        <f t="shared" ref="AZ58" si="618">SUM(AZ57)</f>
        <v>38232020</v>
      </c>
      <c r="BA58" s="186">
        <f t="shared" ref="BA58" si="619">SUM(BA57)</f>
        <v>95.178397163968057</v>
      </c>
      <c r="BB58" s="87">
        <f t="shared" ref="BB58" si="620">SUM(BB57)</f>
        <v>54113093</v>
      </c>
      <c r="BC58" s="201">
        <f t="shared" ref="BC58" si="621">SUM(BC57)</f>
        <v>134.71423841389336</v>
      </c>
      <c r="BD58" s="116">
        <f t="shared" ref="BD58" si="622">SUM(BD57)</f>
        <v>0</v>
      </c>
      <c r="BE58" s="186">
        <f t="shared" ref="BE58" si="623">SUM(BE57)</f>
        <v>0</v>
      </c>
      <c r="BF58" s="116">
        <f t="shared" ref="BF58" si="624">SUM(BF57)</f>
        <v>0</v>
      </c>
      <c r="BG58" s="186">
        <f t="shared" ref="BG58" si="625">SUM(BG57)</f>
        <v>0</v>
      </c>
      <c r="BH58" s="116">
        <f t="shared" ref="BH58" si="626">SUM(BH57)</f>
        <v>0</v>
      </c>
      <c r="BI58" s="186">
        <f t="shared" ref="BI58" si="627">SUM(BI57)</f>
        <v>0</v>
      </c>
      <c r="BJ58" s="116">
        <f t="shared" ref="BJ58" si="628">SUM(BJ57)</f>
        <v>0</v>
      </c>
      <c r="BK58" s="186">
        <f t="shared" ref="BK58" si="629">SUM(BK57)</f>
        <v>0</v>
      </c>
      <c r="BL58" s="87">
        <f>SUM(BL57)</f>
        <v>0</v>
      </c>
      <c r="BM58" s="201">
        <f t="shared" ref="BM58" si="630">SUM(BM57)</f>
        <v>0</v>
      </c>
      <c r="BN58" s="123">
        <f>SUM(BN57)</f>
        <v>335497851</v>
      </c>
      <c r="BO58" s="201">
        <f>SUM(BO57)</f>
        <v>835.21999910378202</v>
      </c>
    </row>
    <row r="59" spans="1:69" ht="15">
      <c r="A59" s="321" t="s">
        <v>9</v>
      </c>
      <c r="B59" s="116"/>
      <c r="C59" s="186"/>
      <c r="D59" s="116"/>
      <c r="E59" s="186"/>
      <c r="F59" s="116"/>
      <c r="G59" s="186"/>
      <c r="H59" s="116"/>
      <c r="I59" s="186"/>
      <c r="J59" s="116"/>
      <c r="K59" s="186"/>
      <c r="L59" s="116"/>
      <c r="M59" s="186"/>
      <c r="N59" s="86"/>
      <c r="O59" s="201"/>
      <c r="P59" s="87"/>
      <c r="Q59" s="186"/>
      <c r="R59" s="116"/>
      <c r="S59" s="186"/>
      <c r="T59" s="116"/>
      <c r="U59" s="186"/>
      <c r="V59" s="116"/>
      <c r="W59" s="186"/>
      <c r="X59" s="116"/>
      <c r="Y59" s="186"/>
      <c r="Z59" s="116"/>
      <c r="AA59" s="186"/>
      <c r="AB59" s="116"/>
      <c r="AC59" s="186"/>
      <c r="AD59" s="86"/>
      <c r="AE59" s="202"/>
      <c r="AF59" s="116"/>
      <c r="AG59" s="186"/>
      <c r="AH59" s="116"/>
      <c r="AI59" s="186"/>
      <c r="AJ59" s="116"/>
      <c r="AK59" s="186"/>
      <c r="AL59" s="116"/>
      <c r="AM59" s="186"/>
      <c r="AN59" s="116"/>
      <c r="AO59" s="186"/>
      <c r="AP59" s="86"/>
      <c r="AQ59" s="202"/>
      <c r="AR59" s="116"/>
      <c r="AS59" s="186"/>
      <c r="AT59" s="116"/>
      <c r="AU59" s="186"/>
      <c r="AV59" s="116"/>
      <c r="AW59" s="186"/>
      <c r="AX59" s="116"/>
      <c r="AY59" s="186"/>
      <c r="AZ59" s="116"/>
      <c r="BA59" s="186"/>
      <c r="BB59" s="87"/>
      <c r="BC59" s="201"/>
      <c r="BD59" s="87"/>
      <c r="BE59" s="186"/>
      <c r="BF59" s="116"/>
      <c r="BG59" s="186"/>
      <c r="BH59" s="116"/>
      <c r="BI59" s="186"/>
      <c r="BJ59" s="116"/>
      <c r="BK59" s="186"/>
      <c r="BL59" s="87"/>
      <c r="BM59" s="201"/>
      <c r="BN59" s="123"/>
      <c r="BO59" s="201"/>
    </row>
    <row r="60" spans="1:69" s="195" customFormat="1" ht="16.5">
      <c r="A60" s="35" t="s">
        <v>109</v>
      </c>
      <c r="B60" s="227">
        <v>4943312</v>
      </c>
      <c r="C60" s="228">
        <v>11.788989687968025</v>
      </c>
      <c r="D60" s="227">
        <v>0</v>
      </c>
      <c r="E60" s="228">
        <v>0</v>
      </c>
      <c r="F60" s="227">
        <v>25770130</v>
      </c>
      <c r="G60" s="228">
        <v>61.45754037527783</v>
      </c>
      <c r="H60" s="227">
        <v>168439</v>
      </c>
      <c r="I60" s="228">
        <v>0.4016994343168398</v>
      </c>
      <c r="J60" s="227">
        <v>243</v>
      </c>
      <c r="K60" s="228">
        <v>5.7951521048564807E-4</v>
      </c>
      <c r="L60" s="227">
        <v>4647102</v>
      </c>
      <c r="M60" s="228">
        <v>11.082577340239821</v>
      </c>
      <c r="N60" s="227">
        <v>35529226</v>
      </c>
      <c r="O60" s="229">
        <v>84.731386353013008</v>
      </c>
      <c r="P60" s="230">
        <v>17982728</v>
      </c>
      <c r="Q60" s="228">
        <v>42.885861736733155</v>
      </c>
      <c r="R60" s="227">
        <v>1455348</v>
      </c>
      <c r="S60" s="228">
        <v>3.4707666771599466</v>
      </c>
      <c r="T60" s="227">
        <v>1380928</v>
      </c>
      <c r="U60" s="228">
        <v>3.2932871629033951</v>
      </c>
      <c r="V60" s="227">
        <v>35895</v>
      </c>
      <c r="W60" s="228">
        <v>8.5603697450133076E-2</v>
      </c>
      <c r="X60" s="227">
        <v>0</v>
      </c>
      <c r="Y60" s="228">
        <v>0</v>
      </c>
      <c r="Z60" s="227">
        <v>221094</v>
      </c>
      <c r="AA60" s="228">
        <v>0.52727298743668261</v>
      </c>
      <c r="AB60" s="227">
        <v>92634</v>
      </c>
      <c r="AC60" s="228">
        <v>0.22091692184414616</v>
      </c>
      <c r="AD60" s="230">
        <v>21168627</v>
      </c>
      <c r="AE60" s="229">
        <v>50.483709183527459</v>
      </c>
      <c r="AF60" s="227">
        <v>6757198</v>
      </c>
      <c r="AG60" s="228">
        <v>16.114810787091358</v>
      </c>
      <c r="AH60" s="227">
        <v>16285154</v>
      </c>
      <c r="AI60" s="228">
        <v>38.837425712350587</v>
      </c>
      <c r="AJ60" s="227">
        <v>12751685</v>
      </c>
      <c r="AK60" s="228">
        <v>30.410680727661241</v>
      </c>
      <c r="AL60" s="227">
        <v>4271317</v>
      </c>
      <c r="AM60" s="228">
        <v>10.186391647349494</v>
      </c>
      <c r="AN60" s="227">
        <v>11474351</v>
      </c>
      <c r="AO60" s="228">
        <v>27.364448291980271</v>
      </c>
      <c r="AP60" s="227">
        <v>51539705</v>
      </c>
      <c r="AQ60" s="229">
        <v>122.91375716643296</v>
      </c>
      <c r="AR60" s="227">
        <v>11770656</v>
      </c>
      <c r="AS60" s="228">
        <v>28.07108719915291</v>
      </c>
      <c r="AT60" s="227">
        <v>0</v>
      </c>
      <c r="AU60" s="228">
        <v>0</v>
      </c>
      <c r="AV60" s="227">
        <v>0</v>
      </c>
      <c r="AW60" s="228">
        <v>0</v>
      </c>
      <c r="AX60" s="227">
        <v>0</v>
      </c>
      <c r="AY60" s="228">
        <v>0</v>
      </c>
      <c r="AZ60" s="227">
        <v>2970019</v>
      </c>
      <c r="BA60" s="228">
        <v>7.0830089956023619</v>
      </c>
      <c r="BB60" s="230">
        <v>14740675</v>
      </c>
      <c r="BC60" s="229">
        <v>35.154096194755269</v>
      </c>
      <c r="BD60" s="230">
        <v>0</v>
      </c>
      <c r="BE60" s="228">
        <v>0</v>
      </c>
      <c r="BF60" s="227">
        <v>0</v>
      </c>
      <c r="BG60" s="228">
        <v>0</v>
      </c>
      <c r="BH60" s="227">
        <v>0</v>
      </c>
      <c r="BI60" s="228">
        <v>0</v>
      </c>
      <c r="BJ60" s="227">
        <v>0</v>
      </c>
      <c r="BK60" s="228">
        <v>0</v>
      </c>
      <c r="BL60" s="230">
        <v>0</v>
      </c>
      <c r="BM60" s="228">
        <v>0</v>
      </c>
      <c r="BN60" s="231">
        <f>N60+AD60+AP60+BB60+BL60</f>
        <v>122978233</v>
      </c>
      <c r="BO60" s="229">
        <v>293.28294889772866</v>
      </c>
      <c r="BQ60" s="193"/>
    </row>
    <row r="61" spans="1:69" ht="15">
      <c r="A61" s="320" t="s">
        <v>17</v>
      </c>
      <c r="B61" s="116">
        <f t="shared" ref="B61" si="631">SUM(B60)</f>
        <v>4943312</v>
      </c>
      <c r="C61" s="186">
        <f t="shared" ref="C61" si="632">SUM(C60)</f>
        <v>11.788989687968025</v>
      </c>
      <c r="D61" s="116">
        <f t="shared" ref="D61" si="633">SUM(D60)</f>
        <v>0</v>
      </c>
      <c r="E61" s="186">
        <f t="shared" ref="E61" si="634">SUM(E60)</f>
        <v>0</v>
      </c>
      <c r="F61" s="116">
        <f t="shared" ref="F61" si="635">SUM(F60)</f>
        <v>25770130</v>
      </c>
      <c r="G61" s="186">
        <f t="shared" ref="G61" si="636">SUM(G60)</f>
        <v>61.45754037527783</v>
      </c>
      <c r="H61" s="116">
        <f t="shared" ref="H61" si="637">SUM(H60)</f>
        <v>168439</v>
      </c>
      <c r="I61" s="186">
        <f t="shared" ref="I61" si="638">SUM(I60)</f>
        <v>0.4016994343168398</v>
      </c>
      <c r="J61" s="116">
        <f t="shared" ref="J61" si="639">SUM(J60)</f>
        <v>243</v>
      </c>
      <c r="K61" s="186">
        <f t="shared" ref="K61" si="640">SUM(K60)</f>
        <v>5.7951521048564807E-4</v>
      </c>
      <c r="L61" s="116">
        <f t="shared" ref="L61" si="641">SUM(L60)</f>
        <v>4647102</v>
      </c>
      <c r="M61" s="186">
        <f t="shared" ref="M61" si="642">SUM(M60)</f>
        <v>11.082577340239821</v>
      </c>
      <c r="N61" s="116">
        <f t="shared" ref="N61" si="643">SUM(N60)</f>
        <v>35529226</v>
      </c>
      <c r="O61" s="201">
        <f t="shared" ref="O61" si="644">SUM(O60)</f>
        <v>84.731386353013008</v>
      </c>
      <c r="P61" s="123">
        <f t="shared" ref="P61" si="645">SUM(P60)</f>
        <v>17982728</v>
      </c>
      <c r="Q61" s="186">
        <f t="shared" ref="Q61" si="646">SUM(Q60)</f>
        <v>42.885861736733155</v>
      </c>
      <c r="R61" s="116">
        <f t="shared" ref="R61" si="647">SUM(R60)</f>
        <v>1455348</v>
      </c>
      <c r="S61" s="186">
        <f t="shared" ref="S61" si="648">SUM(S60)</f>
        <v>3.4707666771599466</v>
      </c>
      <c r="T61" s="116">
        <f t="shared" ref="T61" si="649">SUM(T60)</f>
        <v>1380928</v>
      </c>
      <c r="U61" s="186">
        <f t="shared" ref="U61" si="650">SUM(U60)</f>
        <v>3.2932871629033951</v>
      </c>
      <c r="V61" s="116">
        <f t="shared" ref="V61" si="651">SUM(V60)</f>
        <v>35895</v>
      </c>
      <c r="W61" s="186">
        <f t="shared" ref="W61" si="652">SUM(W60)</f>
        <v>8.5603697450133076E-2</v>
      </c>
      <c r="X61" s="116">
        <f t="shared" ref="X61" si="653">SUM(X60)</f>
        <v>0</v>
      </c>
      <c r="Y61" s="186">
        <f t="shared" ref="Y61" si="654">SUM(Y60)</f>
        <v>0</v>
      </c>
      <c r="Z61" s="116">
        <f t="shared" ref="Z61" si="655">SUM(Z60)</f>
        <v>221094</v>
      </c>
      <c r="AA61" s="186">
        <f t="shared" ref="AA61" si="656">SUM(AA60)</f>
        <v>0.52727298743668261</v>
      </c>
      <c r="AB61" s="116">
        <f t="shared" ref="AB61" si="657">SUM(AB60)</f>
        <v>92634</v>
      </c>
      <c r="AC61" s="186">
        <f t="shared" ref="AC61" si="658">SUM(AC60)</f>
        <v>0.22091692184414616</v>
      </c>
      <c r="AD61" s="87">
        <f t="shared" ref="AD61" si="659">SUM(AD60)</f>
        <v>21168627</v>
      </c>
      <c r="AE61" s="201">
        <f t="shared" ref="AE61" si="660">SUM(AE60)</f>
        <v>50.483709183527459</v>
      </c>
      <c r="AF61" s="123">
        <f t="shared" ref="AF61" si="661">SUM(AF60)</f>
        <v>6757198</v>
      </c>
      <c r="AG61" s="186">
        <f t="shared" ref="AG61" si="662">SUM(AG60)</f>
        <v>16.114810787091358</v>
      </c>
      <c r="AH61" s="116">
        <f t="shared" ref="AH61" si="663">SUM(AH60)</f>
        <v>16285154</v>
      </c>
      <c r="AI61" s="186">
        <f t="shared" ref="AI61" si="664">SUM(AI60)</f>
        <v>38.837425712350587</v>
      </c>
      <c r="AJ61" s="116">
        <f t="shared" ref="AJ61" si="665">SUM(AJ60)</f>
        <v>12751685</v>
      </c>
      <c r="AK61" s="186">
        <f t="shared" ref="AK61" si="666">SUM(AK60)</f>
        <v>30.410680727661241</v>
      </c>
      <c r="AL61" s="116">
        <f t="shared" ref="AL61" si="667">SUM(AL60)</f>
        <v>4271317</v>
      </c>
      <c r="AM61" s="186">
        <f t="shared" ref="AM61" si="668">SUM(AM60)</f>
        <v>10.186391647349494</v>
      </c>
      <c r="AN61" s="116">
        <f t="shared" ref="AN61" si="669">SUM(AN60)</f>
        <v>11474351</v>
      </c>
      <c r="AO61" s="186">
        <f t="shared" ref="AO61" si="670">SUM(AO60)</f>
        <v>27.364448291980271</v>
      </c>
      <c r="AP61" s="116">
        <f t="shared" ref="AP61" si="671">SUM(AP60)</f>
        <v>51539705</v>
      </c>
      <c r="AQ61" s="201">
        <f t="shared" ref="AQ61" si="672">SUM(AQ60)</f>
        <v>122.91375716643296</v>
      </c>
      <c r="AR61" s="116">
        <f t="shared" ref="AR61" si="673">SUM(AR60)</f>
        <v>11770656</v>
      </c>
      <c r="AS61" s="186">
        <f t="shared" ref="AS61" si="674">SUM(AS60)</f>
        <v>28.07108719915291</v>
      </c>
      <c r="AT61" s="116">
        <f t="shared" ref="AT61" si="675">SUM(AT60)</f>
        <v>0</v>
      </c>
      <c r="AU61" s="186">
        <f t="shared" ref="AU61" si="676">SUM(AU60)</f>
        <v>0</v>
      </c>
      <c r="AV61" s="116">
        <f t="shared" ref="AV61" si="677">SUM(AV60)</f>
        <v>0</v>
      </c>
      <c r="AW61" s="186">
        <f t="shared" ref="AW61" si="678">SUM(AW60)</f>
        <v>0</v>
      </c>
      <c r="AX61" s="116">
        <f t="shared" ref="AX61" si="679">SUM(AX60)</f>
        <v>0</v>
      </c>
      <c r="AY61" s="186">
        <f t="shared" ref="AY61" si="680">SUM(AY60)</f>
        <v>0</v>
      </c>
      <c r="AZ61" s="116">
        <f t="shared" ref="AZ61" si="681">SUM(AZ60)</f>
        <v>2970019</v>
      </c>
      <c r="BA61" s="186">
        <f t="shared" ref="BA61" si="682">SUM(BA60)</f>
        <v>7.0830089956023619</v>
      </c>
      <c r="BB61" s="87">
        <f t="shared" ref="BB61" si="683">SUM(BB60)</f>
        <v>14740675</v>
      </c>
      <c r="BC61" s="201">
        <f t="shared" ref="BC61" si="684">SUM(BC60)</f>
        <v>35.154096194755269</v>
      </c>
      <c r="BD61" s="116">
        <f t="shared" ref="BD61" si="685">SUM(BD60)</f>
        <v>0</v>
      </c>
      <c r="BE61" s="186">
        <f t="shared" ref="BE61" si="686">SUM(BE60)</f>
        <v>0</v>
      </c>
      <c r="BF61" s="116">
        <f t="shared" ref="BF61" si="687">SUM(BF60)</f>
        <v>0</v>
      </c>
      <c r="BG61" s="186">
        <f t="shared" ref="BG61" si="688">SUM(BG60)</f>
        <v>0</v>
      </c>
      <c r="BH61" s="116">
        <f t="shared" ref="BH61" si="689">SUM(BH60)</f>
        <v>0</v>
      </c>
      <c r="BI61" s="186">
        <f t="shared" ref="BI61" si="690">SUM(BI60)</f>
        <v>0</v>
      </c>
      <c r="BJ61" s="116">
        <f t="shared" ref="BJ61" si="691">SUM(BJ60)</f>
        <v>0</v>
      </c>
      <c r="BK61" s="186">
        <f t="shared" ref="BK61" si="692">SUM(BK60)</f>
        <v>0</v>
      </c>
      <c r="BL61" s="87">
        <f>SUM(BL60)</f>
        <v>0</v>
      </c>
      <c r="BM61" s="201">
        <f t="shared" ref="BM61" si="693">SUM(BM60)</f>
        <v>0</v>
      </c>
      <c r="BN61" s="123">
        <f>SUM(BN60)</f>
        <v>122978233</v>
      </c>
      <c r="BO61" s="201">
        <f>SUM(BO60)</f>
        <v>293.28294889772866</v>
      </c>
    </row>
    <row r="62" spans="1:69" ht="15">
      <c r="A62" s="321" t="s">
        <v>85</v>
      </c>
      <c r="B62" s="116"/>
      <c r="C62" s="186"/>
      <c r="D62" s="116"/>
      <c r="E62" s="186"/>
      <c r="F62" s="116"/>
      <c r="G62" s="186"/>
      <c r="H62" s="116"/>
      <c r="I62" s="186"/>
      <c r="J62" s="116"/>
      <c r="K62" s="186"/>
      <c r="L62" s="116"/>
      <c r="M62" s="186"/>
      <c r="N62" s="86"/>
      <c r="O62" s="201"/>
      <c r="P62" s="87"/>
      <c r="Q62" s="186"/>
      <c r="R62" s="116"/>
      <c r="S62" s="186"/>
      <c r="T62" s="116"/>
      <c r="U62" s="186"/>
      <c r="V62" s="116"/>
      <c r="W62" s="186"/>
      <c r="X62" s="116"/>
      <c r="Y62" s="186"/>
      <c r="Z62" s="116"/>
      <c r="AA62" s="186"/>
      <c r="AB62" s="116"/>
      <c r="AC62" s="186"/>
      <c r="AD62" s="86"/>
      <c r="AE62" s="202"/>
      <c r="AF62" s="116"/>
      <c r="AG62" s="186"/>
      <c r="AH62" s="116"/>
      <c r="AI62" s="186"/>
      <c r="AJ62" s="116"/>
      <c r="AK62" s="186"/>
      <c r="AL62" s="116"/>
      <c r="AM62" s="186"/>
      <c r="AN62" s="116"/>
      <c r="AO62" s="186"/>
      <c r="AP62" s="86"/>
      <c r="AQ62" s="202"/>
      <c r="AR62" s="116"/>
      <c r="AS62" s="186"/>
      <c r="AT62" s="116"/>
      <c r="AU62" s="186"/>
      <c r="AV62" s="116"/>
      <c r="AW62" s="186"/>
      <c r="AX62" s="116"/>
      <c r="AY62" s="186"/>
      <c r="AZ62" s="116"/>
      <c r="BA62" s="186"/>
      <c r="BB62" s="87"/>
      <c r="BC62" s="201"/>
      <c r="BD62" s="87"/>
      <c r="BE62" s="186"/>
      <c r="BF62" s="116"/>
      <c r="BG62" s="186"/>
      <c r="BH62" s="116"/>
      <c r="BI62" s="186"/>
      <c r="BJ62" s="116"/>
      <c r="BK62" s="186"/>
      <c r="BL62" s="87"/>
      <c r="BM62" s="201"/>
      <c r="BN62" s="123"/>
      <c r="BO62" s="201"/>
    </row>
    <row r="63" spans="1:69" s="195" customFormat="1" ht="16.5">
      <c r="A63" s="35" t="s">
        <v>208</v>
      </c>
      <c r="B63" s="227">
        <v>0</v>
      </c>
      <c r="C63" s="228">
        <v>0</v>
      </c>
      <c r="D63" s="227">
        <v>0</v>
      </c>
      <c r="E63" s="228">
        <v>0</v>
      </c>
      <c r="F63" s="227">
        <v>0</v>
      </c>
      <c r="G63" s="228">
        <v>0</v>
      </c>
      <c r="H63" s="227">
        <v>0</v>
      </c>
      <c r="I63" s="228">
        <v>0</v>
      </c>
      <c r="J63" s="227">
        <v>0</v>
      </c>
      <c r="K63" s="228">
        <v>0</v>
      </c>
      <c r="L63" s="227">
        <v>0</v>
      </c>
      <c r="M63" s="228">
        <v>0</v>
      </c>
      <c r="N63" s="227">
        <v>0</v>
      </c>
      <c r="O63" s="229">
        <v>0</v>
      </c>
      <c r="P63" s="230">
        <v>0</v>
      </c>
      <c r="Q63" s="228">
        <v>0</v>
      </c>
      <c r="R63" s="227">
        <v>0</v>
      </c>
      <c r="S63" s="228">
        <v>0</v>
      </c>
      <c r="T63" s="227">
        <v>0</v>
      </c>
      <c r="U63" s="228">
        <v>0</v>
      </c>
      <c r="V63" s="227">
        <v>0</v>
      </c>
      <c r="W63" s="228">
        <v>0</v>
      </c>
      <c r="X63" s="227">
        <v>0</v>
      </c>
      <c r="Y63" s="228">
        <v>0</v>
      </c>
      <c r="Z63" s="227">
        <v>0</v>
      </c>
      <c r="AA63" s="228">
        <v>0</v>
      </c>
      <c r="AB63" s="227">
        <v>0</v>
      </c>
      <c r="AC63" s="228">
        <v>0</v>
      </c>
      <c r="AD63" s="230">
        <v>0</v>
      </c>
      <c r="AE63" s="229">
        <v>0</v>
      </c>
      <c r="AF63" s="227">
        <v>0</v>
      </c>
      <c r="AG63" s="228">
        <v>0</v>
      </c>
      <c r="AH63" s="227">
        <v>0</v>
      </c>
      <c r="AI63" s="228">
        <v>0</v>
      </c>
      <c r="AJ63" s="227">
        <v>0</v>
      </c>
      <c r="AK63" s="228">
        <v>0</v>
      </c>
      <c r="AL63" s="227">
        <v>0</v>
      </c>
      <c r="AM63" s="228">
        <v>0</v>
      </c>
      <c r="AN63" s="227">
        <v>0</v>
      </c>
      <c r="AO63" s="228">
        <v>0</v>
      </c>
      <c r="AP63" s="227">
        <v>0</v>
      </c>
      <c r="AQ63" s="229">
        <v>0</v>
      </c>
      <c r="AR63" s="227">
        <v>0</v>
      </c>
      <c r="AS63" s="228">
        <v>0</v>
      </c>
      <c r="AT63" s="227">
        <v>0</v>
      </c>
      <c r="AU63" s="228">
        <v>0</v>
      </c>
      <c r="AV63" s="227">
        <v>0</v>
      </c>
      <c r="AW63" s="228">
        <v>0</v>
      </c>
      <c r="AX63" s="227">
        <v>0</v>
      </c>
      <c r="AY63" s="228">
        <v>0</v>
      </c>
      <c r="AZ63" s="227">
        <v>0</v>
      </c>
      <c r="BA63" s="228">
        <v>0</v>
      </c>
      <c r="BB63" s="230">
        <v>0</v>
      </c>
      <c r="BC63" s="229">
        <v>0</v>
      </c>
      <c r="BD63" s="230">
        <v>0</v>
      </c>
      <c r="BE63" s="228">
        <v>0</v>
      </c>
      <c r="BF63" s="227">
        <v>0</v>
      </c>
      <c r="BG63" s="228">
        <v>0</v>
      </c>
      <c r="BH63" s="227">
        <v>0</v>
      </c>
      <c r="BI63" s="228">
        <v>0</v>
      </c>
      <c r="BJ63" s="227">
        <v>0</v>
      </c>
      <c r="BK63" s="228">
        <v>0</v>
      </c>
      <c r="BL63" s="230">
        <v>0</v>
      </c>
      <c r="BM63" s="228">
        <v>0</v>
      </c>
      <c r="BN63" s="231">
        <f>N63+AD63+AP63+BB63+BL63</f>
        <v>0</v>
      </c>
      <c r="BO63" s="229">
        <f>BN63/118563/12</f>
        <v>0</v>
      </c>
      <c r="BQ63" s="193"/>
    </row>
    <row r="64" spans="1:69" ht="15">
      <c r="A64" s="320" t="s">
        <v>206</v>
      </c>
      <c r="B64" s="116">
        <f t="shared" ref="B64" si="694">SUM(B63)</f>
        <v>0</v>
      </c>
      <c r="C64" s="186">
        <f t="shared" ref="C64" si="695">SUM(C63)</f>
        <v>0</v>
      </c>
      <c r="D64" s="116">
        <f t="shared" ref="D64" si="696">SUM(D63)</f>
        <v>0</v>
      </c>
      <c r="E64" s="186">
        <f t="shared" ref="E64" si="697">SUM(E63)</f>
        <v>0</v>
      </c>
      <c r="F64" s="116">
        <f t="shared" ref="F64" si="698">SUM(F63)</f>
        <v>0</v>
      </c>
      <c r="G64" s="186">
        <f t="shared" ref="G64" si="699">SUM(G63)</f>
        <v>0</v>
      </c>
      <c r="H64" s="116">
        <f t="shared" ref="H64" si="700">SUM(H63)</f>
        <v>0</v>
      </c>
      <c r="I64" s="186">
        <f t="shared" ref="I64" si="701">SUM(I63)</f>
        <v>0</v>
      </c>
      <c r="J64" s="116">
        <f t="shared" ref="J64" si="702">SUM(J63)</f>
        <v>0</v>
      </c>
      <c r="K64" s="186">
        <f t="shared" ref="K64" si="703">SUM(K63)</f>
        <v>0</v>
      </c>
      <c r="L64" s="116">
        <f t="shared" ref="L64" si="704">SUM(L63)</f>
        <v>0</v>
      </c>
      <c r="M64" s="186">
        <f t="shared" ref="M64" si="705">SUM(M63)</f>
        <v>0</v>
      </c>
      <c r="N64" s="116">
        <f t="shared" ref="N64" si="706">SUM(N63)</f>
        <v>0</v>
      </c>
      <c r="O64" s="201">
        <f t="shared" ref="O64" si="707">SUM(O63)</f>
        <v>0</v>
      </c>
      <c r="P64" s="123">
        <f t="shared" ref="P64" si="708">SUM(P63)</f>
        <v>0</v>
      </c>
      <c r="Q64" s="186">
        <f t="shared" ref="Q64" si="709">SUM(Q63)</f>
        <v>0</v>
      </c>
      <c r="R64" s="116">
        <f t="shared" ref="R64" si="710">SUM(R63)</f>
        <v>0</v>
      </c>
      <c r="S64" s="186">
        <f t="shared" ref="S64" si="711">SUM(S63)</f>
        <v>0</v>
      </c>
      <c r="T64" s="116">
        <f t="shared" ref="T64" si="712">SUM(T63)</f>
        <v>0</v>
      </c>
      <c r="U64" s="186">
        <f t="shared" ref="U64" si="713">SUM(U63)</f>
        <v>0</v>
      </c>
      <c r="V64" s="116">
        <f t="shared" ref="V64" si="714">SUM(V63)</f>
        <v>0</v>
      </c>
      <c r="W64" s="186">
        <f t="shared" ref="W64" si="715">SUM(W63)</f>
        <v>0</v>
      </c>
      <c r="X64" s="116">
        <f t="shared" ref="X64" si="716">SUM(X63)</f>
        <v>0</v>
      </c>
      <c r="Y64" s="186">
        <f t="shared" ref="Y64" si="717">SUM(Y63)</f>
        <v>0</v>
      </c>
      <c r="Z64" s="116">
        <f t="shared" ref="Z64" si="718">SUM(Z63)</f>
        <v>0</v>
      </c>
      <c r="AA64" s="186">
        <f t="shared" ref="AA64" si="719">SUM(AA63)</f>
        <v>0</v>
      </c>
      <c r="AB64" s="116">
        <f t="shared" ref="AB64" si="720">SUM(AB63)</f>
        <v>0</v>
      </c>
      <c r="AC64" s="186">
        <f t="shared" ref="AC64" si="721">SUM(AC63)</f>
        <v>0</v>
      </c>
      <c r="AD64" s="87">
        <f t="shared" ref="AD64" si="722">SUM(AD63)</f>
        <v>0</v>
      </c>
      <c r="AE64" s="201">
        <f t="shared" ref="AE64" si="723">SUM(AE63)</f>
        <v>0</v>
      </c>
      <c r="AF64" s="123">
        <f t="shared" ref="AF64" si="724">SUM(AF63)</f>
        <v>0</v>
      </c>
      <c r="AG64" s="186">
        <f t="shared" ref="AG64" si="725">SUM(AG63)</f>
        <v>0</v>
      </c>
      <c r="AH64" s="116">
        <f t="shared" ref="AH64" si="726">SUM(AH63)</f>
        <v>0</v>
      </c>
      <c r="AI64" s="186">
        <f t="shared" ref="AI64" si="727">SUM(AI63)</f>
        <v>0</v>
      </c>
      <c r="AJ64" s="116">
        <f t="shared" ref="AJ64" si="728">SUM(AJ63)</f>
        <v>0</v>
      </c>
      <c r="AK64" s="186">
        <f t="shared" ref="AK64" si="729">SUM(AK63)</f>
        <v>0</v>
      </c>
      <c r="AL64" s="116">
        <f t="shared" ref="AL64" si="730">SUM(AL63)</f>
        <v>0</v>
      </c>
      <c r="AM64" s="186">
        <f t="shared" ref="AM64" si="731">SUM(AM63)</f>
        <v>0</v>
      </c>
      <c r="AN64" s="116">
        <f t="shared" ref="AN64" si="732">SUM(AN63)</f>
        <v>0</v>
      </c>
      <c r="AO64" s="186">
        <f t="shared" ref="AO64" si="733">SUM(AO63)</f>
        <v>0</v>
      </c>
      <c r="AP64" s="116">
        <f t="shared" ref="AP64" si="734">SUM(AP63)</f>
        <v>0</v>
      </c>
      <c r="AQ64" s="201">
        <f t="shared" ref="AQ64" si="735">SUM(AQ63)</f>
        <v>0</v>
      </c>
      <c r="AR64" s="116">
        <f t="shared" ref="AR64" si="736">SUM(AR63)</f>
        <v>0</v>
      </c>
      <c r="AS64" s="186">
        <f t="shared" ref="AS64" si="737">SUM(AS63)</f>
        <v>0</v>
      </c>
      <c r="AT64" s="116">
        <f t="shared" ref="AT64" si="738">SUM(AT63)</f>
        <v>0</v>
      </c>
      <c r="AU64" s="186">
        <f t="shared" ref="AU64" si="739">SUM(AU63)</f>
        <v>0</v>
      </c>
      <c r="AV64" s="116">
        <f t="shared" ref="AV64" si="740">SUM(AV63)</f>
        <v>0</v>
      </c>
      <c r="AW64" s="186">
        <f t="shared" ref="AW64" si="741">SUM(AW63)</f>
        <v>0</v>
      </c>
      <c r="AX64" s="116">
        <f t="shared" ref="AX64" si="742">SUM(AX63)</f>
        <v>0</v>
      </c>
      <c r="AY64" s="186">
        <f t="shared" ref="AY64" si="743">SUM(AY63)</f>
        <v>0</v>
      </c>
      <c r="AZ64" s="116">
        <f t="shared" ref="AZ64" si="744">SUM(AZ63)</f>
        <v>0</v>
      </c>
      <c r="BA64" s="186">
        <f t="shared" ref="BA64" si="745">SUM(BA63)</f>
        <v>0</v>
      </c>
      <c r="BB64" s="87">
        <f t="shared" ref="BB64" si="746">SUM(BB63)</f>
        <v>0</v>
      </c>
      <c r="BC64" s="201">
        <f t="shared" ref="BC64" si="747">SUM(BC63)</f>
        <v>0</v>
      </c>
      <c r="BD64" s="116">
        <f t="shared" ref="BD64" si="748">SUM(BD63)</f>
        <v>0</v>
      </c>
      <c r="BE64" s="186">
        <f t="shared" ref="BE64" si="749">SUM(BE63)</f>
        <v>0</v>
      </c>
      <c r="BF64" s="116">
        <f t="shared" ref="BF64" si="750">SUM(BF63)</f>
        <v>0</v>
      </c>
      <c r="BG64" s="186">
        <f t="shared" ref="BG64" si="751">SUM(BG63)</f>
        <v>0</v>
      </c>
      <c r="BH64" s="116">
        <f t="shared" ref="BH64" si="752">SUM(BH63)</f>
        <v>0</v>
      </c>
      <c r="BI64" s="186">
        <f t="shared" ref="BI64" si="753">SUM(BI63)</f>
        <v>0</v>
      </c>
      <c r="BJ64" s="116">
        <f t="shared" ref="BJ64" si="754">SUM(BJ63)</f>
        <v>0</v>
      </c>
      <c r="BK64" s="186">
        <f t="shared" ref="BK64" si="755">SUM(BK63)</f>
        <v>0</v>
      </c>
      <c r="BL64" s="87">
        <f>SUM(BL63)</f>
        <v>0</v>
      </c>
      <c r="BM64" s="201">
        <f t="shared" ref="BM64" si="756">SUM(BM63)</f>
        <v>0</v>
      </c>
      <c r="BN64" s="123">
        <f>SUM(BN63)</f>
        <v>0</v>
      </c>
      <c r="BO64" s="201">
        <f>SUM(BO63)</f>
        <v>0</v>
      </c>
    </row>
    <row r="65" spans="1:69" ht="15.75" thickBot="1">
      <c r="A65" s="20" t="s">
        <v>21</v>
      </c>
      <c r="B65" s="117">
        <f t="shared" ref="B65" si="757">B55+B58+B61+B64</f>
        <v>21089219</v>
      </c>
      <c r="C65" s="191">
        <f>B65/118563/12</f>
        <v>14.822793929528324</v>
      </c>
      <c r="D65" s="117">
        <f t="shared" ref="D65" si="758">D55+D58+D61+D64</f>
        <v>0</v>
      </c>
      <c r="E65" s="191">
        <f>D65/118563/12</f>
        <v>0</v>
      </c>
      <c r="F65" s="117">
        <f t="shared" ref="F65" si="759">F55+F58+F61+F64</f>
        <v>65581705</v>
      </c>
      <c r="G65" s="191">
        <f>F65/118563/12</f>
        <v>46.094836359853694</v>
      </c>
      <c r="H65" s="117">
        <f t="shared" ref="H65" si="760">H55+H58+H61+H64</f>
        <v>9953481</v>
      </c>
      <c r="I65" s="191">
        <f>H65/118563/12</f>
        <v>6.99591567352378</v>
      </c>
      <c r="J65" s="117">
        <f t="shared" ref="J65" si="761">J55+J58+J61+J64</f>
        <v>307109</v>
      </c>
      <c r="K65" s="191">
        <f>J65/118563/12</f>
        <v>0.21585500254435755</v>
      </c>
      <c r="L65" s="117">
        <f t="shared" ref="L65" si="762">L55+L58+L61+L64</f>
        <v>25461603</v>
      </c>
      <c r="M65" s="191">
        <f>L65/118563/12</f>
        <v>17.895973026998305</v>
      </c>
      <c r="N65" s="117">
        <f t="shared" ref="N65" si="763">N55+N58+N61+N64</f>
        <v>122393117</v>
      </c>
      <c r="O65" s="191">
        <f>N65/118563/12</f>
        <v>86.025373992448465</v>
      </c>
      <c r="P65" s="196">
        <f t="shared" ref="P65" si="764">P55+P58+P61+P64</f>
        <v>148168533</v>
      </c>
      <c r="Q65" s="191">
        <f>P65/118563/12</f>
        <v>104.14191400352554</v>
      </c>
      <c r="R65" s="117">
        <f t="shared" ref="R65" si="765">R55+R58+R61+R64</f>
        <v>5173081</v>
      </c>
      <c r="S65" s="191">
        <f>R65/118563/12</f>
        <v>3.6359579576540177</v>
      </c>
      <c r="T65" s="117">
        <f t="shared" ref="T65" si="766">T55+T58+T61+T64</f>
        <v>6252305</v>
      </c>
      <c r="U65" s="191">
        <f>T65/118563/12</f>
        <v>4.3945026413524175</v>
      </c>
      <c r="V65" s="117">
        <f t="shared" ref="V65" si="767">V55+V58+V61+V64</f>
        <v>7454340</v>
      </c>
      <c r="W65" s="191">
        <f>V65/118563/12</f>
        <v>5.2393664127931983</v>
      </c>
      <c r="X65" s="117">
        <f t="shared" ref="X65" si="768">X55+X58+X61+X64</f>
        <v>637597</v>
      </c>
      <c r="Y65" s="191">
        <f>X65/118563/12</f>
        <v>0.44814219725659216</v>
      </c>
      <c r="Z65" s="117">
        <f t="shared" ref="Z65" si="769">Z55+Z58+Z61+Z64</f>
        <v>3653710</v>
      </c>
      <c r="AA65" s="191">
        <f>Z65/118563/12</f>
        <v>2.5680510221007675</v>
      </c>
      <c r="AB65" s="117">
        <f t="shared" ref="AB65" si="770">AB55+AB58+AB61+AB64</f>
        <v>30707421</v>
      </c>
      <c r="AC65" s="191">
        <f>AB65/118563/12</f>
        <v>21.583055000295204</v>
      </c>
      <c r="AD65" s="117">
        <f t="shared" ref="AD65" si="771">AD55+AD58+AD61+AD64</f>
        <v>202046987</v>
      </c>
      <c r="AE65" s="191">
        <f>AD65/118563/12</f>
        <v>142.01098923497776</v>
      </c>
      <c r="AF65" s="196">
        <f t="shared" ref="AF65" si="772">AF55+AF58+AF61+AF64</f>
        <v>26862122</v>
      </c>
      <c r="AG65" s="191">
        <f>AF65/118563/12</f>
        <v>18.880343502329282</v>
      </c>
      <c r="AH65" s="117">
        <f t="shared" ref="AH65" si="773">AH55+AH58+AH61+AH64</f>
        <v>44295051</v>
      </c>
      <c r="AI65" s="191">
        <f>AH65/118563/12</f>
        <v>31.133273027841739</v>
      </c>
      <c r="AJ65" s="117">
        <f t="shared" ref="AJ65" si="774">AJ55+AJ58+AJ61+AJ64</f>
        <v>23559030</v>
      </c>
      <c r="AK65" s="191">
        <f>AJ65/118563/12</f>
        <v>16.558728271045773</v>
      </c>
      <c r="AL65" s="117">
        <f t="shared" ref="AL65" si="775">AL55+AL58+AL61+AL64</f>
        <v>10248963</v>
      </c>
      <c r="AM65" s="191">
        <f>AL65/118563/12</f>
        <v>7.2035985088096623</v>
      </c>
      <c r="AN65" s="117">
        <f t="shared" ref="AN65" si="776">AN55+AN58+AN61+AN64</f>
        <v>55031819</v>
      </c>
      <c r="AO65" s="191">
        <f>AN65/118563/12</f>
        <v>38.679730747928666</v>
      </c>
      <c r="AP65" s="117">
        <f t="shared" ref="AP65" si="777">AP55+AP58+AP61+AP64</f>
        <v>159996985</v>
      </c>
      <c r="AQ65" s="191">
        <f>AP65/118563/12</f>
        <v>112.45567405795514</v>
      </c>
      <c r="AR65" s="196">
        <f t="shared" ref="AR65" si="778">AR55+AR58+AR61+AR64</f>
        <v>29277605</v>
      </c>
      <c r="AS65" s="191">
        <f>AR65/118563/12</f>
        <v>20.578092800170936</v>
      </c>
      <c r="AT65" s="117">
        <f t="shared" ref="AT65" si="779">AT55+AT58+AT61+AT64</f>
        <v>0</v>
      </c>
      <c r="AU65" s="191">
        <f>AT65/118563/12</f>
        <v>0</v>
      </c>
      <c r="AV65" s="117">
        <f t="shared" ref="AV65" si="780">AV55+AV58+AV61+AV64</f>
        <v>0</v>
      </c>
      <c r="AW65" s="191">
        <f>AV65/118563/12</f>
        <v>0</v>
      </c>
      <c r="AX65" s="117">
        <f t="shared" ref="AX65" si="781">AX55+AX58+AX61+AX64</f>
        <v>0</v>
      </c>
      <c r="AY65" s="191">
        <f>AX65/118563/12</f>
        <v>0</v>
      </c>
      <c r="AZ65" s="117">
        <f t="shared" ref="AZ65" si="782">AZ55+AZ58+AZ61+AZ64</f>
        <v>52966069</v>
      </c>
      <c r="BA65" s="191">
        <f>AZ65/118563/12</f>
        <v>37.227795208735721</v>
      </c>
      <c r="BB65" s="119">
        <f t="shared" ref="BB65" si="783">BB55+BB58+BB61+BB64</f>
        <v>82243674</v>
      </c>
      <c r="BC65" s="191">
        <f>BB65/118563/12</f>
        <v>57.805888008906656</v>
      </c>
      <c r="BD65" s="196">
        <f t="shared" ref="BD65" si="784">BD55+BD58+BD61+BD64</f>
        <v>0</v>
      </c>
      <c r="BE65" s="191">
        <f>BD65/118563/12</f>
        <v>0</v>
      </c>
      <c r="BF65" s="117">
        <f t="shared" ref="BF65" si="785">BF55+BF58+BF61+BF64</f>
        <v>0</v>
      </c>
      <c r="BG65" s="191">
        <f>BF65/118563/12</f>
        <v>0</v>
      </c>
      <c r="BH65" s="117">
        <f t="shared" ref="BH65" si="786">BH55+BH58+BH61+BH64</f>
        <v>0</v>
      </c>
      <c r="BI65" s="191">
        <f>BH65/118563/12</f>
        <v>0</v>
      </c>
      <c r="BJ65" s="117">
        <f t="shared" ref="BJ65" si="787">BJ55+BJ58+BJ61+BJ64</f>
        <v>0</v>
      </c>
      <c r="BK65" s="191">
        <f>BJ65/118563/12</f>
        <v>0</v>
      </c>
      <c r="BL65" s="119">
        <f>BL55+BL58+BL61+BL64</f>
        <v>0</v>
      </c>
      <c r="BM65" s="191">
        <f>BL65/118563/12</f>
        <v>0</v>
      </c>
      <c r="BN65" s="124">
        <f>BN55+BN58+BN61+BN64</f>
        <v>566680763</v>
      </c>
      <c r="BO65" s="317">
        <f>BN65/118563/12</f>
        <v>398.29792529428801</v>
      </c>
      <c r="BQ65" s="285"/>
    </row>
    <row r="66" spans="1:69" ht="15" thickTop="1">
      <c r="BO66" s="318"/>
    </row>
    <row r="68" spans="1:69">
      <c r="C68" s="13"/>
    </row>
  </sheetData>
  <mergeCells count="119">
    <mergeCell ref="BN31:BO32"/>
    <mergeCell ref="X14:Y14"/>
    <mergeCell ref="BD13:BM13"/>
    <mergeCell ref="AR13:BC13"/>
    <mergeCell ref="P13:AE13"/>
    <mergeCell ref="B13:O13"/>
    <mergeCell ref="AF13:AQ13"/>
    <mergeCell ref="B14:C14"/>
    <mergeCell ref="BL14:BM14"/>
    <mergeCell ref="BJ14:BK14"/>
    <mergeCell ref="BH14:BI14"/>
    <mergeCell ref="BF14:BG14"/>
    <mergeCell ref="BD14:BE14"/>
    <mergeCell ref="BB14:BC14"/>
    <mergeCell ref="AZ14:BA14"/>
    <mergeCell ref="AT14:AU14"/>
    <mergeCell ref="AR14:AS14"/>
    <mergeCell ref="AP14:AQ14"/>
    <mergeCell ref="AN14:AO14"/>
    <mergeCell ref="AL14:AM14"/>
    <mergeCell ref="AJ14:AK14"/>
    <mergeCell ref="AX14:AY14"/>
    <mergeCell ref="R14:S14"/>
    <mergeCell ref="T14:U14"/>
    <mergeCell ref="AN51:AO51"/>
    <mergeCell ref="AP51:AQ51"/>
    <mergeCell ref="AR51:AS51"/>
    <mergeCell ref="AV51:AW51"/>
    <mergeCell ref="BN13:BO14"/>
    <mergeCell ref="B50:O50"/>
    <mergeCell ref="P50:AE50"/>
    <mergeCell ref="AF50:AQ50"/>
    <mergeCell ref="AR50:BC50"/>
    <mergeCell ref="BD50:BM50"/>
    <mergeCell ref="B51:C51"/>
    <mergeCell ref="D51:E51"/>
    <mergeCell ref="F51:G51"/>
    <mergeCell ref="H51:I51"/>
    <mergeCell ref="J51:K51"/>
    <mergeCell ref="L51:M51"/>
    <mergeCell ref="N51:O51"/>
    <mergeCell ref="P51:Q51"/>
    <mergeCell ref="AF14:AG14"/>
    <mergeCell ref="AD14:AE14"/>
    <mergeCell ref="AB14:AC14"/>
    <mergeCell ref="D14:E14"/>
    <mergeCell ref="F14:G14"/>
    <mergeCell ref="H14:I14"/>
    <mergeCell ref="AV32:AW32"/>
    <mergeCell ref="AF32:AG32"/>
    <mergeCell ref="AH32:AI32"/>
    <mergeCell ref="AJ32:AK32"/>
    <mergeCell ref="BH51:BI51"/>
    <mergeCell ref="B31:O31"/>
    <mergeCell ref="P31:AE31"/>
    <mergeCell ref="AF31:AQ31"/>
    <mergeCell ref="AR31:BC31"/>
    <mergeCell ref="BD31:BM31"/>
    <mergeCell ref="B32:C32"/>
    <mergeCell ref="D32:E32"/>
    <mergeCell ref="F32:G32"/>
    <mergeCell ref="H32:I32"/>
    <mergeCell ref="J32:K32"/>
    <mergeCell ref="BJ51:BK51"/>
    <mergeCell ref="BL51:BM51"/>
    <mergeCell ref="AT51:AU51"/>
    <mergeCell ref="AZ51:BA51"/>
    <mergeCell ref="BB51:BC51"/>
    <mergeCell ref="BD51:BE51"/>
    <mergeCell ref="BF51:BG51"/>
    <mergeCell ref="AJ51:AK51"/>
    <mergeCell ref="AL51:AM51"/>
    <mergeCell ref="AB51:AC51"/>
    <mergeCell ref="AD51:AE51"/>
    <mergeCell ref="AF51:AG51"/>
    <mergeCell ref="AH51:AI51"/>
    <mergeCell ref="R51:S51"/>
    <mergeCell ref="T51:U51"/>
    <mergeCell ref="V51:W51"/>
    <mergeCell ref="X51:Y51"/>
    <mergeCell ref="Z51:AA51"/>
    <mergeCell ref="F1:G1"/>
    <mergeCell ref="F2:G2"/>
    <mergeCell ref="AL32:AM32"/>
    <mergeCell ref="V32:W32"/>
    <mergeCell ref="X32:Y32"/>
    <mergeCell ref="L32:M32"/>
    <mergeCell ref="N32:O32"/>
    <mergeCell ref="P32:Q32"/>
    <mergeCell ref="R32:S32"/>
    <mergeCell ref="T32:U32"/>
    <mergeCell ref="J14:K14"/>
    <mergeCell ref="L14:M14"/>
    <mergeCell ref="V14:W14"/>
    <mergeCell ref="AH14:AI14"/>
    <mergeCell ref="AV14:AW14"/>
    <mergeCell ref="N14:O14"/>
    <mergeCell ref="P14:Q14"/>
    <mergeCell ref="BN50:BO51"/>
    <mergeCell ref="B12:BO12"/>
    <mergeCell ref="B30:BO30"/>
    <mergeCell ref="B49:BO49"/>
    <mergeCell ref="BH32:BI32"/>
    <mergeCell ref="BJ32:BK32"/>
    <mergeCell ref="BL32:BM32"/>
    <mergeCell ref="AX32:AY32"/>
    <mergeCell ref="AZ32:BA32"/>
    <mergeCell ref="BB32:BC32"/>
    <mergeCell ref="BD32:BE32"/>
    <mergeCell ref="BF32:BG32"/>
    <mergeCell ref="AN32:AO32"/>
    <mergeCell ref="AP32:AQ32"/>
    <mergeCell ref="AR32:AS32"/>
    <mergeCell ref="AT32:AU32"/>
    <mergeCell ref="Z14:AA14"/>
    <mergeCell ref="Z32:AA32"/>
    <mergeCell ref="AB32:AC32"/>
    <mergeCell ref="AD32:AE32"/>
    <mergeCell ref="AX51:AY51"/>
  </mergeCells>
  <pageMargins left="0.7" right="0.7" top="0.75" bottom="0.75" header="0.3" footer="0.3"/>
  <pageSetup scale="40" orientation="landscape" r:id="rId1"/>
  <headerFooter>
    <oddHeader>&amp;C&amp;"-,Bold"Section 4
Attachment C-3</oddHeader>
  </headerFooter>
  <colBreaks count="4" manualBreakCount="4">
    <brk id="15" max="1048575" man="1"/>
    <brk id="31" max="1048575" man="1"/>
    <brk id="43" max="1048575" man="1"/>
    <brk id="5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2"/>
  <sheetViews>
    <sheetView topLeftCell="A10" zoomScaleNormal="100" workbookViewId="0">
      <pane xSplit="2" topLeftCell="C1" activePane="topRight" state="frozen"/>
      <selection activeCell="F1" sqref="F1:G2"/>
      <selection pane="topRight" activeCell="D41" sqref="D41"/>
    </sheetView>
  </sheetViews>
  <sheetFormatPr defaultRowHeight="14.25"/>
  <cols>
    <col min="1" max="1" width="12.75" customWidth="1"/>
    <col min="2" max="2" width="35.875" customWidth="1"/>
    <col min="3" max="3" width="18.625" customWidth="1"/>
    <col min="4" max="4" width="15.25" customWidth="1"/>
    <col min="5" max="5" width="18.625" customWidth="1"/>
    <col min="6" max="6" width="20.125" customWidth="1"/>
    <col min="7" max="10" width="15.25" customWidth="1"/>
    <col min="11" max="11" width="29.125" customWidth="1"/>
    <col min="12" max="42" width="15.25" customWidth="1"/>
    <col min="43" max="43" width="17.125" customWidth="1"/>
    <col min="44" max="44" width="15.25" style="207" customWidth="1"/>
    <col min="45" max="45" width="17.125" customWidth="1"/>
    <col min="46" max="74" width="15.25" customWidth="1"/>
    <col min="75" max="75" width="16.625" customWidth="1"/>
    <col min="76" max="76" width="15.25" customWidth="1"/>
    <col min="77" max="77" width="17.875" customWidth="1"/>
    <col min="78" max="82" width="15.25" customWidth="1"/>
    <col min="87" max="87" width="14.375" bestFit="1" customWidth="1"/>
    <col min="89" max="89" width="11.625" customWidth="1"/>
    <col min="90" max="90" width="11.375" customWidth="1"/>
    <col min="91" max="91" width="10.625" customWidth="1"/>
    <col min="92" max="92" width="11" customWidth="1"/>
  </cols>
  <sheetData>
    <row r="1" spans="1:9" ht="15">
      <c r="F1" s="336"/>
      <c r="G1" s="336"/>
    </row>
    <row r="2" spans="1:9" ht="15">
      <c r="F2" s="336"/>
      <c r="G2" s="336"/>
    </row>
    <row r="3" spans="1:9" ht="15">
      <c r="A3" s="7" t="s">
        <v>5</v>
      </c>
      <c r="B3" s="7"/>
      <c r="C3" s="7"/>
      <c r="D3" s="7"/>
      <c r="E3" s="7"/>
      <c r="F3" s="7"/>
    </row>
    <row r="4" spans="1:9" ht="15">
      <c r="A4" s="1" t="s">
        <v>58</v>
      </c>
      <c r="B4" s="1"/>
      <c r="C4" s="1"/>
      <c r="D4" s="1"/>
      <c r="E4" s="1"/>
      <c r="F4" s="1"/>
    </row>
    <row r="5" spans="1:9" ht="16.5">
      <c r="A5" s="1" t="s">
        <v>64</v>
      </c>
      <c r="B5" s="1"/>
      <c r="C5" s="2" t="s">
        <v>189</v>
      </c>
      <c r="D5" s="1"/>
      <c r="E5" s="1"/>
      <c r="F5" s="1"/>
    </row>
    <row r="6" spans="1:9" ht="16.5">
      <c r="A6" s="1" t="s">
        <v>6</v>
      </c>
      <c r="B6" s="1"/>
      <c r="C6" s="2" t="s">
        <v>62</v>
      </c>
      <c r="D6" s="1"/>
      <c r="E6" s="1"/>
      <c r="F6" s="1"/>
    </row>
    <row r="7" spans="1:9" ht="16.5">
      <c r="A7" s="6" t="s">
        <v>1</v>
      </c>
      <c r="B7" s="6"/>
      <c r="C7" s="3" t="s">
        <v>3</v>
      </c>
      <c r="D7" s="6"/>
      <c r="E7" s="6"/>
      <c r="F7" s="6"/>
    </row>
    <row r="8" spans="1:9" ht="16.5">
      <c r="A8" s="6" t="s">
        <v>19</v>
      </c>
      <c r="B8" s="6"/>
      <c r="C8" s="3" t="s">
        <v>176</v>
      </c>
      <c r="D8" s="3"/>
      <c r="E8" s="3"/>
      <c r="F8" s="3"/>
    </row>
    <row r="9" spans="1:9" ht="16.5">
      <c r="A9" s="6"/>
      <c r="B9" s="6"/>
      <c r="C9" s="3" t="s">
        <v>27</v>
      </c>
      <c r="D9" s="3"/>
      <c r="E9" s="3"/>
      <c r="F9" s="3"/>
    </row>
    <row r="10" spans="1:9" ht="16.5">
      <c r="A10" s="1" t="s">
        <v>0</v>
      </c>
      <c r="B10" s="1"/>
      <c r="C10" s="4">
        <v>42880</v>
      </c>
      <c r="D10" s="4"/>
      <c r="E10" s="4"/>
      <c r="F10" s="4"/>
    </row>
    <row r="11" spans="1:9" ht="17.25" thickBot="1">
      <c r="A11" s="1"/>
      <c r="B11" s="1"/>
      <c r="C11" s="4"/>
      <c r="D11" s="4"/>
      <c r="E11" s="4"/>
      <c r="F11" s="4"/>
    </row>
    <row r="12" spans="1:9" ht="16.5" customHeight="1">
      <c r="A12" s="1"/>
      <c r="B12" s="1"/>
      <c r="D12" s="46"/>
      <c r="E12" s="372" t="s">
        <v>146</v>
      </c>
      <c r="F12" s="373"/>
      <c r="H12" s="46"/>
    </row>
    <row r="13" spans="1:9" ht="12" customHeight="1">
      <c r="A13" s="1"/>
      <c r="B13" s="1"/>
      <c r="D13" s="46"/>
      <c r="E13" s="54" t="s">
        <v>164</v>
      </c>
      <c r="F13" s="155">
        <f>C52+M52+W52+AG52+AQ52+BA52+BK52+BU52</f>
        <v>566680763</v>
      </c>
      <c r="H13" s="46"/>
    </row>
    <row r="14" spans="1:9" ht="23.25" customHeight="1">
      <c r="A14" s="1"/>
      <c r="B14" s="1"/>
      <c r="D14" s="46"/>
      <c r="E14" s="54" t="s">
        <v>165</v>
      </c>
      <c r="F14" s="155">
        <f>E52+O52+Y52+AI52+AS52+BC52+BM52+BW52</f>
        <v>579721990</v>
      </c>
      <c r="H14" s="46"/>
    </row>
    <row r="15" spans="1:9" ht="17.25" thickBot="1">
      <c r="A15" s="1"/>
      <c r="B15" s="1"/>
      <c r="D15" s="46"/>
      <c r="E15" s="137" t="s">
        <v>143</v>
      </c>
      <c r="F15" s="156">
        <f>G52+Q52+AA52+AK52+AU52+BE52+BO52+BY52</f>
        <v>608301274.04942071</v>
      </c>
      <c r="H15" s="46"/>
    </row>
    <row r="16" spans="1:9" ht="15" customHeight="1">
      <c r="A16" s="1"/>
      <c r="B16" s="1"/>
      <c r="D16" s="382" t="s">
        <v>147</v>
      </c>
      <c r="E16" s="383"/>
      <c r="F16" s="383"/>
      <c r="G16" s="383"/>
      <c r="H16" s="383"/>
      <c r="I16" s="384"/>
    </row>
    <row r="17" spans="1:92" ht="15.75" thickBot="1">
      <c r="A17" s="1"/>
      <c r="B17" s="1"/>
      <c r="C17" s="45"/>
      <c r="D17" s="140">
        <v>1</v>
      </c>
      <c r="E17" s="138" t="s">
        <v>142</v>
      </c>
      <c r="F17" s="138" t="s">
        <v>178</v>
      </c>
      <c r="G17" s="138" t="s">
        <v>152</v>
      </c>
      <c r="H17" s="138" t="s">
        <v>153</v>
      </c>
      <c r="I17" s="141" t="s">
        <v>179</v>
      </c>
    </row>
    <row r="18" spans="1:92" ht="16.5">
      <c r="A18" s="1"/>
      <c r="B18" s="1"/>
      <c r="C18" s="55" t="s">
        <v>164</v>
      </c>
      <c r="D18" s="142">
        <f>C52/F13</f>
        <v>0</v>
      </c>
      <c r="E18" s="139">
        <f>(M52+W52)/F13</f>
        <v>0</v>
      </c>
      <c r="F18" s="139">
        <f>AG52/F13</f>
        <v>0</v>
      </c>
      <c r="G18" s="139">
        <f>(AQ52+BA52)/F13</f>
        <v>1</v>
      </c>
      <c r="H18" s="139">
        <f>(BK52+BU52)/F13</f>
        <v>0</v>
      </c>
      <c r="I18" s="143">
        <f>CE52/F13</f>
        <v>0</v>
      </c>
      <c r="O18" s="324"/>
    </row>
    <row r="19" spans="1:92" ht="16.5">
      <c r="A19" s="1"/>
      <c r="B19" s="1"/>
      <c r="C19" s="66" t="s">
        <v>165</v>
      </c>
      <c r="D19" s="142">
        <f>E52/F14</f>
        <v>0</v>
      </c>
      <c r="E19" s="139">
        <f>(O52+Y52)/F14</f>
        <v>5.575086085659783E-3</v>
      </c>
      <c r="F19" s="139">
        <f>AI52/F14</f>
        <v>7.7803845253480888E-4</v>
      </c>
      <c r="G19" s="215">
        <f>(AS52+BC52)/F14</f>
        <v>0.80040107500493474</v>
      </c>
      <c r="H19" s="215">
        <f>(BM52+BW52)/F14</f>
        <v>0.1932458004568707</v>
      </c>
      <c r="I19" s="143">
        <f>CG52/F14</f>
        <v>0</v>
      </c>
    </row>
    <row r="20" spans="1:92" ht="17.25" thickBot="1">
      <c r="A20" s="1"/>
      <c r="B20" s="1"/>
      <c r="C20" s="56" t="s">
        <v>143</v>
      </c>
      <c r="D20" s="144">
        <f>G52/F15</f>
        <v>0</v>
      </c>
      <c r="E20" s="52">
        <f>(Q52+AA52)/F15</f>
        <v>2.2066914170608586E-2</v>
      </c>
      <c r="F20" s="52">
        <f>AK52/F15</f>
        <v>7.0774525430807875E-3</v>
      </c>
      <c r="G20" s="52">
        <f>(AU52+BE52)/F15</f>
        <v>0</v>
      </c>
      <c r="H20" s="52">
        <f>(BO52+BY52)/F15</f>
        <v>0.97085563328631064</v>
      </c>
      <c r="I20" s="53">
        <f>CI52/F15</f>
        <v>0</v>
      </c>
      <c r="BZ20" s="273"/>
    </row>
    <row r="21" spans="1:92" ht="16.5">
      <c r="D21" s="4"/>
      <c r="E21" s="4"/>
      <c r="F21" s="4"/>
    </row>
    <row r="22" spans="1:92" ht="15" customHeight="1">
      <c r="C22" s="457" t="s">
        <v>127</v>
      </c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458"/>
      <c r="BH22" s="458"/>
      <c r="BI22" s="458"/>
      <c r="BJ22" s="458"/>
      <c r="BK22" s="458"/>
      <c r="BL22" s="458"/>
      <c r="BM22" s="458"/>
      <c r="BN22" s="458"/>
      <c r="BO22" s="458"/>
      <c r="BP22" s="458"/>
      <c r="BQ22" s="458"/>
      <c r="BR22" s="458"/>
      <c r="BS22" s="458"/>
      <c r="BT22" s="458"/>
      <c r="BU22" s="458"/>
      <c r="BV22" s="458"/>
      <c r="BW22" s="458"/>
      <c r="BX22" s="458"/>
      <c r="BY22" s="458"/>
      <c r="BZ22" s="458"/>
      <c r="CA22" s="458"/>
      <c r="CB22" s="458"/>
      <c r="CC22" s="458"/>
      <c r="CD22" s="458"/>
      <c r="CE22" s="458"/>
      <c r="CF22" s="458"/>
      <c r="CG22" s="458"/>
      <c r="CH22" s="458"/>
      <c r="CI22" s="458"/>
      <c r="CJ22" s="458"/>
      <c r="CK22" s="458"/>
      <c r="CL22" s="458"/>
      <c r="CM22" s="458"/>
      <c r="CN22" s="459"/>
    </row>
    <row r="23" spans="1:92" ht="15">
      <c r="B23" s="444" t="s">
        <v>133</v>
      </c>
      <c r="C23" s="438" t="s">
        <v>123</v>
      </c>
      <c r="D23" s="439"/>
      <c r="E23" s="439"/>
      <c r="F23" s="439"/>
      <c r="G23" s="439"/>
      <c r="H23" s="439"/>
      <c r="I23" s="439"/>
      <c r="J23" s="439"/>
      <c r="K23" s="439"/>
      <c r="L23" s="440"/>
      <c r="M23" s="296" t="s">
        <v>124</v>
      </c>
      <c r="N23" s="287"/>
      <c r="O23" s="287"/>
      <c r="P23" s="287"/>
      <c r="Q23" s="287"/>
      <c r="R23" s="287"/>
      <c r="S23" s="287"/>
      <c r="T23" s="287"/>
      <c r="U23" s="287"/>
      <c r="V23" s="287"/>
      <c r="W23" s="297" t="s">
        <v>124</v>
      </c>
      <c r="X23" s="287"/>
      <c r="Y23" s="287"/>
      <c r="Z23" s="287"/>
      <c r="AA23" s="287"/>
      <c r="AB23" s="287"/>
      <c r="AC23" s="287"/>
      <c r="AD23" s="287"/>
      <c r="AE23" s="287"/>
      <c r="AF23" s="287"/>
      <c r="AG23" s="297" t="s">
        <v>124</v>
      </c>
      <c r="AH23" s="287"/>
      <c r="AI23" s="287"/>
      <c r="AJ23" s="287"/>
      <c r="AK23" s="287"/>
      <c r="AL23" s="287"/>
      <c r="AM23" s="287"/>
      <c r="AN23" s="287"/>
      <c r="AO23" s="287"/>
      <c r="AP23" s="295"/>
      <c r="AQ23" s="292" t="s">
        <v>129</v>
      </c>
      <c r="AR23" s="293"/>
      <c r="AS23" s="293"/>
      <c r="AT23" s="293"/>
      <c r="AU23" s="293"/>
      <c r="AV23" s="293"/>
      <c r="AW23" s="293"/>
      <c r="AX23" s="293"/>
      <c r="AY23" s="293"/>
      <c r="AZ23" s="293"/>
      <c r="BA23" s="292" t="s">
        <v>129</v>
      </c>
      <c r="BB23" s="293"/>
      <c r="BC23" s="293"/>
      <c r="BD23" s="293"/>
      <c r="BE23" s="293"/>
      <c r="BF23" s="293"/>
      <c r="BG23" s="293"/>
      <c r="BH23" s="293"/>
      <c r="BI23" s="293"/>
      <c r="BJ23" s="294"/>
      <c r="BK23" s="289" t="s">
        <v>125</v>
      </c>
      <c r="BL23" s="290"/>
      <c r="BM23" s="290"/>
      <c r="BN23" s="290"/>
      <c r="BO23" s="290"/>
      <c r="BP23" s="290"/>
      <c r="BQ23" s="290"/>
      <c r="BR23" s="290"/>
      <c r="BS23" s="290"/>
      <c r="BT23" s="290"/>
      <c r="BU23" s="289" t="s">
        <v>125</v>
      </c>
      <c r="BV23" s="290"/>
      <c r="BW23" s="290"/>
      <c r="BX23" s="290"/>
      <c r="BY23" s="290"/>
      <c r="BZ23" s="290"/>
      <c r="CA23" s="290"/>
      <c r="CB23" s="290"/>
      <c r="CC23" s="290"/>
      <c r="CD23" s="290"/>
      <c r="CE23" s="289" t="s">
        <v>125</v>
      </c>
      <c r="CF23" s="290"/>
      <c r="CG23" s="290"/>
      <c r="CH23" s="290"/>
      <c r="CI23" s="290"/>
      <c r="CJ23" s="290"/>
      <c r="CK23" s="290"/>
      <c r="CL23" s="290"/>
      <c r="CM23" s="290"/>
      <c r="CN23" s="291"/>
    </row>
    <row r="24" spans="1:92" ht="15" customHeight="1">
      <c r="B24" s="444"/>
      <c r="C24" s="362" t="s">
        <v>122</v>
      </c>
      <c r="D24" s="363"/>
      <c r="E24" s="363"/>
      <c r="F24" s="363"/>
      <c r="G24" s="358"/>
      <c r="H24" s="358"/>
      <c r="I24" s="358"/>
      <c r="J24" s="358"/>
      <c r="K24" s="358"/>
      <c r="L24" s="359"/>
      <c r="M24" s="362" t="s">
        <v>115</v>
      </c>
      <c r="N24" s="363"/>
      <c r="O24" s="363"/>
      <c r="P24" s="363"/>
      <c r="Q24" s="358"/>
      <c r="R24" s="358"/>
      <c r="S24" s="358"/>
      <c r="T24" s="358"/>
      <c r="U24" s="358"/>
      <c r="V24" s="359"/>
      <c r="W24" s="362" t="s">
        <v>116</v>
      </c>
      <c r="X24" s="363"/>
      <c r="Y24" s="363"/>
      <c r="Z24" s="363"/>
      <c r="AA24" s="358"/>
      <c r="AB24" s="358"/>
      <c r="AC24" s="358"/>
      <c r="AD24" s="358"/>
      <c r="AE24" s="358"/>
      <c r="AF24" s="359"/>
      <c r="AG24" s="362" t="s">
        <v>126</v>
      </c>
      <c r="AH24" s="363"/>
      <c r="AI24" s="363"/>
      <c r="AJ24" s="363"/>
      <c r="AK24" s="358"/>
      <c r="AL24" s="358"/>
      <c r="AM24" s="358"/>
      <c r="AN24" s="358"/>
      <c r="AO24" s="358"/>
      <c r="AP24" s="359"/>
      <c r="AQ24" s="364" t="s">
        <v>113</v>
      </c>
      <c r="AR24" s="357"/>
      <c r="AS24" s="357"/>
      <c r="AT24" s="357"/>
      <c r="AU24" s="358"/>
      <c r="AV24" s="358"/>
      <c r="AW24" s="358"/>
      <c r="AX24" s="358"/>
      <c r="AY24" s="358"/>
      <c r="AZ24" s="359"/>
      <c r="BA24" s="364" t="s">
        <v>114</v>
      </c>
      <c r="BB24" s="357"/>
      <c r="BC24" s="357"/>
      <c r="BD24" s="357"/>
      <c r="BE24" s="358"/>
      <c r="BF24" s="358"/>
      <c r="BG24" s="358"/>
      <c r="BH24" s="358"/>
      <c r="BI24" s="358"/>
      <c r="BJ24" s="359"/>
      <c r="BK24" s="357" t="s">
        <v>112</v>
      </c>
      <c r="BL24" s="357"/>
      <c r="BM24" s="357"/>
      <c r="BN24" s="357"/>
      <c r="BO24" s="358"/>
      <c r="BP24" s="358"/>
      <c r="BQ24" s="358"/>
      <c r="BR24" s="358"/>
      <c r="BS24" s="358"/>
      <c r="BT24" s="359"/>
      <c r="BU24" s="357" t="s">
        <v>111</v>
      </c>
      <c r="BV24" s="357"/>
      <c r="BW24" s="357"/>
      <c r="BX24" s="357"/>
      <c r="BY24" s="358"/>
      <c r="BZ24" s="358"/>
      <c r="CA24" s="358"/>
      <c r="CB24" s="358"/>
      <c r="CC24" s="358"/>
      <c r="CD24" s="358"/>
      <c r="CE24" s="364" t="s">
        <v>180</v>
      </c>
      <c r="CF24" s="357"/>
      <c r="CG24" s="357"/>
      <c r="CH24" s="357"/>
      <c r="CI24" s="358"/>
      <c r="CJ24" s="358"/>
      <c r="CK24" s="358"/>
      <c r="CL24" s="358"/>
      <c r="CM24" s="358"/>
      <c r="CN24" s="359"/>
    </row>
    <row r="25" spans="1:92" ht="30" customHeight="1">
      <c r="C25" s="456" t="s">
        <v>151</v>
      </c>
      <c r="D25" s="462"/>
      <c r="E25" s="452" t="s">
        <v>163</v>
      </c>
      <c r="F25" s="453"/>
      <c r="G25" s="449" t="s">
        <v>10</v>
      </c>
      <c r="H25" s="449"/>
      <c r="I25" s="445" t="s">
        <v>170</v>
      </c>
      <c r="J25" s="445"/>
      <c r="K25" s="445" t="s">
        <v>171</v>
      </c>
      <c r="L25" s="445"/>
      <c r="M25" s="450" t="s">
        <v>151</v>
      </c>
      <c r="N25" s="450"/>
      <c r="O25" s="452" t="s">
        <v>163</v>
      </c>
      <c r="P25" s="453"/>
      <c r="Q25" s="449" t="s">
        <v>10</v>
      </c>
      <c r="R25" s="449"/>
      <c r="S25" s="445" t="s">
        <v>170</v>
      </c>
      <c r="T25" s="445"/>
      <c r="U25" s="445" t="s">
        <v>171</v>
      </c>
      <c r="V25" s="445"/>
      <c r="W25" s="450" t="s">
        <v>151</v>
      </c>
      <c r="X25" s="450"/>
      <c r="Y25" s="449" t="s">
        <v>163</v>
      </c>
      <c r="Z25" s="449"/>
      <c r="AA25" s="449" t="s">
        <v>10</v>
      </c>
      <c r="AB25" s="449"/>
      <c r="AC25" s="445" t="s">
        <v>170</v>
      </c>
      <c r="AD25" s="445"/>
      <c r="AE25" s="445" t="s">
        <v>171</v>
      </c>
      <c r="AF25" s="445"/>
      <c r="AG25" s="450" t="s">
        <v>151</v>
      </c>
      <c r="AH25" s="450"/>
      <c r="AI25" s="449" t="s">
        <v>163</v>
      </c>
      <c r="AJ25" s="449"/>
      <c r="AK25" s="449" t="s">
        <v>10</v>
      </c>
      <c r="AL25" s="449"/>
      <c r="AM25" s="454" t="s">
        <v>170</v>
      </c>
      <c r="AN25" s="455"/>
      <c r="AO25" s="454" t="s">
        <v>171</v>
      </c>
      <c r="AP25" s="455"/>
      <c r="AQ25" s="456" t="s">
        <v>151</v>
      </c>
      <c r="AR25" s="450"/>
      <c r="AS25" s="452" t="s">
        <v>163</v>
      </c>
      <c r="AT25" s="453"/>
      <c r="AU25" s="449" t="s">
        <v>10</v>
      </c>
      <c r="AV25" s="449"/>
      <c r="AW25" s="445" t="s">
        <v>170</v>
      </c>
      <c r="AX25" s="445"/>
      <c r="AY25" s="445" t="s">
        <v>171</v>
      </c>
      <c r="AZ25" s="445"/>
      <c r="BA25" s="450" t="s">
        <v>151</v>
      </c>
      <c r="BB25" s="450"/>
      <c r="BC25" s="452" t="s">
        <v>163</v>
      </c>
      <c r="BD25" s="453"/>
      <c r="BE25" s="449" t="s">
        <v>10</v>
      </c>
      <c r="BF25" s="449"/>
      <c r="BG25" s="445" t="s">
        <v>170</v>
      </c>
      <c r="BH25" s="445"/>
      <c r="BI25" s="445" t="s">
        <v>171</v>
      </c>
      <c r="BJ25" s="445"/>
      <c r="BK25" s="450" t="s">
        <v>151</v>
      </c>
      <c r="BL25" s="450"/>
      <c r="BM25" s="452" t="s">
        <v>163</v>
      </c>
      <c r="BN25" s="453"/>
      <c r="BO25" s="449" t="s">
        <v>10</v>
      </c>
      <c r="BP25" s="449"/>
      <c r="BQ25" s="445" t="s">
        <v>170</v>
      </c>
      <c r="BR25" s="445"/>
      <c r="BS25" s="445" t="s">
        <v>171</v>
      </c>
      <c r="BT25" s="445"/>
      <c r="BU25" s="450" t="s">
        <v>151</v>
      </c>
      <c r="BV25" s="450"/>
      <c r="BW25" s="452" t="s">
        <v>163</v>
      </c>
      <c r="BX25" s="453"/>
      <c r="BY25" s="449" t="s">
        <v>10</v>
      </c>
      <c r="BZ25" s="449"/>
      <c r="CA25" s="445" t="s">
        <v>170</v>
      </c>
      <c r="CB25" s="445"/>
      <c r="CC25" s="445" t="s">
        <v>171</v>
      </c>
      <c r="CD25" s="445"/>
      <c r="CE25" s="456" t="s">
        <v>151</v>
      </c>
      <c r="CF25" s="450"/>
      <c r="CG25" s="452" t="s">
        <v>163</v>
      </c>
      <c r="CH25" s="453"/>
      <c r="CI25" s="449" t="s">
        <v>10</v>
      </c>
      <c r="CJ25" s="449"/>
      <c r="CK25" s="445" t="s">
        <v>170</v>
      </c>
      <c r="CL25" s="445"/>
      <c r="CM25" s="445" t="s">
        <v>171</v>
      </c>
      <c r="CN25" s="445"/>
    </row>
    <row r="26" spans="1:92" ht="15.75" customHeight="1">
      <c r="A26" s="446" t="s">
        <v>26</v>
      </c>
      <c r="B26" s="37" t="s">
        <v>132</v>
      </c>
      <c r="C26" s="36" t="s">
        <v>13</v>
      </c>
      <c r="D26" s="36" t="s">
        <v>14</v>
      </c>
      <c r="E26" s="36" t="s">
        <v>13</v>
      </c>
      <c r="F26" s="36" t="s">
        <v>14</v>
      </c>
      <c r="G26" s="36" t="s">
        <v>13</v>
      </c>
      <c r="H26" s="77" t="s">
        <v>14</v>
      </c>
      <c r="I26" s="36" t="s">
        <v>135</v>
      </c>
      <c r="J26" s="39" t="s">
        <v>136</v>
      </c>
      <c r="K26" s="36" t="s">
        <v>135</v>
      </c>
      <c r="L26" s="39" t="s">
        <v>136</v>
      </c>
      <c r="M26" s="17" t="s">
        <v>13</v>
      </c>
      <c r="N26" s="36" t="s">
        <v>14</v>
      </c>
      <c r="O26" s="36" t="s">
        <v>13</v>
      </c>
      <c r="P26" s="36" t="s">
        <v>14</v>
      </c>
      <c r="Q26" s="36" t="s">
        <v>13</v>
      </c>
      <c r="R26" s="77" t="s">
        <v>14</v>
      </c>
      <c r="S26" s="36" t="s">
        <v>135</v>
      </c>
      <c r="T26" s="39" t="s">
        <v>136</v>
      </c>
      <c r="U26" s="36" t="s">
        <v>135</v>
      </c>
      <c r="V26" s="39" t="s">
        <v>136</v>
      </c>
      <c r="W26" s="17" t="s">
        <v>13</v>
      </c>
      <c r="X26" s="36" t="s">
        <v>14</v>
      </c>
      <c r="Y26" s="36" t="s">
        <v>13</v>
      </c>
      <c r="Z26" s="36" t="s">
        <v>14</v>
      </c>
      <c r="AA26" s="36" t="s">
        <v>13</v>
      </c>
      <c r="AB26" s="77" t="s">
        <v>14</v>
      </c>
      <c r="AC26" s="36" t="s">
        <v>135</v>
      </c>
      <c r="AD26" s="39" t="s">
        <v>136</v>
      </c>
      <c r="AE26" s="36" t="s">
        <v>135</v>
      </c>
      <c r="AF26" s="39" t="s">
        <v>136</v>
      </c>
      <c r="AG26" s="17" t="s">
        <v>13</v>
      </c>
      <c r="AH26" s="36" t="s">
        <v>14</v>
      </c>
      <c r="AI26" s="36" t="s">
        <v>13</v>
      </c>
      <c r="AJ26" s="36" t="s">
        <v>14</v>
      </c>
      <c r="AK26" s="36" t="s">
        <v>13</v>
      </c>
      <c r="AL26" s="36" t="s">
        <v>14</v>
      </c>
      <c r="AM26" s="36" t="s">
        <v>135</v>
      </c>
      <c r="AN26" s="39" t="s">
        <v>136</v>
      </c>
      <c r="AO26" s="36" t="s">
        <v>135</v>
      </c>
      <c r="AP26" s="39" t="s">
        <v>136</v>
      </c>
      <c r="AQ26" s="36" t="s">
        <v>13</v>
      </c>
      <c r="AR26" s="208" t="s">
        <v>14</v>
      </c>
      <c r="AS26" s="36" t="s">
        <v>13</v>
      </c>
      <c r="AT26" s="36" t="s">
        <v>14</v>
      </c>
      <c r="AU26" s="36" t="s">
        <v>13</v>
      </c>
      <c r="AV26" s="77" t="s">
        <v>14</v>
      </c>
      <c r="AW26" s="36" t="s">
        <v>135</v>
      </c>
      <c r="AX26" s="39" t="s">
        <v>136</v>
      </c>
      <c r="AY26" s="36" t="s">
        <v>135</v>
      </c>
      <c r="AZ26" s="39" t="s">
        <v>136</v>
      </c>
      <c r="BA26" s="17" t="s">
        <v>13</v>
      </c>
      <c r="BB26" s="36" t="s">
        <v>14</v>
      </c>
      <c r="BC26" s="36" t="s">
        <v>13</v>
      </c>
      <c r="BD26" s="36" t="s">
        <v>14</v>
      </c>
      <c r="BE26" s="36" t="s">
        <v>13</v>
      </c>
      <c r="BF26" s="77" t="s">
        <v>14</v>
      </c>
      <c r="BG26" s="36" t="s">
        <v>135</v>
      </c>
      <c r="BH26" s="39" t="s">
        <v>136</v>
      </c>
      <c r="BI26" s="36" t="s">
        <v>135</v>
      </c>
      <c r="BJ26" s="39" t="s">
        <v>136</v>
      </c>
      <c r="BK26" s="17" t="s">
        <v>13</v>
      </c>
      <c r="BL26" s="36" t="s">
        <v>14</v>
      </c>
      <c r="BM26" s="36" t="s">
        <v>13</v>
      </c>
      <c r="BN26" s="36" t="s">
        <v>14</v>
      </c>
      <c r="BO26" s="36" t="s">
        <v>13</v>
      </c>
      <c r="BP26" s="77" t="s">
        <v>14</v>
      </c>
      <c r="BQ26" s="36" t="s">
        <v>135</v>
      </c>
      <c r="BR26" s="39" t="s">
        <v>136</v>
      </c>
      <c r="BS26" s="36" t="s">
        <v>135</v>
      </c>
      <c r="BT26" s="39" t="s">
        <v>136</v>
      </c>
      <c r="BU26" s="17" t="s">
        <v>13</v>
      </c>
      <c r="BV26" s="36" t="s">
        <v>14</v>
      </c>
      <c r="BW26" s="36" t="s">
        <v>13</v>
      </c>
      <c r="BX26" s="36" t="s">
        <v>14</v>
      </c>
      <c r="BY26" s="36" t="s">
        <v>13</v>
      </c>
      <c r="BZ26" s="77" t="s">
        <v>14</v>
      </c>
      <c r="CA26" s="36" t="s">
        <v>135</v>
      </c>
      <c r="CB26" s="39" t="s">
        <v>136</v>
      </c>
      <c r="CC26" s="36" t="s">
        <v>135</v>
      </c>
      <c r="CD26" s="39" t="s">
        <v>136</v>
      </c>
      <c r="CE26" s="36" t="s">
        <v>13</v>
      </c>
      <c r="CF26" s="36" t="s">
        <v>14</v>
      </c>
      <c r="CG26" s="36" t="s">
        <v>13</v>
      </c>
      <c r="CH26" s="36" t="s">
        <v>14</v>
      </c>
      <c r="CI26" s="36" t="s">
        <v>13</v>
      </c>
      <c r="CJ26" s="77" t="s">
        <v>14</v>
      </c>
      <c r="CK26" s="36" t="s">
        <v>135</v>
      </c>
      <c r="CL26" s="39" t="s">
        <v>136</v>
      </c>
      <c r="CM26" s="36" t="s">
        <v>135</v>
      </c>
      <c r="CN26" s="39" t="s">
        <v>136</v>
      </c>
    </row>
    <row r="27" spans="1:92" ht="15.75">
      <c r="A27" s="447"/>
      <c r="B27" s="128" t="s">
        <v>29</v>
      </c>
      <c r="C27" s="145"/>
      <c r="D27" s="211"/>
      <c r="E27" s="146"/>
      <c r="F27" s="211"/>
      <c r="G27" s="146"/>
      <c r="H27" s="211"/>
      <c r="I27" s="149" t="e">
        <f>(E27-C27)/C27</f>
        <v>#DIV/0!</v>
      </c>
      <c r="J27" s="149" t="e">
        <f>(F27-D27)/D27</f>
        <v>#DIV/0!</v>
      </c>
      <c r="K27" s="149" t="e">
        <f>(G27-E27)/E27</f>
        <v>#DIV/0!</v>
      </c>
      <c r="L27" s="149" t="e">
        <f>(H27-F27)/F27</f>
        <v>#DIV/0!</v>
      </c>
      <c r="M27" s="146"/>
      <c r="N27" s="146"/>
      <c r="O27" s="146">
        <v>2673205</v>
      </c>
      <c r="P27" s="211">
        <v>1.8788920939359945</v>
      </c>
      <c r="Q27" s="329">
        <v>8349091.1600000001</v>
      </c>
      <c r="R27" s="211">
        <v>5.868252293436119</v>
      </c>
      <c r="S27" s="149" t="e">
        <f>(O27-M27)/M27</f>
        <v>#DIV/0!</v>
      </c>
      <c r="T27" s="149" t="e">
        <f>(P27-N27)/N27</f>
        <v>#DIV/0!</v>
      </c>
      <c r="U27" s="149">
        <f>(Q27-O27)/O27</f>
        <v>2.1232513630641869</v>
      </c>
      <c r="V27" s="149">
        <f>(R27-P27)/P27</f>
        <v>2.1232513630641869</v>
      </c>
      <c r="W27" s="146"/>
      <c r="X27" s="146"/>
      <c r="Y27" s="146"/>
      <c r="Z27" s="146"/>
      <c r="AA27" s="146"/>
      <c r="AB27" s="146"/>
      <c r="AC27" s="149" t="e">
        <f>(Y27-W27)/W27</f>
        <v>#DIV/0!</v>
      </c>
      <c r="AD27" s="149" t="e">
        <f>(Z27-X27)/X27</f>
        <v>#DIV/0!</v>
      </c>
      <c r="AE27" s="149" t="e">
        <f>(AA27-Y27)/Y27</f>
        <v>#DIV/0!</v>
      </c>
      <c r="AF27" s="149" t="e">
        <f>(AB27-Z27)/Z27</f>
        <v>#DIV/0!</v>
      </c>
      <c r="AG27" s="146"/>
      <c r="AH27" s="146"/>
      <c r="AI27" s="146"/>
      <c r="AJ27" s="211"/>
      <c r="AK27" s="146"/>
      <c r="AL27" s="211"/>
      <c r="AM27" s="149" t="e">
        <f>(AI27-AG27)/AG27</f>
        <v>#DIV/0!</v>
      </c>
      <c r="AN27" s="149" t="e">
        <f>(AJ27-AH27)/AH27</f>
        <v>#DIV/0!</v>
      </c>
      <c r="AO27" s="149" t="e">
        <f>(AK27-AI27)/AI27</f>
        <v>#DIV/0!</v>
      </c>
      <c r="AP27" s="149" t="e">
        <f>(AL27-AJ27)/AJ27</f>
        <v>#DIV/0!</v>
      </c>
      <c r="AQ27" s="146">
        <v>21089219</v>
      </c>
      <c r="AR27" s="209">
        <v>14.822793929528324</v>
      </c>
      <c r="AS27" s="146">
        <v>12900664</v>
      </c>
      <c r="AT27" s="210">
        <v>15.713277889023685</v>
      </c>
      <c r="AU27" s="146"/>
      <c r="AV27" s="146"/>
      <c r="AW27" s="281">
        <f>(AS27-AQ27)/AQ27</f>
        <v>-0.38828156699401717</v>
      </c>
      <c r="AX27" s="281">
        <f>(AT27-AR27)/AR27</f>
        <v>6.0075311289421479E-2</v>
      </c>
      <c r="AY27" s="281">
        <f>(AU27-AS27)/AS27</f>
        <v>-1</v>
      </c>
      <c r="AZ27" s="281">
        <f>(AV27-AT27)/AT27</f>
        <v>-1</v>
      </c>
      <c r="BA27" s="146"/>
      <c r="BB27" s="146"/>
      <c r="BC27" s="146"/>
      <c r="BD27" s="146"/>
      <c r="BE27" s="146"/>
      <c r="BF27" s="146"/>
      <c r="BG27" s="149" t="e">
        <f>(BC27-BA27)/BA27</f>
        <v>#DIV/0!</v>
      </c>
      <c r="BH27" s="149" t="e">
        <f>(BD27-BB27)/BB27</f>
        <v>#DIV/0!</v>
      </c>
      <c r="BI27" s="149" t="e">
        <f>(BE27-BC27)/BC27</f>
        <v>#DIV/0!</v>
      </c>
      <c r="BJ27" s="149" t="e">
        <f>(BF27-BD27)/BD27</f>
        <v>#DIV/0!</v>
      </c>
      <c r="BK27" s="146"/>
      <c r="BL27" s="146"/>
      <c r="BM27" s="146"/>
      <c r="BN27" s="146"/>
      <c r="BO27" s="146"/>
      <c r="BP27" s="146"/>
      <c r="BQ27" s="149" t="e">
        <f>(BM27-BK27)/BK27</f>
        <v>#DIV/0!</v>
      </c>
      <c r="BR27" s="149" t="e">
        <f>(BN27-BL27)/BL27</f>
        <v>#DIV/0!</v>
      </c>
      <c r="BS27" s="149" t="e">
        <f>(BO27-BM27)/BM27</f>
        <v>#DIV/0!</v>
      </c>
      <c r="BT27" s="149" t="e">
        <f>(BP27-BN27)/BN27</f>
        <v>#DIV/0!</v>
      </c>
      <c r="BU27" s="146"/>
      <c r="BV27" s="146"/>
      <c r="BW27" s="146">
        <v>8708265</v>
      </c>
      <c r="BX27" s="211">
        <v>18.05914667529365</v>
      </c>
      <c r="BY27" s="329">
        <v>24404878</v>
      </c>
      <c r="BZ27" s="210">
        <v>17.153242017605269</v>
      </c>
      <c r="CA27" s="149" t="e">
        <f>(BW27-BU27)/BU27</f>
        <v>#DIV/0!</v>
      </c>
      <c r="CB27" s="149" t="e">
        <f>(BX27-BV27)/BV27</f>
        <v>#DIV/0!</v>
      </c>
      <c r="CC27" s="281">
        <f>(BY27-BW27)/BW27</f>
        <v>1.8024960195859909</v>
      </c>
      <c r="CD27" s="281">
        <f>(BZ27-BX27)/BX27</f>
        <v>-5.0163203941841351E-2</v>
      </c>
      <c r="CE27" s="145"/>
      <c r="CF27" s="146"/>
      <c r="CG27" s="146"/>
      <c r="CH27" s="146"/>
      <c r="CI27" s="146"/>
      <c r="CJ27" s="189"/>
      <c r="CK27" s="149" t="e">
        <f>(CG27-CE27)/CE27</f>
        <v>#DIV/0!</v>
      </c>
      <c r="CL27" s="149" t="e">
        <f>(CH27-CF27)/CF27</f>
        <v>#DIV/0!</v>
      </c>
      <c r="CM27" s="149" t="e">
        <f>(CI27-CG27)/CG27</f>
        <v>#DIV/0!</v>
      </c>
      <c r="CN27" s="149" t="e">
        <f>(CJ27-CH27)/CH27</f>
        <v>#DIV/0!</v>
      </c>
    </row>
    <row r="28" spans="1:92" ht="15" customHeight="1">
      <c r="A28" s="448"/>
      <c r="B28" s="129" t="s">
        <v>118</v>
      </c>
      <c r="C28" s="95"/>
      <c r="D28" s="210"/>
      <c r="E28" s="85"/>
      <c r="F28" s="210"/>
      <c r="G28" s="85"/>
      <c r="H28" s="210"/>
      <c r="I28" s="149" t="e">
        <f t="shared" ref="I28:I50" si="0">(E28-C28)/C28</f>
        <v>#DIV/0!</v>
      </c>
      <c r="J28" s="149" t="e">
        <f t="shared" ref="J28:J50" si="1">(F28-D28)/D28</f>
        <v>#DIV/0!</v>
      </c>
      <c r="K28" s="84" t="e">
        <f t="shared" ref="K28:K52" si="2">(G28-E28)/E28</f>
        <v>#DIV/0!</v>
      </c>
      <c r="L28" s="84" t="e">
        <f t="shared" ref="L28:L52" si="3">(H28-F28)/F28</f>
        <v>#DIV/0!</v>
      </c>
      <c r="M28" s="85"/>
      <c r="N28" s="85"/>
      <c r="O28" s="85"/>
      <c r="P28" s="210"/>
      <c r="Q28" s="85"/>
      <c r="R28" s="85"/>
      <c r="S28" s="149" t="e">
        <f t="shared" ref="S28:S45" si="4">(O28-M28)/M28</f>
        <v>#DIV/0!</v>
      </c>
      <c r="T28" s="149" t="e">
        <f t="shared" ref="T28:T52" si="5">(P28-N28)/N28</f>
        <v>#DIV/0!</v>
      </c>
      <c r="U28" s="84" t="e">
        <f t="shared" ref="U28:U52" si="6">(Q28-O28)/O28</f>
        <v>#DIV/0!</v>
      </c>
      <c r="V28" s="84" t="e">
        <f t="shared" ref="V28:V52" si="7">(R28-P28)/P28</f>
        <v>#DIV/0!</v>
      </c>
      <c r="W28" s="85"/>
      <c r="X28" s="85"/>
      <c r="Y28" s="85"/>
      <c r="Z28" s="85"/>
      <c r="AA28" s="85"/>
      <c r="AB28" s="85"/>
      <c r="AC28" s="149" t="e">
        <f t="shared" ref="AC28:AC45" si="8">(Y28-W28)/W28</f>
        <v>#DIV/0!</v>
      </c>
      <c r="AD28" s="149" t="e">
        <f t="shared" ref="AD28:AD52" si="9">(Z28-X28)/X28</f>
        <v>#DIV/0!</v>
      </c>
      <c r="AE28" s="84" t="e">
        <f t="shared" ref="AE28:AE52" si="10">(AA28-Y28)/Y28</f>
        <v>#DIV/0!</v>
      </c>
      <c r="AF28" s="84" t="e">
        <f t="shared" ref="AF28:AF52" si="11">(AB28-Z28)/Z28</f>
        <v>#DIV/0!</v>
      </c>
      <c r="AG28" s="85"/>
      <c r="AH28" s="85"/>
      <c r="AI28" s="85"/>
      <c r="AJ28" s="210"/>
      <c r="AK28" s="85"/>
      <c r="AL28" s="210"/>
      <c r="AM28" s="149" t="e">
        <f t="shared" ref="AM28:AM45" si="12">(AI28-AG28)/AG28</f>
        <v>#DIV/0!</v>
      </c>
      <c r="AN28" s="149" t="e">
        <f t="shared" ref="AN28:AN52" si="13">(AJ28-AH28)/AH28</f>
        <v>#DIV/0!</v>
      </c>
      <c r="AO28" s="84" t="e">
        <f t="shared" ref="AO28:AO52" si="14">(AK28-AI28)/AI28</f>
        <v>#DIV/0!</v>
      </c>
      <c r="AP28" s="84" t="e">
        <f t="shared" ref="AP28:AP52" si="15">(AL28-AJ28)/AJ28</f>
        <v>#DIV/0!</v>
      </c>
      <c r="AQ28" s="85">
        <v>0</v>
      </c>
      <c r="AR28" s="209">
        <v>0</v>
      </c>
      <c r="AS28" s="85">
        <v>0</v>
      </c>
      <c r="AT28" s="210">
        <v>0</v>
      </c>
      <c r="AU28" s="85"/>
      <c r="AV28" s="85"/>
      <c r="AW28" s="281" t="e">
        <f t="shared" ref="AW28:AW45" si="16">(AS28-AQ28)/AQ28</f>
        <v>#DIV/0!</v>
      </c>
      <c r="AX28" s="281" t="e">
        <f t="shared" ref="AX28:AX52" si="17">(AT28-AR28)/AR28</f>
        <v>#DIV/0!</v>
      </c>
      <c r="AY28" s="281" t="e">
        <f t="shared" ref="AY28:AY52" si="18">(AU28-AS28)/AS28</f>
        <v>#DIV/0!</v>
      </c>
      <c r="AZ28" s="281" t="e">
        <f t="shared" ref="AZ28:AZ52" si="19">(AV28-AT28)/AT28</f>
        <v>#DIV/0!</v>
      </c>
      <c r="BA28" s="85"/>
      <c r="BB28" s="85"/>
      <c r="BC28" s="85"/>
      <c r="BD28" s="85"/>
      <c r="BE28" s="85"/>
      <c r="BF28" s="85"/>
      <c r="BG28" s="149" t="e">
        <f t="shared" ref="BG28:BG45" si="20">(BC28-BA28)/BA28</f>
        <v>#DIV/0!</v>
      </c>
      <c r="BH28" s="149" t="e">
        <f t="shared" ref="BH28:BH52" si="21">(BD28-BB28)/BB28</f>
        <v>#DIV/0!</v>
      </c>
      <c r="BI28" s="84" t="e">
        <f t="shared" ref="BI28:BI52" si="22">(BE28-BC28)/BC28</f>
        <v>#DIV/0!</v>
      </c>
      <c r="BJ28" s="84" t="e">
        <f t="shared" ref="BJ28:BJ52" si="23">(BF28-BD28)/BD28</f>
        <v>#DIV/0!</v>
      </c>
      <c r="BK28" s="85"/>
      <c r="BL28" s="85"/>
      <c r="BM28" s="85"/>
      <c r="BN28" s="85"/>
      <c r="BO28" s="85"/>
      <c r="BP28" s="85"/>
      <c r="BQ28" s="149" t="e">
        <f t="shared" ref="BQ28:BQ45" si="24">(BM28-BK28)/BK28</f>
        <v>#DIV/0!</v>
      </c>
      <c r="BR28" s="149" t="e">
        <f t="shared" ref="BR28:BR52" si="25">(BN28-BL28)/BL28</f>
        <v>#DIV/0!</v>
      </c>
      <c r="BS28" s="84" t="e">
        <f t="shared" ref="BS28:BS52" si="26">(BO28-BM28)/BM28</f>
        <v>#DIV/0!</v>
      </c>
      <c r="BT28" s="84" t="e">
        <f t="shared" ref="BT28:BT52" si="27">(BP28-BN28)/BN28</f>
        <v>#DIV/0!</v>
      </c>
      <c r="BU28" s="85"/>
      <c r="BV28" s="85"/>
      <c r="BW28" s="85">
        <v>0</v>
      </c>
      <c r="BX28" s="210">
        <v>0</v>
      </c>
      <c r="BY28" s="272">
        <v>1973648.5772020118</v>
      </c>
      <c r="BZ28" s="210">
        <v>1.3872010219616095</v>
      </c>
      <c r="CA28" s="149" t="e">
        <f t="shared" ref="CA28:CA45" si="28">(BW28-BU28)/BU28</f>
        <v>#DIV/0!</v>
      </c>
      <c r="CB28" s="149" t="e">
        <f t="shared" ref="CB28:CB52" si="29">(BX28-BV28)/BV28</f>
        <v>#DIV/0!</v>
      </c>
      <c r="CC28" s="281" t="e">
        <f t="shared" ref="CC28:CC52" si="30">(BY28-BW28)/BW28</f>
        <v>#DIV/0!</v>
      </c>
      <c r="CD28" s="281" t="e">
        <f t="shared" ref="CD28:CD52" si="31">(BZ28-BX28)/BX28</f>
        <v>#DIV/0!</v>
      </c>
      <c r="CE28" s="95"/>
      <c r="CF28" s="85"/>
      <c r="CG28" s="85"/>
      <c r="CH28" s="85"/>
      <c r="CI28" s="85"/>
      <c r="CJ28" s="85"/>
      <c r="CK28" s="149" t="e">
        <f t="shared" ref="CK28:CK45" si="32">(CG28-CE28)/CE28</f>
        <v>#DIV/0!</v>
      </c>
      <c r="CL28" s="149" t="e">
        <f t="shared" ref="CL28:CL52" si="33">(CH28-CF28)/CF28</f>
        <v>#DIV/0!</v>
      </c>
      <c r="CM28" s="84" t="e">
        <f t="shared" ref="CM28:CM52" si="34">(CI28-CG28)/CG28</f>
        <v>#DIV/0!</v>
      </c>
      <c r="CN28" s="84" t="e">
        <f t="shared" ref="CN28:CN52" si="35">(CJ28-CH28)/CH28</f>
        <v>#DIV/0!</v>
      </c>
    </row>
    <row r="29" spans="1:92" ht="15" customHeight="1">
      <c r="A29" s="448"/>
      <c r="B29" s="129" t="s">
        <v>30</v>
      </c>
      <c r="C29" s="95"/>
      <c r="D29" s="210"/>
      <c r="E29" s="85"/>
      <c r="F29" s="210"/>
      <c r="G29" s="85"/>
      <c r="H29" s="210"/>
      <c r="I29" s="149" t="e">
        <f t="shared" si="0"/>
        <v>#DIV/0!</v>
      </c>
      <c r="J29" s="149" t="e">
        <f t="shared" si="1"/>
        <v>#DIV/0!</v>
      </c>
      <c r="K29" s="84" t="e">
        <f t="shared" si="2"/>
        <v>#DIV/0!</v>
      </c>
      <c r="L29" s="84" t="e">
        <f t="shared" si="3"/>
        <v>#DIV/0!</v>
      </c>
      <c r="M29" s="85"/>
      <c r="N29" s="85"/>
      <c r="O29" s="85"/>
      <c r="P29" s="210"/>
      <c r="Q29" s="85"/>
      <c r="R29" s="85"/>
      <c r="S29" s="149" t="e">
        <f t="shared" si="4"/>
        <v>#DIV/0!</v>
      </c>
      <c r="T29" s="149" t="e">
        <f t="shared" si="5"/>
        <v>#DIV/0!</v>
      </c>
      <c r="U29" s="84" t="e">
        <f t="shared" si="6"/>
        <v>#DIV/0!</v>
      </c>
      <c r="V29" s="84" t="e">
        <f t="shared" si="7"/>
        <v>#DIV/0!</v>
      </c>
      <c r="W29" s="85"/>
      <c r="X29" s="85"/>
      <c r="Y29" s="85"/>
      <c r="Z29" s="85"/>
      <c r="AA29" s="85"/>
      <c r="AB29" s="85"/>
      <c r="AC29" s="149" t="e">
        <f t="shared" si="8"/>
        <v>#DIV/0!</v>
      </c>
      <c r="AD29" s="149" t="e">
        <f t="shared" si="9"/>
        <v>#DIV/0!</v>
      </c>
      <c r="AE29" s="84" t="e">
        <f t="shared" si="10"/>
        <v>#DIV/0!</v>
      </c>
      <c r="AF29" s="84" t="e">
        <f t="shared" si="11"/>
        <v>#DIV/0!</v>
      </c>
      <c r="AG29" s="85"/>
      <c r="AH29" s="85"/>
      <c r="AI29" s="85"/>
      <c r="AJ29" s="210"/>
      <c r="AK29" s="85"/>
      <c r="AL29" s="210"/>
      <c r="AM29" s="149" t="e">
        <f t="shared" si="12"/>
        <v>#DIV/0!</v>
      </c>
      <c r="AN29" s="149" t="e">
        <f t="shared" si="13"/>
        <v>#DIV/0!</v>
      </c>
      <c r="AO29" s="84" t="e">
        <f t="shared" si="14"/>
        <v>#DIV/0!</v>
      </c>
      <c r="AP29" s="84" t="e">
        <f t="shared" si="15"/>
        <v>#DIV/0!</v>
      </c>
      <c r="AQ29" s="85">
        <v>65581705</v>
      </c>
      <c r="AR29" s="209">
        <v>46.094836359853694</v>
      </c>
      <c r="AS29" s="85">
        <v>55277039</v>
      </c>
      <c r="AT29" s="210">
        <v>67.328586706033107</v>
      </c>
      <c r="AU29" s="85"/>
      <c r="AV29" s="85"/>
      <c r="AW29" s="281">
        <f t="shared" si="16"/>
        <v>-0.15712714391917684</v>
      </c>
      <c r="AX29" s="281">
        <f t="shared" si="17"/>
        <v>0.4606535573835544</v>
      </c>
      <c r="AY29" s="281">
        <f t="shared" si="18"/>
        <v>-1</v>
      </c>
      <c r="AZ29" s="281">
        <f t="shared" si="19"/>
        <v>-1</v>
      </c>
      <c r="BA29" s="85"/>
      <c r="BB29" s="85"/>
      <c r="BC29" s="85"/>
      <c r="BD29" s="85"/>
      <c r="BE29" s="85"/>
      <c r="BF29" s="85"/>
      <c r="BG29" s="149" t="e">
        <f t="shared" si="20"/>
        <v>#DIV/0!</v>
      </c>
      <c r="BH29" s="149" t="e">
        <f t="shared" si="21"/>
        <v>#DIV/0!</v>
      </c>
      <c r="BI29" s="84" t="e">
        <f t="shared" si="22"/>
        <v>#DIV/0!</v>
      </c>
      <c r="BJ29" s="84" t="e">
        <f t="shared" si="23"/>
        <v>#DIV/0!</v>
      </c>
      <c r="BK29" s="85"/>
      <c r="BL29" s="85"/>
      <c r="BM29" s="85"/>
      <c r="BN29" s="85"/>
      <c r="BO29" s="85"/>
      <c r="BP29" s="85"/>
      <c r="BQ29" s="149" t="e">
        <f t="shared" si="24"/>
        <v>#DIV/0!</v>
      </c>
      <c r="BR29" s="149" t="e">
        <f t="shared" si="25"/>
        <v>#DIV/0!</v>
      </c>
      <c r="BS29" s="84" t="e">
        <f t="shared" si="26"/>
        <v>#DIV/0!</v>
      </c>
      <c r="BT29" s="84" t="e">
        <f t="shared" si="27"/>
        <v>#DIV/0!</v>
      </c>
      <c r="BU29" s="85"/>
      <c r="BV29" s="85"/>
      <c r="BW29" s="85">
        <v>11869492</v>
      </c>
      <c r="BX29" s="210">
        <v>24.614879885858386</v>
      </c>
      <c r="BY29" s="85">
        <v>69882951</v>
      </c>
      <c r="BZ29" s="210">
        <v>49.118015316751432</v>
      </c>
      <c r="CA29" s="149" t="e">
        <f t="shared" si="28"/>
        <v>#DIV/0!</v>
      </c>
      <c r="CB29" s="149" t="e">
        <f t="shared" si="29"/>
        <v>#DIV/0!</v>
      </c>
      <c r="CC29" s="281">
        <f t="shared" si="30"/>
        <v>4.8876109440909516</v>
      </c>
      <c r="CD29" s="281">
        <f t="shared" si="31"/>
        <v>0.99546028843189527</v>
      </c>
      <c r="CE29" s="95"/>
      <c r="CF29" s="85"/>
      <c r="CG29" s="85"/>
      <c r="CH29" s="85"/>
      <c r="CI29" s="85"/>
      <c r="CJ29" s="85"/>
      <c r="CK29" s="149" t="e">
        <f t="shared" si="32"/>
        <v>#DIV/0!</v>
      </c>
      <c r="CL29" s="149" t="e">
        <f t="shared" si="33"/>
        <v>#DIV/0!</v>
      </c>
      <c r="CM29" s="84" t="e">
        <f t="shared" si="34"/>
        <v>#DIV/0!</v>
      </c>
      <c r="CN29" s="84" t="e">
        <f t="shared" si="35"/>
        <v>#DIV/0!</v>
      </c>
    </row>
    <row r="30" spans="1:92" ht="15" customHeight="1">
      <c r="A30" s="448"/>
      <c r="B30" s="129" t="s">
        <v>31</v>
      </c>
      <c r="C30" s="95"/>
      <c r="D30" s="210"/>
      <c r="E30" s="85"/>
      <c r="F30" s="210"/>
      <c r="G30" s="85"/>
      <c r="H30" s="210"/>
      <c r="I30" s="149" t="e">
        <f t="shared" si="0"/>
        <v>#DIV/0!</v>
      </c>
      <c r="J30" s="149" t="e">
        <f t="shared" si="1"/>
        <v>#DIV/0!</v>
      </c>
      <c r="K30" s="84" t="e">
        <f t="shared" si="2"/>
        <v>#DIV/0!</v>
      </c>
      <c r="L30" s="84" t="e">
        <f t="shared" si="3"/>
        <v>#DIV/0!</v>
      </c>
      <c r="M30" s="85"/>
      <c r="N30" s="85"/>
      <c r="O30" s="85">
        <v>250340.16</v>
      </c>
      <c r="P30" s="210">
        <v>0.17595438711908437</v>
      </c>
      <c r="Q30" s="85">
        <v>1461467.8800000001</v>
      </c>
      <c r="R30" s="210">
        <v>1.0272090787176438</v>
      </c>
      <c r="S30" s="284" t="e">
        <f t="shared" si="4"/>
        <v>#DIV/0!</v>
      </c>
      <c r="T30" s="149" t="e">
        <f t="shared" si="5"/>
        <v>#DIV/0!</v>
      </c>
      <c r="U30" s="84">
        <f t="shared" si="6"/>
        <v>4.8379282013720859</v>
      </c>
      <c r="V30" s="84">
        <f t="shared" si="7"/>
        <v>4.837928201372085</v>
      </c>
      <c r="W30" s="85"/>
      <c r="X30" s="85"/>
      <c r="Y30" s="85"/>
      <c r="Z30" s="85"/>
      <c r="AA30" s="85"/>
      <c r="AB30" s="85"/>
      <c r="AC30" s="149" t="e">
        <f t="shared" si="8"/>
        <v>#DIV/0!</v>
      </c>
      <c r="AD30" s="149" t="e">
        <f t="shared" si="9"/>
        <v>#DIV/0!</v>
      </c>
      <c r="AE30" s="84" t="e">
        <f t="shared" si="10"/>
        <v>#DIV/0!</v>
      </c>
      <c r="AF30" s="84" t="e">
        <f t="shared" si="11"/>
        <v>#DIV/0!</v>
      </c>
      <c r="AG30" s="85"/>
      <c r="AH30" s="85"/>
      <c r="AI30" s="85"/>
      <c r="AJ30" s="210"/>
      <c r="AK30" s="85"/>
      <c r="AL30" s="210"/>
      <c r="AM30" s="149" t="e">
        <f t="shared" si="12"/>
        <v>#DIV/0!</v>
      </c>
      <c r="AN30" s="149" t="e">
        <f t="shared" si="13"/>
        <v>#DIV/0!</v>
      </c>
      <c r="AO30" s="84" t="e">
        <f t="shared" si="14"/>
        <v>#DIV/0!</v>
      </c>
      <c r="AP30" s="84" t="e">
        <f t="shared" si="15"/>
        <v>#DIV/0!</v>
      </c>
      <c r="AQ30" s="85">
        <v>9953481</v>
      </c>
      <c r="AR30" s="209">
        <v>6.99591567352378</v>
      </c>
      <c r="AS30" s="85">
        <v>2696839</v>
      </c>
      <c r="AT30" s="210">
        <v>3.2848061641599795</v>
      </c>
      <c r="AU30" s="85"/>
      <c r="AV30" s="85"/>
      <c r="AW30" s="281">
        <f t="shared" si="16"/>
        <v>-0.72905569418377347</v>
      </c>
      <c r="AX30" s="281">
        <f t="shared" si="17"/>
        <v>-0.53046801627535167</v>
      </c>
      <c r="AY30" s="281">
        <f t="shared" si="18"/>
        <v>-1</v>
      </c>
      <c r="AZ30" s="281">
        <f t="shared" si="19"/>
        <v>-1</v>
      </c>
      <c r="BA30" s="85"/>
      <c r="BB30" s="85"/>
      <c r="BC30" s="85"/>
      <c r="BD30" s="85"/>
      <c r="BE30" s="85"/>
      <c r="BF30" s="85"/>
      <c r="BG30" s="149" t="e">
        <f t="shared" si="20"/>
        <v>#DIV/0!</v>
      </c>
      <c r="BH30" s="149" t="e">
        <f t="shared" si="21"/>
        <v>#DIV/0!</v>
      </c>
      <c r="BI30" s="84" t="e">
        <f t="shared" si="22"/>
        <v>#DIV/0!</v>
      </c>
      <c r="BJ30" s="84" t="e">
        <f t="shared" si="23"/>
        <v>#DIV/0!</v>
      </c>
      <c r="BK30" s="85"/>
      <c r="BL30" s="85"/>
      <c r="BM30" s="85"/>
      <c r="BN30" s="85"/>
      <c r="BO30" s="85"/>
      <c r="BP30" s="85"/>
      <c r="BQ30" s="149" t="e">
        <f t="shared" si="24"/>
        <v>#DIV/0!</v>
      </c>
      <c r="BR30" s="149" t="e">
        <f t="shared" si="25"/>
        <v>#DIV/0!</v>
      </c>
      <c r="BS30" s="84" t="e">
        <f t="shared" si="26"/>
        <v>#DIV/0!</v>
      </c>
      <c r="BT30" s="84" t="e">
        <f t="shared" si="27"/>
        <v>#DIV/0!</v>
      </c>
      <c r="BU30" s="85"/>
      <c r="BV30" s="85"/>
      <c r="BW30" s="85">
        <v>7520953</v>
      </c>
      <c r="BX30" s="210">
        <v>15.59690631428761</v>
      </c>
      <c r="BY30" s="85">
        <v>10769521</v>
      </c>
      <c r="BZ30" s="210">
        <v>7.5694785332130037</v>
      </c>
      <c r="CA30" s="149" t="e">
        <f t="shared" si="28"/>
        <v>#DIV/0!</v>
      </c>
      <c r="CB30" s="149" t="e">
        <f t="shared" si="29"/>
        <v>#DIV/0!</v>
      </c>
      <c r="CC30" s="281">
        <f t="shared" si="30"/>
        <v>0.43193568687372463</v>
      </c>
      <c r="CD30" s="281">
        <f t="shared" si="31"/>
        <v>-0.51468077189904315</v>
      </c>
      <c r="CE30" s="95"/>
      <c r="CF30" s="85"/>
      <c r="CG30" s="85"/>
      <c r="CH30" s="85"/>
      <c r="CI30" s="85"/>
      <c r="CJ30" s="85"/>
      <c r="CK30" s="149" t="e">
        <f t="shared" si="32"/>
        <v>#DIV/0!</v>
      </c>
      <c r="CL30" s="149" t="e">
        <f t="shared" si="33"/>
        <v>#DIV/0!</v>
      </c>
      <c r="CM30" s="84" t="e">
        <f t="shared" si="34"/>
        <v>#DIV/0!</v>
      </c>
      <c r="CN30" s="84" t="e">
        <f t="shared" si="35"/>
        <v>#DIV/0!</v>
      </c>
    </row>
    <row r="31" spans="1:92" ht="15" customHeight="1">
      <c r="A31" s="448"/>
      <c r="B31" s="129" t="s">
        <v>37</v>
      </c>
      <c r="C31" s="95"/>
      <c r="D31" s="210"/>
      <c r="E31" s="85"/>
      <c r="F31" s="210"/>
      <c r="G31" s="85"/>
      <c r="H31" s="210"/>
      <c r="I31" s="149" t="e">
        <f t="shared" si="0"/>
        <v>#DIV/0!</v>
      </c>
      <c r="J31" s="149" t="e">
        <f t="shared" si="1"/>
        <v>#DIV/0!</v>
      </c>
      <c r="K31" s="84" t="e">
        <f t="shared" si="2"/>
        <v>#DIV/0!</v>
      </c>
      <c r="L31" s="84" t="e">
        <f t="shared" si="3"/>
        <v>#DIV/0!</v>
      </c>
      <c r="M31" s="85"/>
      <c r="N31" s="85"/>
      <c r="O31" s="85"/>
      <c r="P31" s="210"/>
      <c r="Q31" s="85"/>
      <c r="R31" s="85"/>
      <c r="S31" s="149" t="e">
        <f t="shared" si="4"/>
        <v>#DIV/0!</v>
      </c>
      <c r="T31" s="149" t="e">
        <f t="shared" si="5"/>
        <v>#DIV/0!</v>
      </c>
      <c r="U31" s="84" t="e">
        <f t="shared" si="6"/>
        <v>#DIV/0!</v>
      </c>
      <c r="V31" s="84" t="e">
        <f t="shared" si="7"/>
        <v>#DIV/0!</v>
      </c>
      <c r="W31" s="85"/>
      <c r="X31" s="85"/>
      <c r="Y31" s="85"/>
      <c r="Z31" s="85"/>
      <c r="AA31" s="85"/>
      <c r="AB31" s="85"/>
      <c r="AC31" s="149" t="e">
        <f t="shared" si="8"/>
        <v>#DIV/0!</v>
      </c>
      <c r="AD31" s="149" t="e">
        <f t="shared" si="9"/>
        <v>#DIV/0!</v>
      </c>
      <c r="AE31" s="84" t="e">
        <f t="shared" si="10"/>
        <v>#DIV/0!</v>
      </c>
      <c r="AF31" s="84" t="e">
        <f t="shared" si="11"/>
        <v>#DIV/0!</v>
      </c>
      <c r="AG31" s="85"/>
      <c r="AH31" s="85"/>
      <c r="AI31" s="85"/>
      <c r="AJ31" s="210"/>
      <c r="AK31" s="85"/>
      <c r="AL31" s="210"/>
      <c r="AM31" s="149" t="e">
        <f t="shared" si="12"/>
        <v>#DIV/0!</v>
      </c>
      <c r="AN31" s="149" t="e">
        <f t="shared" si="13"/>
        <v>#DIV/0!</v>
      </c>
      <c r="AO31" s="84" t="e">
        <f t="shared" si="14"/>
        <v>#DIV/0!</v>
      </c>
      <c r="AP31" s="84" t="e">
        <f t="shared" si="15"/>
        <v>#DIV/0!</v>
      </c>
      <c r="AQ31" s="85">
        <v>307109</v>
      </c>
      <c r="AR31" s="209">
        <v>0.21585500254435755</v>
      </c>
      <c r="AS31" s="85">
        <v>253</v>
      </c>
      <c r="AT31" s="210">
        <v>3.0815927815211621E-4</v>
      </c>
      <c r="AU31" s="85"/>
      <c r="AV31" s="85"/>
      <c r="AW31" s="281">
        <f t="shared" si="16"/>
        <v>-0.99917618825889176</v>
      </c>
      <c r="AX31" s="281">
        <f t="shared" si="17"/>
        <v>-0.99857237833490198</v>
      </c>
      <c r="AY31" s="281">
        <f t="shared" si="18"/>
        <v>-1</v>
      </c>
      <c r="AZ31" s="281">
        <f t="shared" si="19"/>
        <v>-1</v>
      </c>
      <c r="BA31" s="85"/>
      <c r="BB31" s="85"/>
      <c r="BC31" s="85"/>
      <c r="BD31" s="85"/>
      <c r="BE31" s="85"/>
      <c r="BF31" s="85"/>
      <c r="BG31" s="149" t="e">
        <f t="shared" si="20"/>
        <v>#DIV/0!</v>
      </c>
      <c r="BH31" s="149" t="e">
        <f t="shared" si="21"/>
        <v>#DIV/0!</v>
      </c>
      <c r="BI31" s="84" t="e">
        <f t="shared" si="22"/>
        <v>#DIV/0!</v>
      </c>
      <c r="BJ31" s="84" t="e">
        <f t="shared" si="23"/>
        <v>#DIV/0!</v>
      </c>
      <c r="BK31" s="85"/>
      <c r="BL31" s="85"/>
      <c r="BM31" s="85"/>
      <c r="BN31" s="85"/>
      <c r="BO31" s="85"/>
      <c r="BP31" s="85"/>
      <c r="BQ31" s="149" t="e">
        <f t="shared" si="24"/>
        <v>#DIV/0!</v>
      </c>
      <c r="BR31" s="149" t="e">
        <f t="shared" si="25"/>
        <v>#DIV/0!</v>
      </c>
      <c r="BS31" s="84" t="e">
        <f t="shared" si="26"/>
        <v>#DIV/0!</v>
      </c>
      <c r="BT31" s="84" t="e">
        <f t="shared" si="27"/>
        <v>#DIV/0!</v>
      </c>
      <c r="BU31" s="85"/>
      <c r="BV31" s="85"/>
      <c r="BW31" s="85">
        <v>317711</v>
      </c>
      <c r="BX31" s="210">
        <v>0.65886712787842594</v>
      </c>
      <c r="BY31" s="85">
        <v>337272</v>
      </c>
      <c r="BZ31" s="210">
        <v>0.23705540514325718</v>
      </c>
      <c r="CA31" s="149" t="e">
        <f t="shared" si="28"/>
        <v>#DIV/0!</v>
      </c>
      <c r="CB31" s="149" t="e">
        <f t="shared" si="29"/>
        <v>#DIV/0!</v>
      </c>
      <c r="CC31" s="281">
        <f t="shared" si="30"/>
        <v>6.1568532408383718E-2</v>
      </c>
      <c r="CD31" s="281">
        <f t="shared" si="31"/>
        <v>-0.64020756976208015</v>
      </c>
      <c r="CE31" s="95"/>
      <c r="CF31" s="85"/>
      <c r="CG31" s="85"/>
      <c r="CH31" s="85"/>
      <c r="CI31" s="85"/>
      <c r="CJ31" s="85"/>
      <c r="CK31" s="149" t="e">
        <f t="shared" si="32"/>
        <v>#DIV/0!</v>
      </c>
      <c r="CL31" s="149" t="e">
        <f t="shared" si="33"/>
        <v>#DIV/0!</v>
      </c>
      <c r="CM31" s="84" t="e">
        <f t="shared" si="34"/>
        <v>#DIV/0!</v>
      </c>
      <c r="CN31" s="84" t="e">
        <f t="shared" si="35"/>
        <v>#DIV/0!</v>
      </c>
    </row>
    <row r="32" spans="1:92" ht="15" customHeight="1">
      <c r="A32" s="448"/>
      <c r="B32" s="129" t="s">
        <v>32</v>
      </c>
      <c r="C32" s="95"/>
      <c r="D32" s="210"/>
      <c r="E32" s="85"/>
      <c r="F32" s="210"/>
      <c r="G32" s="85"/>
      <c r="H32" s="210"/>
      <c r="I32" s="149" t="e">
        <f t="shared" si="0"/>
        <v>#DIV/0!</v>
      </c>
      <c r="J32" s="149" t="e">
        <f t="shared" si="1"/>
        <v>#DIV/0!</v>
      </c>
      <c r="K32" s="84" t="e">
        <f t="shared" si="2"/>
        <v>#DIV/0!</v>
      </c>
      <c r="L32" s="84" t="e">
        <f t="shared" si="3"/>
        <v>#DIV/0!</v>
      </c>
      <c r="M32" s="85"/>
      <c r="N32" s="85"/>
      <c r="O32" s="85">
        <v>308454.83999999997</v>
      </c>
      <c r="P32" s="210">
        <v>0.21680094127172891</v>
      </c>
      <c r="Q32" s="85">
        <v>2035172.964320418</v>
      </c>
      <c r="R32" s="210">
        <v>1.4304441269763881</v>
      </c>
      <c r="S32" s="149" t="e">
        <f t="shared" si="4"/>
        <v>#DIV/0!</v>
      </c>
      <c r="T32" s="149" t="e">
        <f t="shared" si="5"/>
        <v>#DIV/0!</v>
      </c>
      <c r="U32" s="84">
        <f t="shared" si="6"/>
        <v>5.5979608694757985</v>
      </c>
      <c r="V32" s="84">
        <f t="shared" si="7"/>
        <v>5.5979608694757994</v>
      </c>
      <c r="W32" s="85"/>
      <c r="X32" s="85"/>
      <c r="Y32" s="85"/>
      <c r="Z32" s="85"/>
      <c r="AA32" s="85"/>
      <c r="AB32" s="85"/>
      <c r="AC32" s="149" t="e">
        <f t="shared" si="8"/>
        <v>#DIV/0!</v>
      </c>
      <c r="AD32" s="149" t="e">
        <f t="shared" si="9"/>
        <v>#DIV/0!</v>
      </c>
      <c r="AE32" s="84" t="e">
        <f t="shared" si="10"/>
        <v>#DIV/0!</v>
      </c>
      <c r="AF32" s="84" t="e">
        <f t="shared" si="11"/>
        <v>#DIV/0!</v>
      </c>
      <c r="AG32" s="85"/>
      <c r="AH32" s="85"/>
      <c r="AI32" s="85"/>
      <c r="AJ32" s="210"/>
      <c r="AK32" s="85"/>
      <c r="AL32" s="210"/>
      <c r="AM32" s="149" t="e">
        <f t="shared" si="12"/>
        <v>#DIV/0!</v>
      </c>
      <c r="AN32" s="149" t="e">
        <f t="shared" si="13"/>
        <v>#DIV/0!</v>
      </c>
      <c r="AO32" s="84" t="e">
        <f t="shared" si="14"/>
        <v>#DIV/0!</v>
      </c>
      <c r="AP32" s="84" t="e">
        <f t="shared" si="15"/>
        <v>#DIV/0!</v>
      </c>
      <c r="AQ32" s="85">
        <v>25461603</v>
      </c>
      <c r="AR32" s="209">
        <v>17.895973026998305</v>
      </c>
      <c r="AS32" s="85">
        <v>21621196</v>
      </c>
      <c r="AT32" s="210">
        <v>26.335067795041194</v>
      </c>
      <c r="AU32" s="85"/>
      <c r="AV32" s="85"/>
      <c r="AW32" s="281">
        <f t="shared" si="16"/>
        <v>-0.15083131254540416</v>
      </c>
      <c r="AX32" s="281">
        <f t="shared" si="17"/>
        <v>0.47156389626378309</v>
      </c>
      <c r="AY32" s="281">
        <f t="shared" si="18"/>
        <v>-1</v>
      </c>
      <c r="AZ32" s="281">
        <f t="shared" si="19"/>
        <v>-1</v>
      </c>
      <c r="BA32" s="85"/>
      <c r="BB32" s="85"/>
      <c r="BC32" s="85"/>
      <c r="BD32" s="85"/>
      <c r="BE32" s="85"/>
      <c r="BF32" s="85"/>
      <c r="BG32" s="149" t="e">
        <f t="shared" si="20"/>
        <v>#DIV/0!</v>
      </c>
      <c r="BH32" s="149" t="e">
        <f t="shared" si="21"/>
        <v>#DIV/0!</v>
      </c>
      <c r="BI32" s="84" t="e">
        <f t="shared" si="22"/>
        <v>#DIV/0!</v>
      </c>
      <c r="BJ32" s="84" t="e">
        <f t="shared" si="23"/>
        <v>#DIV/0!</v>
      </c>
      <c r="BK32" s="85"/>
      <c r="BL32" s="85"/>
      <c r="BM32" s="85"/>
      <c r="BN32" s="85"/>
      <c r="BO32" s="85"/>
      <c r="BP32" s="85"/>
      <c r="BQ32" s="149" t="e">
        <f t="shared" si="24"/>
        <v>#DIV/0!</v>
      </c>
      <c r="BR32" s="149" t="e">
        <f t="shared" si="25"/>
        <v>#DIV/0!</v>
      </c>
      <c r="BS32" s="84" t="e">
        <f t="shared" si="26"/>
        <v>#DIV/0!</v>
      </c>
      <c r="BT32" s="84" t="e">
        <f t="shared" si="27"/>
        <v>#DIV/0!</v>
      </c>
      <c r="BU32" s="85"/>
      <c r="BV32" s="85"/>
      <c r="BW32" s="85">
        <v>4192645</v>
      </c>
      <c r="BX32" s="210">
        <v>8.6946815482115607</v>
      </c>
      <c r="BY32" s="85">
        <v>26839805</v>
      </c>
      <c r="BZ32" s="210">
        <v>18.864657748763666</v>
      </c>
      <c r="CA32" s="149" t="e">
        <f t="shared" si="28"/>
        <v>#DIV/0!</v>
      </c>
      <c r="CB32" s="149" t="e">
        <f t="shared" si="29"/>
        <v>#DIV/0!</v>
      </c>
      <c r="CC32" s="281">
        <f t="shared" si="30"/>
        <v>5.4016402533484236</v>
      </c>
      <c r="CD32" s="281">
        <f t="shared" si="31"/>
        <v>1.1696778247897994</v>
      </c>
      <c r="CE32" s="95"/>
      <c r="CF32" s="85"/>
      <c r="CG32" s="85"/>
      <c r="CH32" s="85"/>
      <c r="CI32" s="85"/>
      <c r="CJ32" s="85"/>
      <c r="CK32" s="149" t="e">
        <f t="shared" si="32"/>
        <v>#DIV/0!</v>
      </c>
      <c r="CL32" s="149" t="e">
        <f t="shared" si="33"/>
        <v>#DIV/0!</v>
      </c>
      <c r="CM32" s="84" t="e">
        <f t="shared" si="34"/>
        <v>#DIV/0!</v>
      </c>
      <c r="CN32" s="84" t="e">
        <f t="shared" si="35"/>
        <v>#DIV/0!</v>
      </c>
    </row>
    <row r="33" spans="1:92" ht="15" customHeight="1">
      <c r="A33" s="448"/>
      <c r="B33" s="126" t="s">
        <v>53</v>
      </c>
      <c r="C33" s="147">
        <f>SUM(C27:C32)</f>
        <v>0</v>
      </c>
      <c r="D33" s="212">
        <f t="shared" ref="D33:H33" si="36">SUM(D27:D32)</f>
        <v>0</v>
      </c>
      <c r="E33" s="148">
        <f t="shared" si="36"/>
        <v>0</v>
      </c>
      <c r="F33" s="212">
        <f t="shared" si="36"/>
        <v>0</v>
      </c>
      <c r="G33" s="148">
        <f t="shared" si="36"/>
        <v>0</v>
      </c>
      <c r="H33" s="212">
        <f t="shared" si="36"/>
        <v>0</v>
      </c>
      <c r="I33" s="150" t="e">
        <f t="shared" ref="I33" si="37">(E33-C33)/C33</f>
        <v>#DIV/0!</v>
      </c>
      <c r="J33" s="150" t="e">
        <f t="shared" ref="J33" si="38">(F33-D33)/D33</f>
        <v>#DIV/0!</v>
      </c>
      <c r="K33" s="154" t="e">
        <f t="shared" si="2"/>
        <v>#DIV/0!</v>
      </c>
      <c r="L33" s="154" t="e">
        <f t="shared" si="3"/>
        <v>#DIV/0!</v>
      </c>
      <c r="M33" s="148">
        <f>SUM(M27:M32)</f>
        <v>0</v>
      </c>
      <c r="N33" s="148">
        <f t="shared" ref="N33" si="39">SUM(N27:N32)</f>
        <v>0</v>
      </c>
      <c r="O33" s="148">
        <v>3232000</v>
      </c>
      <c r="P33" s="212">
        <v>2.2716474223268079</v>
      </c>
      <c r="Q33" s="148">
        <v>11845732.004320418</v>
      </c>
      <c r="R33" s="212">
        <v>8.3259054991301529</v>
      </c>
      <c r="S33" s="150" t="e">
        <f t="shared" si="4"/>
        <v>#DIV/0!</v>
      </c>
      <c r="T33" s="150" t="e">
        <f t="shared" si="5"/>
        <v>#DIV/0!</v>
      </c>
      <c r="U33" s="154">
        <f t="shared" si="6"/>
        <v>2.6651398528219117</v>
      </c>
      <c r="V33" s="154">
        <f t="shared" si="7"/>
        <v>2.6651398528219121</v>
      </c>
      <c r="W33" s="147">
        <f>SUM(W27:W32)</f>
        <v>0</v>
      </c>
      <c r="X33" s="212">
        <f t="shared" ref="X33:AB33" si="40">SUM(X27:X32)</f>
        <v>0</v>
      </c>
      <c r="Y33" s="148">
        <f t="shared" si="40"/>
        <v>0</v>
      </c>
      <c r="Z33" s="212">
        <f t="shared" si="40"/>
        <v>0</v>
      </c>
      <c r="AA33" s="148">
        <f t="shared" si="40"/>
        <v>0</v>
      </c>
      <c r="AB33" s="212">
        <f t="shared" si="40"/>
        <v>0</v>
      </c>
      <c r="AC33" s="150" t="e">
        <f t="shared" si="8"/>
        <v>#DIV/0!</v>
      </c>
      <c r="AD33" s="150" t="e">
        <f t="shared" si="9"/>
        <v>#DIV/0!</v>
      </c>
      <c r="AE33" s="154" t="e">
        <f t="shared" si="10"/>
        <v>#DIV/0!</v>
      </c>
      <c r="AF33" s="154" t="e">
        <f t="shared" si="11"/>
        <v>#DIV/0!</v>
      </c>
      <c r="AG33" s="147">
        <f>SUM(AG27:AG32)</f>
        <v>0</v>
      </c>
      <c r="AH33" s="212">
        <f t="shared" ref="AH33:AL33" si="41">SUM(AH27:AH32)</f>
        <v>0</v>
      </c>
      <c r="AI33" s="148">
        <f t="shared" si="41"/>
        <v>0</v>
      </c>
      <c r="AJ33" s="212">
        <f t="shared" si="41"/>
        <v>0</v>
      </c>
      <c r="AK33" s="148">
        <f t="shared" si="41"/>
        <v>0</v>
      </c>
      <c r="AL33" s="212">
        <f t="shared" si="41"/>
        <v>0</v>
      </c>
      <c r="AM33" s="150" t="e">
        <f t="shared" si="12"/>
        <v>#DIV/0!</v>
      </c>
      <c r="AN33" s="150" t="e">
        <f t="shared" si="13"/>
        <v>#DIV/0!</v>
      </c>
      <c r="AO33" s="154" t="e">
        <f t="shared" si="14"/>
        <v>#DIV/0!</v>
      </c>
      <c r="AP33" s="154" t="e">
        <f t="shared" si="15"/>
        <v>#DIV/0!</v>
      </c>
      <c r="AQ33" s="148">
        <v>122393117</v>
      </c>
      <c r="AR33" s="322">
        <v>86.025373992448465</v>
      </c>
      <c r="AS33" s="148">
        <v>92495991</v>
      </c>
      <c r="AT33" s="212">
        <v>112.6620467135361</v>
      </c>
      <c r="AU33" s="148">
        <f t="shared" ref="AU33:AV33" si="42">SUM(AU27:AU32)</f>
        <v>0</v>
      </c>
      <c r="AV33" s="148">
        <f t="shared" si="42"/>
        <v>0</v>
      </c>
      <c r="AW33" s="282">
        <f t="shared" si="16"/>
        <v>-0.24427130162883262</v>
      </c>
      <c r="AX33" s="282">
        <f t="shared" si="17"/>
        <v>0.30963739516466238</v>
      </c>
      <c r="AY33" s="282">
        <f t="shared" si="18"/>
        <v>-1</v>
      </c>
      <c r="AZ33" s="282">
        <f t="shared" si="19"/>
        <v>-1</v>
      </c>
      <c r="BA33" s="147">
        <f>SUM(BA27:BA32)</f>
        <v>0</v>
      </c>
      <c r="BB33" s="212">
        <f t="shared" ref="BB33:BF33" si="43">SUM(BB27:BB32)</f>
        <v>0</v>
      </c>
      <c r="BC33" s="148">
        <f t="shared" si="43"/>
        <v>0</v>
      </c>
      <c r="BD33" s="212">
        <f t="shared" si="43"/>
        <v>0</v>
      </c>
      <c r="BE33" s="148">
        <f t="shared" si="43"/>
        <v>0</v>
      </c>
      <c r="BF33" s="212">
        <f t="shared" si="43"/>
        <v>0</v>
      </c>
      <c r="BG33" s="150" t="e">
        <f t="shared" si="20"/>
        <v>#DIV/0!</v>
      </c>
      <c r="BH33" s="150" t="e">
        <f t="shared" si="21"/>
        <v>#DIV/0!</v>
      </c>
      <c r="BI33" s="154" t="e">
        <f t="shared" si="22"/>
        <v>#DIV/0!</v>
      </c>
      <c r="BJ33" s="154" t="e">
        <f t="shared" si="23"/>
        <v>#DIV/0!</v>
      </c>
      <c r="BK33" s="147">
        <f>SUM(BK27:BK32)</f>
        <v>0</v>
      </c>
      <c r="BL33" s="212">
        <f t="shared" ref="BL33:BP33" si="44">SUM(BL27:BL32)</f>
        <v>0</v>
      </c>
      <c r="BM33" s="148">
        <f t="shared" si="44"/>
        <v>0</v>
      </c>
      <c r="BN33" s="212">
        <f t="shared" si="44"/>
        <v>0</v>
      </c>
      <c r="BO33" s="148">
        <f t="shared" si="44"/>
        <v>0</v>
      </c>
      <c r="BP33" s="212">
        <f t="shared" si="44"/>
        <v>0</v>
      </c>
      <c r="BQ33" s="150" t="e">
        <f t="shared" si="24"/>
        <v>#DIV/0!</v>
      </c>
      <c r="BR33" s="150" t="e">
        <f t="shared" si="25"/>
        <v>#DIV/0!</v>
      </c>
      <c r="BS33" s="154" t="e">
        <f t="shared" si="26"/>
        <v>#DIV/0!</v>
      </c>
      <c r="BT33" s="154" t="e">
        <f t="shared" si="27"/>
        <v>#DIV/0!</v>
      </c>
      <c r="BU33" s="148">
        <f>SUM(BU27:BU32)</f>
        <v>0</v>
      </c>
      <c r="BV33" s="148">
        <f t="shared" ref="BV33" si="45">SUM(BV27:BV32)</f>
        <v>0</v>
      </c>
      <c r="BW33" s="148">
        <v>32609066</v>
      </c>
      <c r="BX33" s="212">
        <v>67.624481551529627</v>
      </c>
      <c r="BY33" s="148">
        <v>134208075.57720201</v>
      </c>
      <c r="BZ33" s="212">
        <v>94.329650043438235</v>
      </c>
      <c r="CA33" s="150" t="e">
        <f t="shared" si="28"/>
        <v>#DIV/0!</v>
      </c>
      <c r="CB33" s="150" t="e">
        <f t="shared" si="29"/>
        <v>#DIV/0!</v>
      </c>
      <c r="CC33" s="282">
        <f t="shared" si="30"/>
        <v>3.1156675746923268</v>
      </c>
      <c r="CD33" s="282">
        <f t="shared" si="31"/>
        <v>0.39490385551509716</v>
      </c>
      <c r="CE33" s="147">
        <f>SUM(CE27:CE32)</f>
        <v>0</v>
      </c>
      <c r="CF33" s="212">
        <f t="shared" ref="CF33:CJ33" si="46">SUM(CF27:CF32)</f>
        <v>0</v>
      </c>
      <c r="CG33" s="148">
        <f t="shared" si="46"/>
        <v>0</v>
      </c>
      <c r="CH33" s="212">
        <f t="shared" si="46"/>
        <v>0</v>
      </c>
      <c r="CI33" s="148">
        <f t="shared" si="46"/>
        <v>0</v>
      </c>
      <c r="CJ33" s="212">
        <f t="shared" si="46"/>
        <v>0</v>
      </c>
      <c r="CK33" s="150" t="e">
        <f t="shared" si="32"/>
        <v>#DIV/0!</v>
      </c>
      <c r="CL33" s="150" t="e">
        <f t="shared" si="33"/>
        <v>#DIV/0!</v>
      </c>
      <c r="CM33" s="154" t="e">
        <f t="shared" si="34"/>
        <v>#DIV/0!</v>
      </c>
      <c r="CN33" s="154" t="e">
        <f t="shared" si="35"/>
        <v>#DIV/0!</v>
      </c>
    </row>
    <row r="34" spans="1:92" ht="15" customHeight="1">
      <c r="A34" s="446" t="s">
        <v>33</v>
      </c>
      <c r="B34" s="129" t="s">
        <v>120</v>
      </c>
      <c r="C34" s="95"/>
      <c r="D34" s="210"/>
      <c r="E34" s="85"/>
      <c r="F34" s="210"/>
      <c r="G34" s="85"/>
      <c r="H34" s="210"/>
      <c r="I34" s="149" t="e">
        <f t="shared" si="0"/>
        <v>#DIV/0!</v>
      </c>
      <c r="J34" s="149" t="e">
        <f t="shared" si="1"/>
        <v>#DIV/0!</v>
      </c>
      <c r="K34" s="84" t="e">
        <f t="shared" si="2"/>
        <v>#DIV/0!</v>
      </c>
      <c r="L34" s="84" t="e">
        <f t="shared" si="3"/>
        <v>#DIV/0!</v>
      </c>
      <c r="M34" s="85"/>
      <c r="N34" s="85"/>
      <c r="O34" s="85"/>
      <c r="P34" s="210"/>
      <c r="Q34" s="85"/>
      <c r="R34" s="85"/>
      <c r="S34" s="149" t="e">
        <f t="shared" si="4"/>
        <v>#DIV/0!</v>
      </c>
      <c r="T34" s="149" t="e">
        <f t="shared" si="5"/>
        <v>#DIV/0!</v>
      </c>
      <c r="U34" s="84" t="e">
        <f t="shared" si="6"/>
        <v>#DIV/0!</v>
      </c>
      <c r="V34" s="84" t="e">
        <f t="shared" si="7"/>
        <v>#DIV/0!</v>
      </c>
      <c r="W34" s="85"/>
      <c r="X34" s="85"/>
      <c r="Y34" s="85"/>
      <c r="Z34" s="85"/>
      <c r="AA34" s="85"/>
      <c r="AB34" s="85"/>
      <c r="AC34" s="149" t="e">
        <f t="shared" si="8"/>
        <v>#DIV/0!</v>
      </c>
      <c r="AD34" s="149" t="e">
        <f t="shared" si="9"/>
        <v>#DIV/0!</v>
      </c>
      <c r="AE34" s="84" t="e">
        <f t="shared" si="10"/>
        <v>#DIV/0!</v>
      </c>
      <c r="AF34" s="84" t="e">
        <f t="shared" si="11"/>
        <v>#DIV/0!</v>
      </c>
      <c r="AG34" s="85"/>
      <c r="AH34" s="85"/>
      <c r="AI34" s="85"/>
      <c r="AJ34" s="210"/>
      <c r="AK34" s="85"/>
      <c r="AL34" s="210"/>
      <c r="AM34" s="149" t="e">
        <f t="shared" si="12"/>
        <v>#DIV/0!</v>
      </c>
      <c r="AN34" s="149" t="e">
        <f t="shared" si="13"/>
        <v>#DIV/0!</v>
      </c>
      <c r="AO34" s="84" t="e">
        <f t="shared" si="14"/>
        <v>#DIV/0!</v>
      </c>
      <c r="AP34" s="84" t="e">
        <f t="shared" si="15"/>
        <v>#DIV/0!</v>
      </c>
      <c r="AQ34" s="85">
        <v>148168533</v>
      </c>
      <c r="AR34" s="209">
        <v>104.14191400352554</v>
      </c>
      <c r="AS34" s="85">
        <v>131133917</v>
      </c>
      <c r="AT34" s="210">
        <v>159.72384665604554</v>
      </c>
      <c r="AU34" s="85"/>
      <c r="AV34" s="85"/>
      <c r="AW34" s="281">
        <f t="shared" si="16"/>
        <v>-0.1149678386840747</v>
      </c>
      <c r="AX34" s="281">
        <f t="shared" si="17"/>
        <v>0.53371337740766289</v>
      </c>
      <c r="AY34" s="281">
        <f t="shared" si="18"/>
        <v>-1</v>
      </c>
      <c r="AZ34" s="281">
        <f t="shared" si="19"/>
        <v>-1</v>
      </c>
      <c r="BA34" s="85"/>
      <c r="BB34" s="85"/>
      <c r="BC34" s="85"/>
      <c r="BD34" s="85"/>
      <c r="BE34" s="85"/>
      <c r="BF34" s="85"/>
      <c r="BG34" s="149" t="e">
        <f t="shared" si="20"/>
        <v>#DIV/0!</v>
      </c>
      <c r="BH34" s="149" t="e">
        <f t="shared" si="21"/>
        <v>#DIV/0!</v>
      </c>
      <c r="BI34" s="84" t="e">
        <f t="shared" si="22"/>
        <v>#DIV/0!</v>
      </c>
      <c r="BJ34" s="84" t="e">
        <f t="shared" si="23"/>
        <v>#DIV/0!</v>
      </c>
      <c r="BK34" s="85"/>
      <c r="BL34" s="85"/>
      <c r="BM34" s="85"/>
      <c r="BN34" s="85"/>
      <c r="BO34" s="85"/>
      <c r="BP34" s="85"/>
      <c r="BQ34" s="149" t="e">
        <f t="shared" si="24"/>
        <v>#DIV/0!</v>
      </c>
      <c r="BR34" s="149" t="e">
        <f t="shared" si="25"/>
        <v>#DIV/0!</v>
      </c>
      <c r="BS34" s="84" t="e">
        <f t="shared" si="26"/>
        <v>#DIV/0!</v>
      </c>
      <c r="BT34" s="84" t="e">
        <f t="shared" si="27"/>
        <v>#DIV/0!</v>
      </c>
      <c r="BU34" s="85"/>
      <c r="BV34" s="85"/>
      <c r="BW34" s="85">
        <v>18474474</v>
      </c>
      <c r="BX34" s="210">
        <v>38.312251144734226</v>
      </c>
      <c r="BY34" s="85">
        <v>136917493.64637411</v>
      </c>
      <c r="BZ34" s="210">
        <v>96.233994898896299</v>
      </c>
      <c r="CA34" s="149" t="e">
        <f t="shared" si="28"/>
        <v>#DIV/0!</v>
      </c>
      <c r="CB34" s="149" t="e">
        <f t="shared" si="29"/>
        <v>#DIV/0!</v>
      </c>
      <c r="CC34" s="281">
        <f t="shared" si="30"/>
        <v>6.4111714166462388</v>
      </c>
      <c r="CD34" s="281">
        <f t="shared" si="31"/>
        <v>1.5118334742416473</v>
      </c>
      <c r="CE34" s="95"/>
      <c r="CF34" s="85"/>
      <c r="CG34" s="85"/>
      <c r="CH34" s="85"/>
      <c r="CI34" s="85"/>
      <c r="CJ34" s="85"/>
      <c r="CK34" s="149" t="e">
        <f t="shared" si="32"/>
        <v>#DIV/0!</v>
      </c>
      <c r="CL34" s="149" t="e">
        <f t="shared" si="33"/>
        <v>#DIV/0!</v>
      </c>
      <c r="CM34" s="84" t="e">
        <f t="shared" si="34"/>
        <v>#DIV/0!</v>
      </c>
      <c r="CN34" s="84" t="e">
        <f t="shared" si="35"/>
        <v>#DIV/0!</v>
      </c>
    </row>
    <row r="35" spans="1:92" ht="15" customHeight="1">
      <c r="A35" s="447"/>
      <c r="B35" s="130" t="s">
        <v>137</v>
      </c>
      <c r="C35" s="95"/>
      <c r="D35" s="210"/>
      <c r="E35" s="85"/>
      <c r="F35" s="210"/>
      <c r="G35" s="85"/>
      <c r="H35" s="210"/>
      <c r="I35" s="149" t="e">
        <f t="shared" si="0"/>
        <v>#DIV/0!</v>
      </c>
      <c r="J35" s="149" t="e">
        <f t="shared" si="1"/>
        <v>#DIV/0!</v>
      </c>
      <c r="K35" s="84" t="e">
        <f t="shared" si="2"/>
        <v>#DIV/0!</v>
      </c>
      <c r="L35" s="84" t="e">
        <f t="shared" si="3"/>
        <v>#DIV/0!</v>
      </c>
      <c r="M35" s="85"/>
      <c r="N35" s="85"/>
      <c r="O35" s="85"/>
      <c r="P35" s="210"/>
      <c r="Q35" s="85"/>
      <c r="R35" s="85"/>
      <c r="S35" s="149" t="e">
        <f t="shared" si="4"/>
        <v>#DIV/0!</v>
      </c>
      <c r="T35" s="149" t="e">
        <f t="shared" si="5"/>
        <v>#DIV/0!</v>
      </c>
      <c r="U35" s="84" t="e">
        <f t="shared" si="6"/>
        <v>#DIV/0!</v>
      </c>
      <c r="V35" s="84" t="e">
        <f t="shared" si="7"/>
        <v>#DIV/0!</v>
      </c>
      <c r="W35" s="85"/>
      <c r="X35" s="85"/>
      <c r="Y35" s="85"/>
      <c r="Z35" s="85"/>
      <c r="AA35" s="85"/>
      <c r="AB35" s="85"/>
      <c r="AC35" s="149" t="e">
        <f t="shared" si="8"/>
        <v>#DIV/0!</v>
      </c>
      <c r="AD35" s="149" t="e">
        <f t="shared" si="9"/>
        <v>#DIV/0!</v>
      </c>
      <c r="AE35" s="84" t="e">
        <f t="shared" si="10"/>
        <v>#DIV/0!</v>
      </c>
      <c r="AF35" s="84" t="e">
        <f t="shared" si="11"/>
        <v>#DIV/0!</v>
      </c>
      <c r="AG35" s="85"/>
      <c r="AH35" s="85"/>
      <c r="AI35" s="85"/>
      <c r="AJ35" s="210"/>
      <c r="AK35" s="85"/>
      <c r="AL35" s="210"/>
      <c r="AM35" s="149" t="e">
        <f t="shared" si="12"/>
        <v>#DIV/0!</v>
      </c>
      <c r="AN35" s="149" t="e">
        <f t="shared" si="13"/>
        <v>#DIV/0!</v>
      </c>
      <c r="AO35" s="84" t="e">
        <f t="shared" si="14"/>
        <v>#DIV/0!</v>
      </c>
      <c r="AP35" s="84" t="e">
        <f t="shared" si="15"/>
        <v>#DIV/0!</v>
      </c>
      <c r="AQ35" s="85">
        <v>11425386</v>
      </c>
      <c r="AR35" s="209">
        <v>8.0304605990064353</v>
      </c>
      <c r="AS35" s="85">
        <v>3041752</v>
      </c>
      <c r="AT35" s="210">
        <v>3.7049173938251214</v>
      </c>
      <c r="AU35" s="85"/>
      <c r="AV35" s="85"/>
      <c r="AW35" s="281">
        <f t="shared" si="16"/>
        <v>-0.73377249573887482</v>
      </c>
      <c r="AX35" s="281">
        <f t="shared" si="17"/>
        <v>-0.53864198097385463</v>
      </c>
      <c r="AY35" s="281">
        <f t="shared" si="18"/>
        <v>-1</v>
      </c>
      <c r="AZ35" s="281">
        <f t="shared" si="19"/>
        <v>-1</v>
      </c>
      <c r="BA35" s="85"/>
      <c r="BB35" s="85"/>
      <c r="BC35" s="85"/>
      <c r="BD35" s="85"/>
      <c r="BE35" s="85"/>
      <c r="BF35" s="85"/>
      <c r="BG35" s="149" t="e">
        <f t="shared" si="20"/>
        <v>#DIV/0!</v>
      </c>
      <c r="BH35" s="149" t="e">
        <f t="shared" si="21"/>
        <v>#DIV/0!</v>
      </c>
      <c r="BI35" s="84" t="e">
        <f t="shared" si="22"/>
        <v>#DIV/0!</v>
      </c>
      <c r="BJ35" s="84" t="e">
        <f t="shared" si="23"/>
        <v>#DIV/0!</v>
      </c>
      <c r="BK35" s="85"/>
      <c r="BL35" s="85"/>
      <c r="BM35" s="85"/>
      <c r="BN35" s="85"/>
      <c r="BO35" s="85"/>
      <c r="BP35" s="85"/>
      <c r="BQ35" s="149" t="e">
        <f t="shared" si="24"/>
        <v>#DIV/0!</v>
      </c>
      <c r="BR35" s="149" t="e">
        <f t="shared" si="25"/>
        <v>#DIV/0!</v>
      </c>
      <c r="BS35" s="84" t="e">
        <f t="shared" si="26"/>
        <v>#DIV/0!</v>
      </c>
      <c r="BT35" s="84" t="e">
        <f t="shared" si="27"/>
        <v>#DIV/0!</v>
      </c>
      <c r="BU35" s="85"/>
      <c r="BV35" s="85"/>
      <c r="BW35" s="85">
        <v>8812072</v>
      </c>
      <c r="BX35" s="210">
        <v>18.27442099674829</v>
      </c>
      <c r="BY35" s="85">
        <v>12504408</v>
      </c>
      <c r="BZ35" s="210">
        <v>8.7888633047409392</v>
      </c>
      <c r="CA35" s="149" t="e">
        <f t="shared" si="28"/>
        <v>#DIV/0!</v>
      </c>
      <c r="CB35" s="149" t="e">
        <f t="shared" si="29"/>
        <v>#DIV/0!</v>
      </c>
      <c r="CC35" s="281">
        <f t="shared" si="30"/>
        <v>0.41900883242896791</v>
      </c>
      <c r="CD35" s="281">
        <f t="shared" si="31"/>
        <v>-0.51906200988229345</v>
      </c>
      <c r="CE35" s="95"/>
      <c r="CF35" s="85"/>
      <c r="CG35" s="85"/>
      <c r="CH35" s="85"/>
      <c r="CI35" s="85"/>
      <c r="CJ35" s="85"/>
      <c r="CK35" s="149" t="e">
        <f t="shared" si="32"/>
        <v>#DIV/0!</v>
      </c>
      <c r="CL35" s="149" t="e">
        <f t="shared" si="33"/>
        <v>#DIV/0!</v>
      </c>
      <c r="CM35" s="84" t="e">
        <f t="shared" si="34"/>
        <v>#DIV/0!</v>
      </c>
      <c r="CN35" s="84" t="e">
        <f t="shared" si="35"/>
        <v>#DIV/0!</v>
      </c>
    </row>
    <row r="36" spans="1:92" ht="16.5" customHeight="1">
      <c r="A36" s="451"/>
      <c r="B36" s="131" t="s">
        <v>138</v>
      </c>
      <c r="C36" s="95"/>
      <c r="D36" s="210"/>
      <c r="E36" s="85"/>
      <c r="F36" s="210"/>
      <c r="G36" s="85"/>
      <c r="H36" s="210"/>
      <c r="I36" s="149" t="e">
        <f t="shared" si="0"/>
        <v>#DIV/0!</v>
      </c>
      <c r="J36" s="149" t="e">
        <f t="shared" si="1"/>
        <v>#DIV/0!</v>
      </c>
      <c r="K36" s="84" t="e">
        <f t="shared" si="2"/>
        <v>#DIV/0!</v>
      </c>
      <c r="L36" s="84" t="e">
        <f t="shared" si="3"/>
        <v>#DIV/0!</v>
      </c>
      <c r="M36" s="85"/>
      <c r="N36" s="85"/>
      <c r="O36" s="85"/>
      <c r="P36" s="210"/>
      <c r="Q36" s="85"/>
      <c r="R36" s="85"/>
      <c r="S36" s="149" t="e">
        <f t="shared" si="4"/>
        <v>#DIV/0!</v>
      </c>
      <c r="T36" s="149" t="e">
        <f t="shared" si="5"/>
        <v>#DIV/0!</v>
      </c>
      <c r="U36" s="84" t="e">
        <f t="shared" si="6"/>
        <v>#DIV/0!</v>
      </c>
      <c r="V36" s="84" t="e">
        <f t="shared" si="7"/>
        <v>#DIV/0!</v>
      </c>
      <c r="W36" s="85"/>
      <c r="X36" s="85"/>
      <c r="Y36" s="85"/>
      <c r="Z36" s="85"/>
      <c r="AA36" s="85"/>
      <c r="AB36" s="85"/>
      <c r="AC36" s="149" t="e">
        <f t="shared" si="8"/>
        <v>#DIV/0!</v>
      </c>
      <c r="AD36" s="149" t="e">
        <f t="shared" si="9"/>
        <v>#DIV/0!</v>
      </c>
      <c r="AE36" s="84" t="e">
        <f t="shared" si="10"/>
        <v>#DIV/0!</v>
      </c>
      <c r="AF36" s="84" t="e">
        <f t="shared" si="11"/>
        <v>#DIV/0!</v>
      </c>
      <c r="AG36" s="85"/>
      <c r="AH36" s="85"/>
      <c r="AI36" s="85"/>
      <c r="AJ36" s="210"/>
      <c r="AK36" s="85"/>
      <c r="AL36" s="210"/>
      <c r="AM36" s="149" t="e">
        <f t="shared" si="12"/>
        <v>#DIV/0!</v>
      </c>
      <c r="AN36" s="149" t="e">
        <f t="shared" si="13"/>
        <v>#DIV/0!</v>
      </c>
      <c r="AO36" s="84" t="e">
        <f t="shared" si="14"/>
        <v>#DIV/0!</v>
      </c>
      <c r="AP36" s="84" t="e">
        <f t="shared" si="15"/>
        <v>#DIV/0!</v>
      </c>
      <c r="AQ36" s="85">
        <v>8091937</v>
      </c>
      <c r="AR36" s="209">
        <v>5.6875086100497905</v>
      </c>
      <c r="AS36" s="85">
        <v>2589407</v>
      </c>
      <c r="AT36" s="210">
        <v>3.1539517468855203</v>
      </c>
      <c r="AU36" s="85"/>
      <c r="AV36" s="85"/>
      <c r="AW36" s="281">
        <f t="shared" si="16"/>
        <v>-0.68000158676470168</v>
      </c>
      <c r="AX36" s="281">
        <f t="shared" si="17"/>
        <v>-0.44545987300792683</v>
      </c>
      <c r="AY36" s="281">
        <f t="shared" si="18"/>
        <v>-1</v>
      </c>
      <c r="AZ36" s="281">
        <f t="shared" si="19"/>
        <v>-1</v>
      </c>
      <c r="BA36" s="85"/>
      <c r="BB36" s="85"/>
      <c r="BC36" s="85"/>
      <c r="BD36" s="85"/>
      <c r="BE36" s="85"/>
      <c r="BF36" s="85"/>
      <c r="BG36" s="149" t="e">
        <f t="shared" si="20"/>
        <v>#DIV/0!</v>
      </c>
      <c r="BH36" s="149" t="e">
        <f t="shared" si="21"/>
        <v>#DIV/0!</v>
      </c>
      <c r="BI36" s="84" t="e">
        <f t="shared" si="22"/>
        <v>#DIV/0!</v>
      </c>
      <c r="BJ36" s="84" t="e">
        <f t="shared" si="23"/>
        <v>#DIV/0!</v>
      </c>
      <c r="BK36" s="85"/>
      <c r="BL36" s="85"/>
      <c r="BM36" s="85"/>
      <c r="BN36" s="85"/>
      <c r="BO36" s="85"/>
      <c r="BP36" s="85"/>
      <c r="BQ36" s="149" t="e">
        <f t="shared" si="24"/>
        <v>#DIV/0!</v>
      </c>
      <c r="BR36" s="149" t="e">
        <f t="shared" si="25"/>
        <v>#DIV/0!</v>
      </c>
      <c r="BS36" s="84" t="e">
        <f t="shared" si="26"/>
        <v>#DIV/0!</v>
      </c>
      <c r="BT36" s="84" t="e">
        <f t="shared" si="27"/>
        <v>#DIV/0!</v>
      </c>
      <c r="BU36" s="85"/>
      <c r="BV36" s="85"/>
      <c r="BW36" s="85">
        <v>5698673</v>
      </c>
      <c r="BX36" s="210">
        <v>11.817873199946911</v>
      </c>
      <c r="BY36" s="85">
        <v>8724952</v>
      </c>
      <c r="BZ36" s="210">
        <v>6.1324302972540616</v>
      </c>
      <c r="CA36" s="149" t="e">
        <f t="shared" si="28"/>
        <v>#DIV/0!</v>
      </c>
      <c r="CB36" s="149" t="e">
        <f t="shared" si="29"/>
        <v>#DIV/0!</v>
      </c>
      <c r="CC36" s="281">
        <f t="shared" si="30"/>
        <v>0.53104977246457197</v>
      </c>
      <c r="CD36" s="281">
        <f t="shared" si="31"/>
        <v>-0.48108850099342665</v>
      </c>
      <c r="CE36" s="95"/>
      <c r="CF36" s="85"/>
      <c r="CG36" s="85"/>
      <c r="CH36" s="85"/>
      <c r="CI36" s="85"/>
      <c r="CJ36" s="85"/>
      <c r="CK36" s="149" t="e">
        <f t="shared" si="32"/>
        <v>#DIV/0!</v>
      </c>
      <c r="CL36" s="149" t="e">
        <f t="shared" si="33"/>
        <v>#DIV/0!</v>
      </c>
      <c r="CM36" s="84" t="e">
        <f t="shared" si="34"/>
        <v>#DIV/0!</v>
      </c>
      <c r="CN36" s="84" t="e">
        <f t="shared" si="35"/>
        <v>#DIV/0!</v>
      </c>
    </row>
    <row r="37" spans="1:92" ht="15" customHeight="1">
      <c r="A37" s="451"/>
      <c r="B37" s="131" t="s">
        <v>38</v>
      </c>
      <c r="C37" s="95"/>
      <c r="D37" s="210"/>
      <c r="E37" s="85"/>
      <c r="F37" s="210"/>
      <c r="G37" s="85"/>
      <c r="H37" s="210"/>
      <c r="I37" s="149" t="e">
        <f t="shared" si="0"/>
        <v>#DIV/0!</v>
      </c>
      <c r="J37" s="149" t="e">
        <f t="shared" si="1"/>
        <v>#DIV/0!</v>
      </c>
      <c r="K37" s="84" t="e">
        <f t="shared" si="2"/>
        <v>#DIV/0!</v>
      </c>
      <c r="L37" s="84" t="e">
        <f t="shared" si="3"/>
        <v>#DIV/0!</v>
      </c>
      <c r="M37" s="85"/>
      <c r="N37" s="85"/>
      <c r="O37" s="85"/>
      <c r="P37" s="210"/>
      <c r="Q37" s="85"/>
      <c r="R37" s="85"/>
      <c r="S37" s="149" t="e">
        <f t="shared" si="4"/>
        <v>#DIV/0!</v>
      </c>
      <c r="T37" s="149" t="e">
        <f t="shared" si="5"/>
        <v>#DIV/0!</v>
      </c>
      <c r="U37" s="84" t="e">
        <f t="shared" si="6"/>
        <v>#DIV/0!</v>
      </c>
      <c r="V37" s="84" t="e">
        <f t="shared" si="7"/>
        <v>#DIV/0!</v>
      </c>
      <c r="W37" s="85"/>
      <c r="X37" s="85"/>
      <c r="Y37" s="85"/>
      <c r="Z37" s="85"/>
      <c r="AA37" s="85"/>
      <c r="AB37" s="85"/>
      <c r="AC37" s="149" t="e">
        <f t="shared" si="8"/>
        <v>#DIV/0!</v>
      </c>
      <c r="AD37" s="149" t="e">
        <f t="shared" si="9"/>
        <v>#DIV/0!</v>
      </c>
      <c r="AE37" s="84" t="e">
        <f t="shared" si="10"/>
        <v>#DIV/0!</v>
      </c>
      <c r="AF37" s="84" t="e">
        <f t="shared" si="11"/>
        <v>#DIV/0!</v>
      </c>
      <c r="AG37" s="85"/>
      <c r="AH37" s="85"/>
      <c r="AI37" s="85"/>
      <c r="AJ37" s="210"/>
      <c r="AK37" s="85"/>
      <c r="AL37" s="210"/>
      <c r="AM37" s="149" t="e">
        <f t="shared" si="12"/>
        <v>#DIV/0!</v>
      </c>
      <c r="AN37" s="149" t="e">
        <f t="shared" si="13"/>
        <v>#DIV/0!</v>
      </c>
      <c r="AO37" s="84" t="e">
        <f t="shared" si="14"/>
        <v>#DIV/0!</v>
      </c>
      <c r="AP37" s="84" t="e">
        <f t="shared" si="15"/>
        <v>#DIV/0!</v>
      </c>
      <c r="AQ37" s="85">
        <v>3653710</v>
      </c>
      <c r="AR37" s="209">
        <v>2.5680510221007675</v>
      </c>
      <c r="AS37" s="85">
        <v>3284072</v>
      </c>
      <c r="AT37" s="210">
        <v>4.0000682091682869</v>
      </c>
      <c r="AU37" s="85"/>
      <c r="AV37" s="85"/>
      <c r="AW37" s="281">
        <f t="shared" si="16"/>
        <v>-0.10116785404424544</v>
      </c>
      <c r="AX37" s="281">
        <f t="shared" si="17"/>
        <v>0.55762801235003212</v>
      </c>
      <c r="AY37" s="281">
        <f t="shared" si="18"/>
        <v>-1</v>
      </c>
      <c r="AZ37" s="281">
        <f t="shared" si="19"/>
        <v>-1</v>
      </c>
      <c r="BA37" s="85"/>
      <c r="BB37" s="85"/>
      <c r="BC37" s="85"/>
      <c r="BD37" s="85"/>
      <c r="BE37" s="85"/>
      <c r="BF37" s="85"/>
      <c r="BG37" s="149" t="e">
        <f t="shared" si="20"/>
        <v>#DIV/0!</v>
      </c>
      <c r="BH37" s="149" t="e">
        <f t="shared" si="21"/>
        <v>#DIV/0!</v>
      </c>
      <c r="BI37" s="84" t="e">
        <f t="shared" si="22"/>
        <v>#DIV/0!</v>
      </c>
      <c r="BJ37" s="84" t="e">
        <f t="shared" si="23"/>
        <v>#DIV/0!</v>
      </c>
      <c r="BK37" s="85"/>
      <c r="BL37" s="85"/>
      <c r="BM37" s="85"/>
      <c r="BN37" s="85"/>
      <c r="BO37" s="85"/>
      <c r="BP37" s="85"/>
      <c r="BQ37" s="149" t="e">
        <f t="shared" si="24"/>
        <v>#DIV/0!</v>
      </c>
      <c r="BR37" s="149" t="e">
        <f t="shared" si="25"/>
        <v>#DIV/0!</v>
      </c>
      <c r="BS37" s="84" t="e">
        <f t="shared" si="26"/>
        <v>#DIV/0!</v>
      </c>
      <c r="BT37" s="84" t="e">
        <f t="shared" si="27"/>
        <v>#DIV/0!</v>
      </c>
      <c r="BU37" s="85"/>
      <c r="BV37" s="85"/>
      <c r="BW37" s="85">
        <v>393002</v>
      </c>
      <c r="BX37" s="210">
        <v>0.81500514300882598</v>
      </c>
      <c r="BY37" s="85">
        <v>3816582</v>
      </c>
      <c r="BZ37" s="210">
        <v>2.6825274326729249</v>
      </c>
      <c r="CA37" s="149" t="e">
        <f t="shared" si="28"/>
        <v>#DIV/0!</v>
      </c>
      <c r="CB37" s="149" t="e">
        <f t="shared" si="29"/>
        <v>#DIV/0!</v>
      </c>
      <c r="CC37" s="281">
        <f t="shared" si="30"/>
        <v>8.7113551584979216</v>
      </c>
      <c r="CD37" s="281">
        <f t="shared" si="31"/>
        <v>2.2914239323320134</v>
      </c>
      <c r="CE37" s="95"/>
      <c r="CF37" s="85"/>
      <c r="CG37" s="85"/>
      <c r="CH37" s="85"/>
      <c r="CI37" s="85"/>
      <c r="CJ37" s="85"/>
      <c r="CK37" s="149" t="e">
        <f t="shared" si="32"/>
        <v>#DIV/0!</v>
      </c>
      <c r="CL37" s="149" t="e">
        <f t="shared" si="33"/>
        <v>#DIV/0!</v>
      </c>
      <c r="CM37" s="84" t="e">
        <f t="shared" si="34"/>
        <v>#DIV/0!</v>
      </c>
      <c r="CN37" s="84" t="e">
        <f t="shared" si="35"/>
        <v>#DIV/0!</v>
      </c>
    </row>
    <row r="38" spans="1:92" ht="15" customHeight="1">
      <c r="A38" s="451"/>
      <c r="B38" s="131" t="s">
        <v>121</v>
      </c>
      <c r="C38" s="95"/>
      <c r="D38" s="210"/>
      <c r="E38" s="85"/>
      <c r="F38" s="210"/>
      <c r="G38" s="85"/>
      <c r="H38" s="210"/>
      <c r="I38" s="149" t="e">
        <f t="shared" si="0"/>
        <v>#DIV/0!</v>
      </c>
      <c r="J38" s="149" t="e">
        <f t="shared" si="1"/>
        <v>#DIV/0!</v>
      </c>
      <c r="K38" s="84" t="e">
        <f t="shared" si="2"/>
        <v>#DIV/0!</v>
      </c>
      <c r="L38" s="84" t="e">
        <f t="shared" si="3"/>
        <v>#DIV/0!</v>
      </c>
      <c r="M38" s="85"/>
      <c r="N38" s="85"/>
      <c r="O38" s="85"/>
      <c r="P38" s="210"/>
      <c r="Q38" s="85"/>
      <c r="R38" s="85"/>
      <c r="S38" s="149" t="e">
        <f t="shared" si="4"/>
        <v>#DIV/0!</v>
      </c>
      <c r="T38" s="149" t="e">
        <f t="shared" si="5"/>
        <v>#DIV/0!</v>
      </c>
      <c r="U38" s="84" t="e">
        <f t="shared" si="6"/>
        <v>#DIV/0!</v>
      </c>
      <c r="V38" s="84" t="e">
        <f t="shared" si="7"/>
        <v>#DIV/0!</v>
      </c>
      <c r="W38" s="85"/>
      <c r="X38" s="85"/>
      <c r="Y38" s="85"/>
      <c r="Z38" s="85"/>
      <c r="AA38" s="85"/>
      <c r="AB38" s="85"/>
      <c r="AC38" s="149" t="e">
        <f t="shared" si="8"/>
        <v>#DIV/0!</v>
      </c>
      <c r="AD38" s="149" t="e">
        <f t="shared" si="9"/>
        <v>#DIV/0!</v>
      </c>
      <c r="AE38" s="84" t="e">
        <f t="shared" si="10"/>
        <v>#DIV/0!</v>
      </c>
      <c r="AF38" s="84" t="e">
        <f t="shared" si="11"/>
        <v>#DIV/0!</v>
      </c>
      <c r="AG38" s="85"/>
      <c r="AH38" s="85"/>
      <c r="AI38" s="85"/>
      <c r="AJ38" s="210"/>
      <c r="AK38" s="85"/>
      <c r="AL38" s="210"/>
      <c r="AM38" s="149" t="e">
        <f t="shared" si="12"/>
        <v>#DIV/0!</v>
      </c>
      <c r="AN38" s="149" t="e">
        <f t="shared" si="13"/>
        <v>#DIV/0!</v>
      </c>
      <c r="AO38" s="84" t="e">
        <f t="shared" si="14"/>
        <v>#DIV/0!</v>
      </c>
      <c r="AP38" s="84" t="e">
        <f t="shared" si="15"/>
        <v>#DIV/0!</v>
      </c>
      <c r="AQ38" s="85">
        <v>30707421</v>
      </c>
      <c r="AR38" s="209">
        <v>21.583055000295204</v>
      </c>
      <c r="AS38" s="85">
        <v>28526443</v>
      </c>
      <c r="AT38" s="210">
        <v>34.745802700108648</v>
      </c>
      <c r="AU38" s="85"/>
      <c r="AV38" s="85"/>
      <c r="AW38" s="281">
        <f t="shared" si="16"/>
        <v>-7.1024460178534699E-2</v>
      </c>
      <c r="AX38" s="281">
        <f t="shared" si="17"/>
        <v>0.60986490094351375</v>
      </c>
      <c r="AY38" s="281">
        <f t="shared" si="18"/>
        <v>-1</v>
      </c>
      <c r="AZ38" s="281">
        <f t="shared" si="19"/>
        <v>-1</v>
      </c>
      <c r="BA38" s="85"/>
      <c r="BB38" s="85"/>
      <c r="BC38" s="85"/>
      <c r="BD38" s="85"/>
      <c r="BE38" s="85"/>
      <c r="BF38" s="85"/>
      <c r="BG38" s="149" t="e">
        <f t="shared" si="20"/>
        <v>#DIV/0!</v>
      </c>
      <c r="BH38" s="149" t="e">
        <f t="shared" si="21"/>
        <v>#DIV/0!</v>
      </c>
      <c r="BI38" s="84" t="e">
        <f t="shared" si="22"/>
        <v>#DIV/0!</v>
      </c>
      <c r="BJ38" s="84" t="e">
        <f t="shared" si="23"/>
        <v>#DIV/0!</v>
      </c>
      <c r="BK38" s="85"/>
      <c r="BL38" s="85"/>
      <c r="BM38" s="85"/>
      <c r="BN38" s="85"/>
      <c r="BO38" s="85"/>
      <c r="BP38" s="85"/>
      <c r="BQ38" s="149" t="e">
        <f t="shared" si="24"/>
        <v>#DIV/0!</v>
      </c>
      <c r="BR38" s="149" t="e">
        <f t="shared" si="25"/>
        <v>#DIV/0!</v>
      </c>
      <c r="BS38" s="84" t="e">
        <f t="shared" si="26"/>
        <v>#DIV/0!</v>
      </c>
      <c r="BT38" s="84" t="e">
        <f t="shared" si="27"/>
        <v>#DIV/0!</v>
      </c>
      <c r="BU38" s="85"/>
      <c r="BV38" s="85"/>
      <c r="BW38" s="85">
        <v>2262373</v>
      </c>
      <c r="BX38" s="210">
        <v>4.6916952850222309</v>
      </c>
      <c r="BY38" s="85">
        <v>31924946</v>
      </c>
      <c r="BZ38" s="210">
        <v>22.438806091838657</v>
      </c>
      <c r="CA38" s="149" t="e">
        <f t="shared" si="28"/>
        <v>#DIV/0!</v>
      </c>
      <c r="CB38" s="149" t="e">
        <f t="shared" si="29"/>
        <v>#DIV/0!</v>
      </c>
      <c r="CC38" s="281">
        <f t="shared" si="30"/>
        <v>13.111265472139209</v>
      </c>
      <c r="CD38" s="281">
        <f t="shared" si="31"/>
        <v>3.7826648425937437</v>
      </c>
      <c r="CE38" s="95"/>
      <c r="CF38" s="85"/>
      <c r="CG38" s="85"/>
      <c r="CH38" s="85"/>
      <c r="CI38" s="85"/>
      <c r="CJ38" s="85"/>
      <c r="CK38" s="149" t="e">
        <f t="shared" si="32"/>
        <v>#DIV/0!</v>
      </c>
      <c r="CL38" s="149" t="e">
        <f t="shared" si="33"/>
        <v>#DIV/0!</v>
      </c>
      <c r="CM38" s="84" t="e">
        <f t="shared" si="34"/>
        <v>#DIV/0!</v>
      </c>
      <c r="CN38" s="84" t="e">
        <f t="shared" si="35"/>
        <v>#DIV/0!</v>
      </c>
    </row>
    <row r="39" spans="1:92" ht="15" customHeight="1">
      <c r="A39" s="451"/>
      <c r="B39" s="134" t="s">
        <v>54</v>
      </c>
      <c r="C39" s="148">
        <f>SUM(C34:C38)</f>
        <v>0</v>
      </c>
      <c r="D39" s="212">
        <f t="shared" ref="D39:H39" si="47">SUM(D34:D38)</f>
        <v>0</v>
      </c>
      <c r="E39" s="148">
        <f t="shared" si="47"/>
        <v>0</v>
      </c>
      <c r="F39" s="212">
        <f t="shared" si="47"/>
        <v>0</v>
      </c>
      <c r="G39" s="148">
        <f t="shared" si="47"/>
        <v>0</v>
      </c>
      <c r="H39" s="212">
        <f t="shared" si="47"/>
        <v>0</v>
      </c>
      <c r="I39" s="150" t="e">
        <f t="shared" ref="I39" si="48">(E39-C39)/C39</f>
        <v>#DIV/0!</v>
      </c>
      <c r="J39" s="150" t="e">
        <f t="shared" ref="J39" si="49">(F39-D39)/D39</f>
        <v>#DIV/0!</v>
      </c>
      <c r="K39" s="154" t="e">
        <f t="shared" si="2"/>
        <v>#DIV/0!</v>
      </c>
      <c r="L39" s="154" t="e">
        <f t="shared" si="3"/>
        <v>#DIV/0!</v>
      </c>
      <c r="M39" s="148">
        <f>SUM(M34:M38)</f>
        <v>0</v>
      </c>
      <c r="N39" s="148">
        <f t="shared" ref="N39" si="50">SUM(N34:N38)</f>
        <v>0</v>
      </c>
      <c r="O39" s="148">
        <v>0</v>
      </c>
      <c r="P39" s="212">
        <v>0</v>
      </c>
      <c r="Q39" s="148">
        <v>0</v>
      </c>
      <c r="R39" s="212">
        <v>0</v>
      </c>
      <c r="S39" s="150" t="e">
        <f t="shared" si="4"/>
        <v>#DIV/0!</v>
      </c>
      <c r="T39" s="150" t="e">
        <f t="shared" si="5"/>
        <v>#DIV/0!</v>
      </c>
      <c r="U39" s="154" t="e">
        <f t="shared" si="6"/>
        <v>#DIV/0!</v>
      </c>
      <c r="V39" s="154" t="e">
        <f t="shared" si="7"/>
        <v>#DIV/0!</v>
      </c>
      <c r="W39" s="148">
        <f>SUM(W34:W38)</f>
        <v>0</v>
      </c>
      <c r="X39" s="212">
        <f t="shared" ref="X39:AB39" si="51">SUM(X34:X38)</f>
        <v>0</v>
      </c>
      <c r="Y39" s="148">
        <f t="shared" si="51"/>
        <v>0</v>
      </c>
      <c r="Z39" s="212">
        <f t="shared" si="51"/>
        <v>0</v>
      </c>
      <c r="AA39" s="148">
        <f t="shared" si="51"/>
        <v>0</v>
      </c>
      <c r="AB39" s="212">
        <f t="shared" si="51"/>
        <v>0</v>
      </c>
      <c r="AC39" s="150" t="e">
        <f t="shared" si="8"/>
        <v>#DIV/0!</v>
      </c>
      <c r="AD39" s="150" t="e">
        <f t="shared" si="9"/>
        <v>#DIV/0!</v>
      </c>
      <c r="AE39" s="154" t="e">
        <f t="shared" si="10"/>
        <v>#DIV/0!</v>
      </c>
      <c r="AF39" s="154" t="e">
        <f t="shared" si="11"/>
        <v>#DIV/0!</v>
      </c>
      <c r="AG39" s="148">
        <f>SUM(AG34:AG38)</f>
        <v>0</v>
      </c>
      <c r="AH39" s="212">
        <f t="shared" ref="AH39:AL39" si="52">SUM(AH34:AH38)</f>
        <v>0</v>
      </c>
      <c r="AI39" s="148">
        <f t="shared" si="52"/>
        <v>0</v>
      </c>
      <c r="AJ39" s="212">
        <f t="shared" si="52"/>
        <v>0</v>
      </c>
      <c r="AK39" s="148">
        <f t="shared" si="52"/>
        <v>0</v>
      </c>
      <c r="AL39" s="212">
        <f t="shared" si="52"/>
        <v>0</v>
      </c>
      <c r="AM39" s="150" t="e">
        <f t="shared" si="12"/>
        <v>#DIV/0!</v>
      </c>
      <c r="AN39" s="150" t="e">
        <f t="shared" si="13"/>
        <v>#DIV/0!</v>
      </c>
      <c r="AO39" s="154" t="e">
        <f t="shared" si="14"/>
        <v>#DIV/0!</v>
      </c>
      <c r="AP39" s="154" t="e">
        <f t="shared" si="15"/>
        <v>#DIV/0!</v>
      </c>
      <c r="AQ39" s="148">
        <v>202046987</v>
      </c>
      <c r="AR39" s="322">
        <v>142.01098923497776</v>
      </c>
      <c r="AS39" s="148">
        <v>168575591</v>
      </c>
      <c r="AT39" s="212">
        <v>205.32858670603309</v>
      </c>
      <c r="AU39" s="148">
        <f t="shared" ref="AU39:AV39" si="53">SUM(AU34:AU38)</f>
        <v>0</v>
      </c>
      <c r="AV39" s="148">
        <f t="shared" si="53"/>
        <v>0</v>
      </c>
      <c r="AW39" s="282">
        <f t="shared" si="16"/>
        <v>-0.16566144586951945</v>
      </c>
      <c r="AX39" s="282">
        <f t="shared" si="17"/>
        <v>0.44586406877489737</v>
      </c>
      <c r="AY39" s="282">
        <f t="shared" si="18"/>
        <v>-1</v>
      </c>
      <c r="AZ39" s="282">
        <f t="shared" si="19"/>
        <v>-1</v>
      </c>
      <c r="BA39" s="148">
        <f>SUM(BA34:BA38)</f>
        <v>0</v>
      </c>
      <c r="BB39" s="212">
        <f t="shared" ref="BB39:BF39" si="54">SUM(BB34:BB38)</f>
        <v>0</v>
      </c>
      <c r="BC39" s="148">
        <f t="shared" si="54"/>
        <v>0</v>
      </c>
      <c r="BD39" s="212">
        <f t="shared" si="54"/>
        <v>0</v>
      </c>
      <c r="BE39" s="148">
        <f t="shared" si="54"/>
        <v>0</v>
      </c>
      <c r="BF39" s="212">
        <f t="shared" si="54"/>
        <v>0</v>
      </c>
      <c r="BG39" s="150" t="e">
        <f t="shared" si="20"/>
        <v>#DIV/0!</v>
      </c>
      <c r="BH39" s="150" t="e">
        <f t="shared" si="21"/>
        <v>#DIV/0!</v>
      </c>
      <c r="BI39" s="154" t="e">
        <f t="shared" si="22"/>
        <v>#DIV/0!</v>
      </c>
      <c r="BJ39" s="154" t="e">
        <f t="shared" si="23"/>
        <v>#DIV/0!</v>
      </c>
      <c r="BK39" s="148">
        <f>SUM(BK34:BK38)</f>
        <v>0</v>
      </c>
      <c r="BL39" s="212">
        <f t="shared" ref="BL39:BP39" si="55">SUM(BL34:BL38)</f>
        <v>0</v>
      </c>
      <c r="BM39" s="148">
        <f t="shared" si="55"/>
        <v>0</v>
      </c>
      <c r="BN39" s="212">
        <f t="shared" si="55"/>
        <v>0</v>
      </c>
      <c r="BO39" s="148">
        <f t="shared" si="55"/>
        <v>0</v>
      </c>
      <c r="BP39" s="212">
        <f t="shared" si="55"/>
        <v>0</v>
      </c>
      <c r="BQ39" s="150" t="e">
        <f t="shared" si="24"/>
        <v>#DIV/0!</v>
      </c>
      <c r="BR39" s="150" t="e">
        <f t="shared" si="25"/>
        <v>#DIV/0!</v>
      </c>
      <c r="BS39" s="154" t="e">
        <f t="shared" si="26"/>
        <v>#DIV/0!</v>
      </c>
      <c r="BT39" s="154" t="e">
        <f t="shared" si="27"/>
        <v>#DIV/0!</v>
      </c>
      <c r="BU39" s="148">
        <f>SUM(BU34:BU38)</f>
        <v>0</v>
      </c>
      <c r="BV39" s="148">
        <f t="shared" ref="BV39" si="56">SUM(BV34:BV38)</f>
        <v>0</v>
      </c>
      <c r="BW39" s="148">
        <v>35640594</v>
      </c>
      <c r="BX39" s="212">
        <v>73.911245769460479</v>
      </c>
      <c r="BY39" s="148">
        <v>193888381.64637411</v>
      </c>
      <c r="BZ39" s="212">
        <v>136.27662202540287</v>
      </c>
      <c r="CA39" s="150" t="e">
        <f t="shared" si="28"/>
        <v>#DIV/0!</v>
      </c>
      <c r="CB39" s="150" t="e">
        <f t="shared" si="29"/>
        <v>#DIV/0!</v>
      </c>
      <c r="CC39" s="282">
        <f t="shared" si="30"/>
        <v>4.4400996135579023</v>
      </c>
      <c r="CD39" s="282">
        <f t="shared" si="31"/>
        <v>0.8437873777756193</v>
      </c>
      <c r="CE39" s="148">
        <f>SUM(CE34:CE38)</f>
        <v>0</v>
      </c>
      <c r="CF39" s="212">
        <f t="shared" ref="CF39:CJ39" si="57">SUM(CF34:CF38)</f>
        <v>0</v>
      </c>
      <c r="CG39" s="148">
        <f t="shared" si="57"/>
        <v>0</v>
      </c>
      <c r="CH39" s="212">
        <f t="shared" si="57"/>
        <v>0</v>
      </c>
      <c r="CI39" s="148">
        <f t="shared" si="57"/>
        <v>0</v>
      </c>
      <c r="CJ39" s="212">
        <f t="shared" si="57"/>
        <v>0</v>
      </c>
      <c r="CK39" s="150" t="e">
        <f t="shared" si="32"/>
        <v>#DIV/0!</v>
      </c>
      <c r="CL39" s="150" t="e">
        <f t="shared" si="33"/>
        <v>#DIV/0!</v>
      </c>
      <c r="CM39" s="154" t="e">
        <f t="shared" si="34"/>
        <v>#DIV/0!</v>
      </c>
      <c r="CN39" s="154" t="e">
        <f t="shared" si="35"/>
        <v>#DIV/0!</v>
      </c>
    </row>
    <row r="40" spans="1:92" ht="30.75" customHeight="1">
      <c r="A40" s="41" t="s">
        <v>40</v>
      </c>
      <c r="B40" s="42" t="s">
        <v>40</v>
      </c>
      <c r="C40" s="95"/>
      <c r="D40" s="210"/>
      <c r="E40" s="85"/>
      <c r="F40" s="210"/>
      <c r="G40" s="85"/>
      <c r="H40" s="210"/>
      <c r="I40" s="149" t="e">
        <f t="shared" si="0"/>
        <v>#DIV/0!</v>
      </c>
      <c r="J40" s="149" t="e">
        <f t="shared" si="1"/>
        <v>#DIV/0!</v>
      </c>
      <c r="K40" s="84" t="e">
        <f t="shared" si="2"/>
        <v>#DIV/0!</v>
      </c>
      <c r="L40" s="84" t="e">
        <f t="shared" si="3"/>
        <v>#DIV/0!</v>
      </c>
      <c r="M40" s="85"/>
      <c r="N40" s="85"/>
      <c r="O40" s="85"/>
      <c r="P40" s="210"/>
      <c r="Q40" s="85"/>
      <c r="R40" s="85"/>
      <c r="S40" s="149" t="e">
        <f t="shared" si="4"/>
        <v>#DIV/0!</v>
      </c>
      <c r="T40" s="149" t="e">
        <f t="shared" si="5"/>
        <v>#DIV/0!</v>
      </c>
      <c r="U40" s="84" t="e">
        <f t="shared" si="6"/>
        <v>#DIV/0!</v>
      </c>
      <c r="V40" s="84" t="e">
        <f t="shared" si="7"/>
        <v>#DIV/0!</v>
      </c>
      <c r="W40" s="85"/>
      <c r="X40" s="85"/>
      <c r="Y40" s="85"/>
      <c r="Z40" s="85"/>
      <c r="AA40" s="85"/>
      <c r="AB40" s="85"/>
      <c r="AC40" s="149" t="e">
        <f t="shared" si="8"/>
        <v>#DIV/0!</v>
      </c>
      <c r="AD40" s="149" t="e">
        <f t="shared" si="9"/>
        <v>#DIV/0!</v>
      </c>
      <c r="AE40" s="84" t="e">
        <f t="shared" si="10"/>
        <v>#DIV/0!</v>
      </c>
      <c r="AF40" s="84" t="e">
        <f t="shared" si="11"/>
        <v>#DIV/0!</v>
      </c>
      <c r="AG40" s="85"/>
      <c r="AH40" s="85"/>
      <c r="AI40" s="85"/>
      <c r="AJ40" s="210"/>
      <c r="AK40" s="85"/>
      <c r="AL40" s="210"/>
      <c r="AM40" s="149" t="e">
        <f t="shared" si="12"/>
        <v>#DIV/0!</v>
      </c>
      <c r="AN40" s="149" t="e">
        <f t="shared" si="13"/>
        <v>#DIV/0!</v>
      </c>
      <c r="AO40" s="84" t="e">
        <f t="shared" si="14"/>
        <v>#DIV/0!</v>
      </c>
      <c r="AP40" s="84" t="e">
        <f t="shared" si="15"/>
        <v>#DIV/0!</v>
      </c>
      <c r="AQ40" s="85">
        <v>159996985</v>
      </c>
      <c r="AR40" s="209">
        <v>112.45567405795514</v>
      </c>
      <c r="AS40" s="85">
        <v>133421424</v>
      </c>
      <c r="AT40" s="210">
        <v>162.51007790461435</v>
      </c>
      <c r="AU40" s="85"/>
      <c r="AV40" s="85"/>
      <c r="AW40" s="281">
        <f t="shared" si="16"/>
        <v>-0.16610038620415254</v>
      </c>
      <c r="AX40" s="281">
        <f t="shared" si="17"/>
        <v>0.44510340866271614</v>
      </c>
      <c r="AY40" s="281">
        <f t="shared" si="18"/>
        <v>-1</v>
      </c>
      <c r="AZ40" s="281">
        <f t="shared" si="19"/>
        <v>-1</v>
      </c>
      <c r="BA40" s="85"/>
      <c r="BB40" s="85"/>
      <c r="BC40" s="85"/>
      <c r="BD40" s="85"/>
      <c r="BE40" s="85"/>
      <c r="BF40" s="85"/>
      <c r="BG40" s="149" t="e">
        <f t="shared" si="20"/>
        <v>#DIV/0!</v>
      </c>
      <c r="BH40" s="149" t="e">
        <f t="shared" si="21"/>
        <v>#DIV/0!</v>
      </c>
      <c r="BI40" s="84" t="e">
        <f t="shared" si="22"/>
        <v>#DIV/0!</v>
      </c>
      <c r="BJ40" s="84" t="e">
        <f t="shared" si="23"/>
        <v>#DIV/0!</v>
      </c>
      <c r="BK40" s="85"/>
      <c r="BL40" s="85"/>
      <c r="BM40" s="85"/>
      <c r="BN40" s="85"/>
      <c r="BO40" s="85"/>
      <c r="BP40" s="85"/>
      <c r="BQ40" s="149" t="e">
        <f t="shared" si="24"/>
        <v>#DIV/0!</v>
      </c>
      <c r="BR40" s="149" t="e">
        <f t="shared" si="25"/>
        <v>#DIV/0!</v>
      </c>
      <c r="BS40" s="84" t="e">
        <f t="shared" si="26"/>
        <v>#DIV/0!</v>
      </c>
      <c r="BT40" s="84" t="e">
        <f t="shared" si="27"/>
        <v>#DIV/0!</v>
      </c>
      <c r="BU40" s="85"/>
      <c r="BV40" s="85"/>
      <c r="BW40" s="85">
        <v>29916047</v>
      </c>
      <c r="BX40" s="210">
        <v>62.039715226624196</v>
      </c>
      <c r="BY40" s="85">
        <v>169985842</v>
      </c>
      <c r="BZ40" s="210">
        <v>119.476454149552</v>
      </c>
      <c r="CA40" s="149" t="e">
        <f t="shared" si="28"/>
        <v>#DIV/0!</v>
      </c>
      <c r="CB40" s="149" t="e">
        <f t="shared" si="29"/>
        <v>#DIV/0!</v>
      </c>
      <c r="CC40" s="281">
        <f t="shared" si="30"/>
        <v>4.682095699341561</v>
      </c>
      <c r="CD40" s="281">
        <f t="shared" si="31"/>
        <v>0.92580597304674539</v>
      </c>
      <c r="CE40" s="95"/>
      <c r="CF40" s="85"/>
      <c r="CG40" s="85"/>
      <c r="CH40" s="85"/>
      <c r="CI40" s="85"/>
      <c r="CJ40" s="85"/>
      <c r="CK40" s="149" t="e">
        <f t="shared" si="32"/>
        <v>#DIV/0!</v>
      </c>
      <c r="CL40" s="149" t="e">
        <f t="shared" si="33"/>
        <v>#DIV/0!</v>
      </c>
      <c r="CM40" s="84" t="e">
        <f t="shared" si="34"/>
        <v>#DIV/0!</v>
      </c>
      <c r="CN40" s="84" t="e">
        <f t="shared" si="35"/>
        <v>#DIV/0!</v>
      </c>
    </row>
    <row r="41" spans="1:92" ht="15.75" customHeight="1">
      <c r="A41" s="441" t="s">
        <v>47</v>
      </c>
      <c r="B41" s="131" t="s">
        <v>45</v>
      </c>
      <c r="C41" s="95"/>
      <c r="D41" s="210"/>
      <c r="E41" s="85"/>
      <c r="F41" s="210"/>
      <c r="G41" s="85"/>
      <c r="H41" s="210"/>
      <c r="I41" s="149" t="e">
        <f t="shared" si="0"/>
        <v>#DIV/0!</v>
      </c>
      <c r="J41" s="149" t="e">
        <f t="shared" si="1"/>
        <v>#DIV/0!</v>
      </c>
      <c r="K41" s="84" t="e">
        <f t="shared" si="2"/>
        <v>#DIV/0!</v>
      </c>
      <c r="L41" s="84" t="e">
        <f t="shared" si="3"/>
        <v>#DIV/0!</v>
      </c>
      <c r="M41" s="85"/>
      <c r="N41" s="85"/>
      <c r="O41" s="85"/>
      <c r="P41" s="210"/>
      <c r="Q41" s="85"/>
      <c r="R41" s="85"/>
      <c r="S41" s="149" t="e">
        <f t="shared" si="4"/>
        <v>#DIV/0!</v>
      </c>
      <c r="T41" s="149" t="e">
        <f t="shared" si="5"/>
        <v>#DIV/0!</v>
      </c>
      <c r="U41" s="84" t="e">
        <f t="shared" si="6"/>
        <v>#DIV/0!</v>
      </c>
      <c r="V41" s="84" t="e">
        <f t="shared" si="7"/>
        <v>#DIV/0!</v>
      </c>
      <c r="W41" s="85"/>
      <c r="X41" s="85"/>
      <c r="Y41" s="85"/>
      <c r="Z41" s="85"/>
      <c r="AA41" s="85"/>
      <c r="AB41" s="85"/>
      <c r="AC41" s="149" t="e">
        <f t="shared" si="8"/>
        <v>#DIV/0!</v>
      </c>
      <c r="AD41" s="149" t="e">
        <f t="shared" si="9"/>
        <v>#DIV/0!</v>
      </c>
      <c r="AE41" s="84" t="e">
        <f t="shared" si="10"/>
        <v>#DIV/0!</v>
      </c>
      <c r="AF41" s="84" t="e">
        <f t="shared" si="11"/>
        <v>#DIV/0!</v>
      </c>
      <c r="AG41" s="85"/>
      <c r="AH41" s="85"/>
      <c r="AI41" s="85"/>
      <c r="AJ41" s="210"/>
      <c r="AK41" s="85"/>
      <c r="AL41" s="210"/>
      <c r="AM41" s="149" t="e">
        <f t="shared" si="12"/>
        <v>#DIV/0!</v>
      </c>
      <c r="AN41" s="149" t="e">
        <f t="shared" si="13"/>
        <v>#DIV/0!</v>
      </c>
      <c r="AO41" s="84" t="e">
        <f t="shared" si="14"/>
        <v>#DIV/0!</v>
      </c>
      <c r="AP41" s="84" t="e">
        <f t="shared" si="15"/>
        <v>#DIV/0!</v>
      </c>
      <c r="AQ41" s="85">
        <v>29277605</v>
      </c>
      <c r="AR41" s="209">
        <v>20.578092800170936</v>
      </c>
      <c r="AS41" s="85">
        <v>28181409</v>
      </c>
      <c r="AT41" s="210">
        <v>34.32554408991917</v>
      </c>
      <c r="AU41" s="85"/>
      <c r="AV41" s="85"/>
      <c r="AW41" s="281">
        <f t="shared" si="16"/>
        <v>-3.7441450555808782E-2</v>
      </c>
      <c r="AX41" s="281">
        <f t="shared" si="17"/>
        <v>0.66806245958974575</v>
      </c>
      <c r="AY41" s="281">
        <f t="shared" si="18"/>
        <v>-1</v>
      </c>
      <c r="AZ41" s="281">
        <f t="shared" si="19"/>
        <v>-1</v>
      </c>
      <c r="BA41" s="85"/>
      <c r="BB41" s="85"/>
      <c r="BC41" s="85"/>
      <c r="BD41" s="85"/>
      <c r="BE41" s="85"/>
      <c r="BF41" s="85"/>
      <c r="BG41" s="149" t="e">
        <f t="shared" si="20"/>
        <v>#DIV/0!</v>
      </c>
      <c r="BH41" s="149" t="e">
        <f t="shared" si="21"/>
        <v>#DIV/0!</v>
      </c>
      <c r="BI41" s="84" t="e">
        <f t="shared" si="22"/>
        <v>#DIV/0!</v>
      </c>
      <c r="BJ41" s="84" t="e">
        <f t="shared" si="23"/>
        <v>#DIV/0!</v>
      </c>
      <c r="BK41" s="85"/>
      <c r="BL41" s="85"/>
      <c r="BM41" s="85"/>
      <c r="BN41" s="85"/>
      <c r="BO41" s="85"/>
      <c r="BP41" s="85"/>
      <c r="BQ41" s="149" t="e">
        <f t="shared" si="24"/>
        <v>#DIV/0!</v>
      </c>
      <c r="BR41" s="149" t="e">
        <f t="shared" si="25"/>
        <v>#DIV/0!</v>
      </c>
      <c r="BS41" s="84" t="e">
        <f t="shared" si="26"/>
        <v>#DIV/0!</v>
      </c>
      <c r="BT41" s="84" t="e">
        <f t="shared" si="27"/>
        <v>#DIV/0!</v>
      </c>
      <c r="BU41" s="85"/>
      <c r="BV41" s="85"/>
      <c r="BW41" s="85">
        <v>1683337</v>
      </c>
      <c r="BX41" s="210">
        <v>3.4908939710664275</v>
      </c>
      <c r="BY41" s="85">
        <v>30990240</v>
      </c>
      <c r="BZ41" s="210">
        <v>21.781837504111738</v>
      </c>
      <c r="CA41" s="149" t="e">
        <f t="shared" si="28"/>
        <v>#DIV/0!</v>
      </c>
      <c r="CB41" s="149" t="e">
        <f t="shared" si="29"/>
        <v>#DIV/0!</v>
      </c>
      <c r="CC41" s="281">
        <f t="shared" si="30"/>
        <v>17.410003463358791</v>
      </c>
      <c r="CD41" s="281">
        <f t="shared" si="31"/>
        <v>5.2396158934204582</v>
      </c>
      <c r="CE41" s="95"/>
      <c r="CF41" s="85"/>
      <c r="CG41" s="85"/>
      <c r="CH41" s="85"/>
      <c r="CI41" s="85"/>
      <c r="CJ41" s="85"/>
      <c r="CK41" s="149" t="e">
        <f t="shared" si="32"/>
        <v>#DIV/0!</v>
      </c>
      <c r="CL41" s="149" t="e">
        <f t="shared" si="33"/>
        <v>#DIV/0!</v>
      </c>
      <c r="CM41" s="84" t="e">
        <f t="shared" si="34"/>
        <v>#DIV/0!</v>
      </c>
      <c r="CN41" s="84" t="e">
        <f t="shared" si="35"/>
        <v>#DIV/0!</v>
      </c>
    </row>
    <row r="42" spans="1:92" ht="15.75" customHeight="1">
      <c r="A42" s="442"/>
      <c r="B42" s="131" t="s">
        <v>46</v>
      </c>
      <c r="C42" s="95"/>
      <c r="D42" s="210"/>
      <c r="E42" s="85"/>
      <c r="F42" s="210"/>
      <c r="G42" s="85"/>
      <c r="H42" s="210"/>
      <c r="I42" s="149" t="e">
        <f t="shared" si="0"/>
        <v>#DIV/0!</v>
      </c>
      <c r="J42" s="149" t="e">
        <f t="shared" si="1"/>
        <v>#DIV/0!</v>
      </c>
      <c r="K42" s="84" t="e">
        <f t="shared" si="2"/>
        <v>#DIV/0!</v>
      </c>
      <c r="L42" s="84" t="e">
        <f t="shared" si="3"/>
        <v>#DIV/0!</v>
      </c>
      <c r="M42" s="85"/>
      <c r="N42" s="85"/>
      <c r="O42" s="85"/>
      <c r="P42" s="210"/>
      <c r="Q42" s="85"/>
      <c r="R42" s="85"/>
      <c r="S42" s="149" t="e">
        <f t="shared" si="4"/>
        <v>#DIV/0!</v>
      </c>
      <c r="T42" s="149" t="e">
        <f t="shared" si="5"/>
        <v>#DIV/0!</v>
      </c>
      <c r="U42" s="84" t="e">
        <f t="shared" si="6"/>
        <v>#DIV/0!</v>
      </c>
      <c r="V42" s="84" t="e">
        <f t="shared" si="7"/>
        <v>#DIV/0!</v>
      </c>
      <c r="W42" s="85"/>
      <c r="X42" s="85"/>
      <c r="Y42" s="85"/>
      <c r="Z42" s="85"/>
      <c r="AA42" s="85"/>
      <c r="AB42" s="85"/>
      <c r="AC42" s="149" t="e">
        <f t="shared" si="8"/>
        <v>#DIV/0!</v>
      </c>
      <c r="AD42" s="149" t="e">
        <f t="shared" si="9"/>
        <v>#DIV/0!</v>
      </c>
      <c r="AE42" s="84" t="e">
        <f t="shared" si="10"/>
        <v>#DIV/0!</v>
      </c>
      <c r="AF42" s="84" t="e">
        <f t="shared" si="11"/>
        <v>#DIV/0!</v>
      </c>
      <c r="AG42" s="85"/>
      <c r="AH42" s="85"/>
      <c r="AI42" s="85"/>
      <c r="AJ42" s="210"/>
      <c r="AK42" s="85"/>
      <c r="AL42" s="210"/>
      <c r="AM42" s="149" t="e">
        <f t="shared" si="12"/>
        <v>#DIV/0!</v>
      </c>
      <c r="AN42" s="149" t="e">
        <f t="shared" si="13"/>
        <v>#DIV/0!</v>
      </c>
      <c r="AO42" s="84" t="e">
        <f t="shared" si="14"/>
        <v>#DIV/0!</v>
      </c>
      <c r="AP42" s="84" t="e">
        <f t="shared" si="15"/>
        <v>#DIV/0!</v>
      </c>
      <c r="AQ42" s="85">
        <v>0</v>
      </c>
      <c r="AR42" s="209">
        <v>0</v>
      </c>
      <c r="AS42" s="85">
        <v>0</v>
      </c>
      <c r="AT42" s="210">
        <v>0</v>
      </c>
      <c r="AU42" s="85"/>
      <c r="AV42" s="85"/>
      <c r="AW42" s="281" t="e">
        <f t="shared" si="16"/>
        <v>#DIV/0!</v>
      </c>
      <c r="AX42" s="281" t="e">
        <f t="shared" si="17"/>
        <v>#DIV/0!</v>
      </c>
      <c r="AY42" s="281" t="e">
        <f t="shared" si="18"/>
        <v>#DIV/0!</v>
      </c>
      <c r="AZ42" s="281" t="e">
        <f t="shared" si="19"/>
        <v>#DIV/0!</v>
      </c>
      <c r="BA42" s="85"/>
      <c r="BB42" s="85"/>
      <c r="BC42" s="85"/>
      <c r="BD42" s="85"/>
      <c r="BE42" s="85"/>
      <c r="BF42" s="85"/>
      <c r="BG42" s="149" t="e">
        <f t="shared" si="20"/>
        <v>#DIV/0!</v>
      </c>
      <c r="BH42" s="149" t="e">
        <f t="shared" si="21"/>
        <v>#DIV/0!</v>
      </c>
      <c r="BI42" s="84" t="e">
        <f t="shared" si="22"/>
        <v>#DIV/0!</v>
      </c>
      <c r="BJ42" s="84" t="e">
        <f t="shared" si="23"/>
        <v>#DIV/0!</v>
      </c>
      <c r="BK42" s="85"/>
      <c r="BL42" s="85"/>
      <c r="BM42" s="85"/>
      <c r="BN42" s="85"/>
      <c r="BO42" s="85"/>
      <c r="BP42" s="85"/>
      <c r="BQ42" s="149" t="e">
        <f t="shared" si="24"/>
        <v>#DIV/0!</v>
      </c>
      <c r="BR42" s="149" t="e">
        <f t="shared" si="25"/>
        <v>#DIV/0!</v>
      </c>
      <c r="BS42" s="84" t="e">
        <f t="shared" si="26"/>
        <v>#DIV/0!</v>
      </c>
      <c r="BT42" s="84" t="e">
        <f t="shared" si="27"/>
        <v>#DIV/0!</v>
      </c>
      <c r="BU42" s="85"/>
      <c r="BV42" s="85"/>
      <c r="BW42" s="85">
        <v>0</v>
      </c>
      <c r="BX42" s="210">
        <v>0</v>
      </c>
      <c r="BY42" s="272">
        <v>0</v>
      </c>
      <c r="BZ42" s="210">
        <v>0</v>
      </c>
      <c r="CA42" s="149" t="e">
        <f t="shared" si="28"/>
        <v>#DIV/0!</v>
      </c>
      <c r="CB42" s="149" t="e">
        <f t="shared" si="29"/>
        <v>#DIV/0!</v>
      </c>
      <c r="CC42" s="281" t="e">
        <f t="shared" si="30"/>
        <v>#DIV/0!</v>
      </c>
      <c r="CD42" s="281" t="e">
        <f t="shared" si="31"/>
        <v>#DIV/0!</v>
      </c>
      <c r="CE42" s="95"/>
      <c r="CF42" s="85"/>
      <c r="CG42" s="85"/>
      <c r="CH42" s="85"/>
      <c r="CI42" s="85"/>
      <c r="CJ42" s="85"/>
      <c r="CK42" s="149" t="e">
        <f t="shared" si="32"/>
        <v>#DIV/0!</v>
      </c>
      <c r="CL42" s="149" t="e">
        <f t="shared" si="33"/>
        <v>#DIV/0!</v>
      </c>
      <c r="CM42" s="84" t="e">
        <f t="shared" si="34"/>
        <v>#DIV/0!</v>
      </c>
      <c r="CN42" s="84" t="e">
        <f t="shared" si="35"/>
        <v>#DIV/0!</v>
      </c>
    </row>
    <row r="43" spans="1:92" ht="15" customHeight="1">
      <c r="A43" s="442"/>
      <c r="B43" s="131" t="s">
        <v>107</v>
      </c>
      <c r="C43" s="95"/>
      <c r="D43" s="210"/>
      <c r="E43" s="85"/>
      <c r="F43" s="210"/>
      <c r="G43" s="85"/>
      <c r="H43" s="210"/>
      <c r="I43" s="149" t="e">
        <f t="shared" si="0"/>
        <v>#DIV/0!</v>
      </c>
      <c r="J43" s="149" t="e">
        <f t="shared" si="1"/>
        <v>#DIV/0!</v>
      </c>
      <c r="K43" s="84" t="e">
        <f t="shared" si="2"/>
        <v>#DIV/0!</v>
      </c>
      <c r="L43" s="84" t="e">
        <f t="shared" si="3"/>
        <v>#DIV/0!</v>
      </c>
      <c r="M43" s="85"/>
      <c r="N43" s="85"/>
      <c r="O43" s="85"/>
      <c r="P43" s="210"/>
      <c r="Q43" s="85"/>
      <c r="R43" s="85"/>
      <c r="S43" s="149" t="e">
        <f t="shared" si="4"/>
        <v>#DIV/0!</v>
      </c>
      <c r="T43" s="149" t="e">
        <f t="shared" si="5"/>
        <v>#DIV/0!</v>
      </c>
      <c r="U43" s="84" t="e">
        <f t="shared" si="6"/>
        <v>#DIV/0!</v>
      </c>
      <c r="V43" s="84" t="e">
        <f t="shared" si="7"/>
        <v>#DIV/0!</v>
      </c>
      <c r="W43" s="85"/>
      <c r="X43" s="85"/>
      <c r="Y43" s="85"/>
      <c r="Z43" s="85"/>
      <c r="AA43" s="85"/>
      <c r="AB43" s="85"/>
      <c r="AC43" s="149" t="e">
        <f t="shared" si="8"/>
        <v>#DIV/0!</v>
      </c>
      <c r="AD43" s="149" t="e">
        <f t="shared" si="9"/>
        <v>#DIV/0!</v>
      </c>
      <c r="AE43" s="84" t="e">
        <f t="shared" si="10"/>
        <v>#DIV/0!</v>
      </c>
      <c r="AF43" s="84" t="e">
        <f t="shared" si="11"/>
        <v>#DIV/0!</v>
      </c>
      <c r="AG43" s="85"/>
      <c r="AH43" s="85"/>
      <c r="AI43" s="85"/>
      <c r="AJ43" s="210"/>
      <c r="AK43" s="85"/>
      <c r="AL43" s="210"/>
      <c r="AM43" s="149" t="e">
        <f t="shared" si="12"/>
        <v>#DIV/0!</v>
      </c>
      <c r="AN43" s="149" t="e">
        <f t="shared" si="13"/>
        <v>#DIV/0!</v>
      </c>
      <c r="AO43" s="84" t="e">
        <f t="shared" si="14"/>
        <v>#DIV/0!</v>
      </c>
      <c r="AP43" s="84" t="e">
        <f t="shared" si="15"/>
        <v>#DIV/0!</v>
      </c>
      <c r="AQ43" s="85">
        <v>0</v>
      </c>
      <c r="AR43" s="209">
        <v>0</v>
      </c>
      <c r="AS43" s="85">
        <v>0</v>
      </c>
      <c r="AT43" s="210">
        <v>0</v>
      </c>
      <c r="AU43" s="85"/>
      <c r="AV43" s="85"/>
      <c r="AW43" s="281" t="e">
        <f t="shared" si="16"/>
        <v>#DIV/0!</v>
      </c>
      <c r="AX43" s="281" t="e">
        <f t="shared" si="17"/>
        <v>#DIV/0!</v>
      </c>
      <c r="AY43" s="281" t="e">
        <f t="shared" si="18"/>
        <v>#DIV/0!</v>
      </c>
      <c r="AZ43" s="281" t="e">
        <f t="shared" si="19"/>
        <v>#DIV/0!</v>
      </c>
      <c r="BA43" s="85"/>
      <c r="BB43" s="85"/>
      <c r="BC43" s="85"/>
      <c r="BD43" s="85"/>
      <c r="BE43" s="85"/>
      <c r="BF43" s="85"/>
      <c r="BG43" s="149" t="e">
        <f t="shared" si="20"/>
        <v>#DIV/0!</v>
      </c>
      <c r="BH43" s="149" t="e">
        <f t="shared" si="21"/>
        <v>#DIV/0!</v>
      </c>
      <c r="BI43" s="84" t="e">
        <f t="shared" si="22"/>
        <v>#DIV/0!</v>
      </c>
      <c r="BJ43" s="84" t="e">
        <f t="shared" si="23"/>
        <v>#DIV/0!</v>
      </c>
      <c r="BK43" s="85"/>
      <c r="BL43" s="85"/>
      <c r="BM43" s="85"/>
      <c r="BN43" s="85"/>
      <c r="BO43" s="85"/>
      <c r="BP43" s="85"/>
      <c r="BQ43" s="149" t="e">
        <f t="shared" si="24"/>
        <v>#DIV/0!</v>
      </c>
      <c r="BR43" s="149" t="e">
        <f t="shared" si="25"/>
        <v>#DIV/0!</v>
      </c>
      <c r="BS43" s="84" t="e">
        <f t="shared" si="26"/>
        <v>#DIV/0!</v>
      </c>
      <c r="BT43" s="84" t="e">
        <f t="shared" si="27"/>
        <v>#DIV/0!</v>
      </c>
      <c r="BU43" s="85"/>
      <c r="BV43" s="85"/>
      <c r="BW43" s="85">
        <v>0</v>
      </c>
      <c r="BX43" s="210">
        <v>0</v>
      </c>
      <c r="BY43" s="272">
        <v>2518897.7593438476</v>
      </c>
      <c r="BZ43" s="210">
        <v>1.7704355204573712</v>
      </c>
      <c r="CA43" s="149" t="e">
        <f t="shared" si="28"/>
        <v>#DIV/0!</v>
      </c>
      <c r="CB43" s="149" t="e">
        <f t="shared" si="29"/>
        <v>#DIV/0!</v>
      </c>
      <c r="CC43" s="281" t="e">
        <f t="shared" si="30"/>
        <v>#DIV/0!</v>
      </c>
      <c r="CD43" s="281" t="e">
        <f t="shared" si="31"/>
        <v>#DIV/0!</v>
      </c>
      <c r="CE43" s="95"/>
      <c r="CF43" s="85"/>
      <c r="CG43" s="85"/>
      <c r="CH43" s="85"/>
      <c r="CI43" s="85"/>
      <c r="CJ43" s="85"/>
      <c r="CK43" s="149" t="e">
        <f t="shared" si="32"/>
        <v>#DIV/0!</v>
      </c>
      <c r="CL43" s="149" t="e">
        <f t="shared" si="33"/>
        <v>#DIV/0!</v>
      </c>
      <c r="CM43" s="84" t="e">
        <f t="shared" si="34"/>
        <v>#DIV/0!</v>
      </c>
      <c r="CN43" s="84" t="e">
        <f t="shared" si="35"/>
        <v>#DIV/0!</v>
      </c>
    </row>
    <row r="44" spans="1:92" ht="15" customHeight="1">
      <c r="A44" s="443"/>
      <c r="B44" s="131" t="s">
        <v>108</v>
      </c>
      <c r="C44" s="95"/>
      <c r="D44" s="210"/>
      <c r="E44" s="85"/>
      <c r="F44" s="210"/>
      <c r="G44" s="85"/>
      <c r="H44" s="210"/>
      <c r="I44" s="149" t="e">
        <f t="shared" si="0"/>
        <v>#DIV/0!</v>
      </c>
      <c r="J44" s="149" t="e">
        <f t="shared" si="1"/>
        <v>#DIV/0!</v>
      </c>
      <c r="K44" s="84" t="e">
        <f t="shared" si="2"/>
        <v>#DIV/0!</v>
      </c>
      <c r="L44" s="84" t="e">
        <f t="shared" si="3"/>
        <v>#DIV/0!</v>
      </c>
      <c r="M44" s="85"/>
      <c r="N44" s="85"/>
      <c r="O44" s="85"/>
      <c r="P44" s="210"/>
      <c r="Q44" s="85"/>
      <c r="R44" s="85"/>
      <c r="S44" s="149" t="e">
        <f t="shared" si="4"/>
        <v>#DIV/0!</v>
      </c>
      <c r="T44" s="149" t="e">
        <f t="shared" si="5"/>
        <v>#DIV/0!</v>
      </c>
      <c r="U44" s="84" t="e">
        <f t="shared" si="6"/>
        <v>#DIV/0!</v>
      </c>
      <c r="V44" s="84" t="e">
        <f t="shared" si="7"/>
        <v>#DIV/0!</v>
      </c>
      <c r="W44" s="85"/>
      <c r="X44" s="85"/>
      <c r="Y44" s="85"/>
      <c r="Z44" s="85"/>
      <c r="AA44" s="85"/>
      <c r="AB44" s="85"/>
      <c r="AC44" s="149" t="e">
        <f t="shared" si="8"/>
        <v>#DIV/0!</v>
      </c>
      <c r="AD44" s="149" t="e">
        <f t="shared" si="9"/>
        <v>#DIV/0!</v>
      </c>
      <c r="AE44" s="84" t="e">
        <f t="shared" si="10"/>
        <v>#DIV/0!</v>
      </c>
      <c r="AF44" s="84" t="e">
        <f t="shared" si="11"/>
        <v>#DIV/0!</v>
      </c>
      <c r="AG44" s="85"/>
      <c r="AH44" s="85"/>
      <c r="AI44" s="85"/>
      <c r="AJ44" s="210"/>
      <c r="AK44" s="85"/>
      <c r="AL44" s="210"/>
      <c r="AM44" s="149" t="e">
        <f t="shared" si="12"/>
        <v>#DIV/0!</v>
      </c>
      <c r="AN44" s="149" t="e">
        <f t="shared" si="13"/>
        <v>#DIV/0!</v>
      </c>
      <c r="AO44" s="84" t="e">
        <f t="shared" si="14"/>
        <v>#DIV/0!</v>
      </c>
      <c r="AP44" s="84" t="e">
        <f t="shared" si="15"/>
        <v>#DIV/0!</v>
      </c>
      <c r="AQ44" s="85">
        <v>0</v>
      </c>
      <c r="AR44" s="209">
        <v>0</v>
      </c>
      <c r="AS44" s="85">
        <v>0</v>
      </c>
      <c r="AT44" s="210">
        <v>0</v>
      </c>
      <c r="AU44" s="85"/>
      <c r="AV44" s="85"/>
      <c r="AW44" s="281" t="e">
        <f t="shared" si="16"/>
        <v>#DIV/0!</v>
      </c>
      <c r="AX44" s="281" t="e">
        <f t="shared" si="17"/>
        <v>#DIV/0!</v>
      </c>
      <c r="AY44" s="281" t="e">
        <f t="shared" si="18"/>
        <v>#DIV/0!</v>
      </c>
      <c r="AZ44" s="281" t="e">
        <f t="shared" si="19"/>
        <v>#DIV/0!</v>
      </c>
      <c r="BA44" s="85"/>
      <c r="BB44" s="85"/>
      <c r="BC44" s="85"/>
      <c r="BD44" s="85"/>
      <c r="BE44" s="85"/>
      <c r="BF44" s="85"/>
      <c r="BG44" s="149" t="e">
        <f t="shared" si="20"/>
        <v>#DIV/0!</v>
      </c>
      <c r="BH44" s="149" t="e">
        <f t="shared" si="21"/>
        <v>#DIV/0!</v>
      </c>
      <c r="BI44" s="84" t="e">
        <f t="shared" si="22"/>
        <v>#DIV/0!</v>
      </c>
      <c r="BJ44" s="84" t="e">
        <f t="shared" si="23"/>
        <v>#DIV/0!</v>
      </c>
      <c r="BK44" s="85"/>
      <c r="BL44" s="85"/>
      <c r="BM44" s="85"/>
      <c r="BN44" s="85"/>
      <c r="BO44" s="85"/>
      <c r="BP44" s="85"/>
      <c r="BQ44" s="149" t="e">
        <f t="shared" si="24"/>
        <v>#DIV/0!</v>
      </c>
      <c r="BR44" s="149" t="e">
        <f t="shared" si="25"/>
        <v>#DIV/0!</v>
      </c>
      <c r="BS44" s="84" t="e">
        <f t="shared" si="26"/>
        <v>#DIV/0!</v>
      </c>
      <c r="BT44" s="84" t="e">
        <f t="shared" si="27"/>
        <v>#DIV/0!</v>
      </c>
      <c r="BU44" s="85"/>
      <c r="BV44" s="85"/>
      <c r="BW44" s="85">
        <v>0</v>
      </c>
      <c r="BX44" s="210">
        <v>0</v>
      </c>
      <c r="BY44" s="272">
        <v>3269953.6631999998</v>
      </c>
      <c r="BZ44" s="210">
        <v>2.2983235798689301</v>
      </c>
      <c r="CA44" s="149" t="e">
        <f t="shared" si="28"/>
        <v>#DIV/0!</v>
      </c>
      <c r="CB44" s="149" t="e">
        <f t="shared" si="29"/>
        <v>#DIV/0!</v>
      </c>
      <c r="CC44" s="281" t="e">
        <f t="shared" si="30"/>
        <v>#DIV/0!</v>
      </c>
      <c r="CD44" s="281" t="e">
        <f t="shared" si="31"/>
        <v>#DIV/0!</v>
      </c>
      <c r="CE44" s="95"/>
      <c r="CF44" s="85"/>
      <c r="CG44" s="85"/>
      <c r="CH44" s="85"/>
      <c r="CI44" s="85"/>
      <c r="CJ44" s="85"/>
      <c r="CK44" s="149" t="e">
        <f t="shared" si="32"/>
        <v>#DIV/0!</v>
      </c>
      <c r="CL44" s="149" t="e">
        <f t="shared" si="33"/>
        <v>#DIV/0!</v>
      </c>
      <c r="CM44" s="84" t="e">
        <f t="shared" si="34"/>
        <v>#DIV/0!</v>
      </c>
      <c r="CN44" s="84" t="e">
        <f t="shared" si="35"/>
        <v>#DIV/0!</v>
      </c>
    </row>
    <row r="45" spans="1:92" ht="15" customHeight="1">
      <c r="A45" s="443"/>
      <c r="B45" s="131" t="s">
        <v>47</v>
      </c>
      <c r="C45" s="95"/>
      <c r="D45" s="210"/>
      <c r="E45" s="85"/>
      <c r="F45" s="210"/>
      <c r="G45" s="85"/>
      <c r="H45" s="210"/>
      <c r="I45" s="149" t="e">
        <f t="shared" si="0"/>
        <v>#DIV/0!</v>
      </c>
      <c r="J45" s="149" t="e">
        <f t="shared" si="1"/>
        <v>#DIV/0!</v>
      </c>
      <c r="K45" s="84" t="e">
        <f t="shared" si="2"/>
        <v>#DIV/0!</v>
      </c>
      <c r="L45" s="84" t="e">
        <f t="shared" si="3"/>
        <v>#DIV/0!</v>
      </c>
      <c r="M45" s="85"/>
      <c r="N45" s="85"/>
      <c r="O45" s="85"/>
      <c r="P45" s="210"/>
      <c r="Q45" s="85">
        <v>1577600</v>
      </c>
      <c r="R45" s="210">
        <v>1.1088338407991249</v>
      </c>
      <c r="S45" s="149" t="e">
        <f t="shared" si="4"/>
        <v>#DIV/0!</v>
      </c>
      <c r="T45" s="149" t="e">
        <f t="shared" si="5"/>
        <v>#DIV/0!</v>
      </c>
      <c r="U45" s="84" t="e">
        <f t="shared" si="6"/>
        <v>#DIV/0!</v>
      </c>
      <c r="V45" s="84" t="e">
        <f t="shared" si="7"/>
        <v>#DIV/0!</v>
      </c>
      <c r="W45" s="85"/>
      <c r="X45" s="85"/>
      <c r="Y45" s="85"/>
      <c r="Z45" s="85"/>
      <c r="AA45" s="85"/>
      <c r="AB45" s="85"/>
      <c r="AC45" s="149" t="e">
        <f t="shared" si="8"/>
        <v>#DIV/0!</v>
      </c>
      <c r="AD45" s="149" t="e">
        <f t="shared" si="9"/>
        <v>#DIV/0!</v>
      </c>
      <c r="AE45" s="84" t="e">
        <f t="shared" si="10"/>
        <v>#DIV/0!</v>
      </c>
      <c r="AF45" s="84" t="e">
        <f t="shared" si="11"/>
        <v>#DIV/0!</v>
      </c>
      <c r="AG45" s="85"/>
      <c r="AH45" s="85"/>
      <c r="AI45" s="85"/>
      <c r="AJ45" s="210"/>
      <c r="AK45" s="85"/>
      <c r="AL45" s="210"/>
      <c r="AM45" s="149" t="e">
        <f t="shared" si="12"/>
        <v>#DIV/0!</v>
      </c>
      <c r="AN45" s="149" t="e">
        <f t="shared" si="13"/>
        <v>#DIV/0!</v>
      </c>
      <c r="AO45" s="84" t="e">
        <f t="shared" si="14"/>
        <v>#DIV/0!</v>
      </c>
      <c r="AP45" s="84" t="e">
        <f t="shared" si="15"/>
        <v>#DIV/0!</v>
      </c>
      <c r="AQ45" s="85">
        <v>52966069</v>
      </c>
      <c r="AR45" s="209">
        <v>37.227795208735721</v>
      </c>
      <c r="AS45" s="85">
        <v>41335689</v>
      </c>
      <c r="AT45" s="210">
        <v>50.347731557946126</v>
      </c>
      <c r="AU45" s="85"/>
      <c r="AV45" s="85"/>
      <c r="AW45" s="281">
        <f t="shared" si="16"/>
        <v>-0.2195817099433979</v>
      </c>
      <c r="AX45" s="281">
        <f t="shared" si="17"/>
        <v>0.35242313641318557</v>
      </c>
      <c r="AY45" s="281">
        <f t="shared" si="18"/>
        <v>-1</v>
      </c>
      <c r="AZ45" s="281">
        <f t="shared" si="19"/>
        <v>-1</v>
      </c>
      <c r="BA45" s="85"/>
      <c r="BB45" s="85"/>
      <c r="BC45" s="85"/>
      <c r="BD45" s="85"/>
      <c r="BE45" s="85"/>
      <c r="BF45" s="85"/>
      <c r="BG45" s="149" t="e">
        <f t="shared" si="20"/>
        <v>#DIV/0!</v>
      </c>
      <c r="BH45" s="149" t="e">
        <f t="shared" si="21"/>
        <v>#DIV/0!</v>
      </c>
      <c r="BI45" s="84" t="e">
        <f t="shared" si="22"/>
        <v>#DIV/0!</v>
      </c>
      <c r="BJ45" s="84" t="e">
        <f t="shared" si="23"/>
        <v>#DIV/0!</v>
      </c>
      <c r="BK45" s="85"/>
      <c r="BL45" s="85"/>
      <c r="BM45" s="85"/>
      <c r="BN45" s="85"/>
      <c r="BO45" s="85"/>
      <c r="BP45" s="85"/>
      <c r="BQ45" s="149" t="e">
        <f t="shared" si="24"/>
        <v>#DIV/0!</v>
      </c>
      <c r="BR45" s="149" t="e">
        <f t="shared" si="25"/>
        <v>#DIV/0!</v>
      </c>
      <c r="BS45" s="84" t="e">
        <f t="shared" si="26"/>
        <v>#DIV/0!</v>
      </c>
      <c r="BT45" s="84" t="e">
        <f t="shared" si="27"/>
        <v>#DIV/0!</v>
      </c>
      <c r="BU45" s="85"/>
      <c r="BV45" s="85"/>
      <c r="BW45" s="85">
        <v>12179796</v>
      </c>
      <c r="BX45" s="210">
        <v>25.258386422456699</v>
      </c>
      <c r="BY45" s="85">
        <v>55711328</v>
      </c>
      <c r="BZ45" s="210">
        <v>39.157331264109935</v>
      </c>
      <c r="CA45" s="149" t="e">
        <f t="shared" si="28"/>
        <v>#DIV/0!</v>
      </c>
      <c r="CB45" s="149" t="e">
        <f t="shared" si="29"/>
        <v>#DIV/0!</v>
      </c>
      <c r="CC45" s="281">
        <f t="shared" si="30"/>
        <v>3.5740772669755718</v>
      </c>
      <c r="CD45" s="281">
        <f t="shared" si="31"/>
        <v>0.55027049666545513</v>
      </c>
      <c r="CE45" s="95"/>
      <c r="CF45" s="85"/>
      <c r="CG45" s="85"/>
      <c r="CH45" s="85"/>
      <c r="CI45" s="85"/>
      <c r="CJ45" s="85"/>
      <c r="CK45" s="149" t="e">
        <f t="shared" si="32"/>
        <v>#DIV/0!</v>
      </c>
      <c r="CL45" s="149" t="e">
        <f t="shared" si="33"/>
        <v>#DIV/0!</v>
      </c>
      <c r="CM45" s="84" t="e">
        <f t="shared" si="34"/>
        <v>#DIV/0!</v>
      </c>
      <c r="CN45" s="84" t="e">
        <f t="shared" si="35"/>
        <v>#DIV/0!</v>
      </c>
    </row>
    <row r="46" spans="1:92" ht="15" customHeight="1">
      <c r="A46" s="443"/>
      <c r="B46" s="127" t="s">
        <v>56</v>
      </c>
      <c r="C46" s="147">
        <f>SUM(C41:C45)</f>
        <v>0</v>
      </c>
      <c r="D46" s="212">
        <f t="shared" ref="D46:H46" si="58">SUM(D41:D45)</f>
        <v>0</v>
      </c>
      <c r="E46" s="148">
        <f t="shared" si="58"/>
        <v>0</v>
      </c>
      <c r="F46" s="212">
        <f t="shared" si="58"/>
        <v>0</v>
      </c>
      <c r="G46" s="148">
        <f t="shared" si="58"/>
        <v>0</v>
      </c>
      <c r="H46" s="212">
        <f t="shared" si="58"/>
        <v>0</v>
      </c>
      <c r="I46" s="151" t="e">
        <f>(E46-C46)/C46</f>
        <v>#DIV/0!</v>
      </c>
      <c r="J46" s="151" t="e">
        <f t="shared" ref="J46" si="59">(F46-D46)/D46</f>
        <v>#DIV/0!</v>
      </c>
      <c r="K46" s="154" t="e">
        <f t="shared" si="2"/>
        <v>#DIV/0!</v>
      </c>
      <c r="L46" s="154" t="e">
        <f t="shared" si="3"/>
        <v>#DIV/0!</v>
      </c>
      <c r="M46" s="148">
        <f>SUM(M41:M45)</f>
        <v>0</v>
      </c>
      <c r="N46" s="148">
        <f t="shared" ref="N46" si="60">SUM(N41:N45)</f>
        <v>0</v>
      </c>
      <c r="O46" s="148">
        <v>0</v>
      </c>
      <c r="P46" s="212">
        <v>0</v>
      </c>
      <c r="Q46" s="148">
        <v>1577600</v>
      </c>
      <c r="R46" s="212">
        <v>1.1088338407991249</v>
      </c>
      <c r="S46" s="151" t="e">
        <f>(O46-M46)/M46</f>
        <v>#DIV/0!</v>
      </c>
      <c r="T46" s="151" t="e">
        <f t="shared" si="5"/>
        <v>#DIV/0!</v>
      </c>
      <c r="U46" s="154" t="e">
        <f t="shared" si="6"/>
        <v>#DIV/0!</v>
      </c>
      <c r="V46" s="154" t="e">
        <f t="shared" si="7"/>
        <v>#DIV/0!</v>
      </c>
      <c r="W46" s="147">
        <f>SUM(W41:W45)</f>
        <v>0</v>
      </c>
      <c r="X46" s="212">
        <f t="shared" ref="X46:AB46" si="61">SUM(X41:X45)</f>
        <v>0</v>
      </c>
      <c r="Y46" s="148">
        <f t="shared" si="61"/>
        <v>0</v>
      </c>
      <c r="Z46" s="212">
        <f t="shared" si="61"/>
        <v>0</v>
      </c>
      <c r="AA46" s="148">
        <f t="shared" si="61"/>
        <v>0</v>
      </c>
      <c r="AB46" s="212">
        <f t="shared" si="61"/>
        <v>0</v>
      </c>
      <c r="AC46" s="151" t="e">
        <f>(Y46-W46)/W46</f>
        <v>#DIV/0!</v>
      </c>
      <c r="AD46" s="151" t="e">
        <f t="shared" si="9"/>
        <v>#DIV/0!</v>
      </c>
      <c r="AE46" s="154" t="e">
        <f t="shared" si="10"/>
        <v>#DIV/0!</v>
      </c>
      <c r="AF46" s="154" t="e">
        <f t="shared" si="11"/>
        <v>#DIV/0!</v>
      </c>
      <c r="AG46" s="147">
        <f>SUM(AG41:AG45)</f>
        <v>0</v>
      </c>
      <c r="AH46" s="212">
        <f t="shared" ref="AH46:AL46" si="62">SUM(AH41:AH45)</f>
        <v>0</v>
      </c>
      <c r="AI46" s="148">
        <f t="shared" si="62"/>
        <v>0</v>
      </c>
      <c r="AJ46" s="212">
        <f t="shared" si="62"/>
        <v>0</v>
      </c>
      <c r="AK46" s="148">
        <f t="shared" si="62"/>
        <v>0</v>
      </c>
      <c r="AL46" s="212">
        <f t="shared" si="62"/>
        <v>0</v>
      </c>
      <c r="AM46" s="151" t="e">
        <f>(AI46-AG46)/AG46</f>
        <v>#DIV/0!</v>
      </c>
      <c r="AN46" s="151" t="e">
        <f t="shared" si="13"/>
        <v>#DIV/0!</v>
      </c>
      <c r="AO46" s="154" t="e">
        <f t="shared" si="14"/>
        <v>#DIV/0!</v>
      </c>
      <c r="AP46" s="154" t="e">
        <f t="shared" si="15"/>
        <v>#DIV/0!</v>
      </c>
      <c r="AQ46" s="148">
        <v>82243674</v>
      </c>
      <c r="AR46" s="322">
        <v>57.805888008906656</v>
      </c>
      <c r="AS46" s="148">
        <v>69517098</v>
      </c>
      <c r="AT46" s="212">
        <v>84.673275647865296</v>
      </c>
      <c r="AU46" s="148">
        <f t="shared" ref="AU46:AV46" si="63">SUM(AU41:AU45)</f>
        <v>0</v>
      </c>
      <c r="AV46" s="148">
        <f t="shared" si="63"/>
        <v>0</v>
      </c>
      <c r="AW46" s="282">
        <f>(AS46-AQ46)/AQ46</f>
        <v>-0.15474230881271184</v>
      </c>
      <c r="AX46" s="282">
        <f t="shared" si="17"/>
        <v>0.46478634901031096</v>
      </c>
      <c r="AY46" s="282">
        <f t="shared" si="18"/>
        <v>-1</v>
      </c>
      <c r="AZ46" s="282">
        <f t="shared" si="19"/>
        <v>-1</v>
      </c>
      <c r="BA46" s="147">
        <f>SUM(BA41:BA45)</f>
        <v>0</v>
      </c>
      <c r="BB46" s="212">
        <f t="shared" ref="BB46:BF46" si="64">SUM(BB41:BB45)</f>
        <v>0</v>
      </c>
      <c r="BC46" s="148">
        <f t="shared" si="64"/>
        <v>0</v>
      </c>
      <c r="BD46" s="212">
        <f t="shared" si="64"/>
        <v>0</v>
      </c>
      <c r="BE46" s="148">
        <f t="shared" si="64"/>
        <v>0</v>
      </c>
      <c r="BF46" s="212">
        <f t="shared" si="64"/>
        <v>0</v>
      </c>
      <c r="BG46" s="151" t="e">
        <f>(BC46-BA46)/BA46</f>
        <v>#DIV/0!</v>
      </c>
      <c r="BH46" s="151" t="e">
        <f t="shared" si="21"/>
        <v>#DIV/0!</v>
      </c>
      <c r="BI46" s="154" t="e">
        <f t="shared" si="22"/>
        <v>#DIV/0!</v>
      </c>
      <c r="BJ46" s="154" t="e">
        <f t="shared" si="23"/>
        <v>#DIV/0!</v>
      </c>
      <c r="BK46" s="147">
        <f>SUM(BK41:BK45)</f>
        <v>0</v>
      </c>
      <c r="BL46" s="212">
        <f t="shared" ref="BL46:BP46" si="65">SUM(BL41:BL45)</f>
        <v>0</v>
      </c>
      <c r="BM46" s="148">
        <f t="shared" si="65"/>
        <v>0</v>
      </c>
      <c r="BN46" s="212">
        <f t="shared" si="65"/>
        <v>0</v>
      </c>
      <c r="BO46" s="148">
        <f t="shared" si="65"/>
        <v>0</v>
      </c>
      <c r="BP46" s="212">
        <f t="shared" si="65"/>
        <v>0</v>
      </c>
      <c r="BQ46" s="151" t="e">
        <f>(BM46-BK46)/BK46</f>
        <v>#DIV/0!</v>
      </c>
      <c r="BR46" s="151" t="e">
        <f t="shared" si="25"/>
        <v>#DIV/0!</v>
      </c>
      <c r="BS46" s="154" t="e">
        <f t="shared" si="26"/>
        <v>#DIV/0!</v>
      </c>
      <c r="BT46" s="154" t="e">
        <f t="shared" si="27"/>
        <v>#DIV/0!</v>
      </c>
      <c r="BU46" s="148">
        <f>SUM(BU41:BU45)</f>
        <v>0</v>
      </c>
      <c r="BV46" s="148">
        <f t="shared" ref="BV46" si="66">SUM(BV41:BV45)</f>
        <v>0</v>
      </c>
      <c r="BW46" s="148">
        <v>13863133</v>
      </c>
      <c r="BX46" s="212">
        <v>28.749280393523126</v>
      </c>
      <c r="BY46" s="148">
        <v>92490419.422543854</v>
      </c>
      <c r="BZ46" s="212">
        <v>65.007927868547981</v>
      </c>
      <c r="CA46" s="151" t="e">
        <f>(BW46-BU46)/BU46</f>
        <v>#DIV/0!</v>
      </c>
      <c r="CB46" s="151" t="e">
        <f t="shared" si="29"/>
        <v>#DIV/0!</v>
      </c>
      <c r="CC46" s="282">
        <f t="shared" si="30"/>
        <v>5.6716823262493303</v>
      </c>
      <c r="CD46" s="282">
        <f t="shared" si="31"/>
        <v>1.2612019145770863</v>
      </c>
      <c r="CE46" s="147">
        <f>SUM(CE41:CE45)</f>
        <v>0</v>
      </c>
      <c r="CF46" s="212">
        <f t="shared" ref="CF46:CJ46" si="67">SUM(CF41:CF45)</f>
        <v>0</v>
      </c>
      <c r="CG46" s="148">
        <f t="shared" si="67"/>
        <v>0</v>
      </c>
      <c r="CH46" s="212">
        <f t="shared" si="67"/>
        <v>0</v>
      </c>
      <c r="CI46" s="148">
        <f t="shared" si="67"/>
        <v>0</v>
      </c>
      <c r="CJ46" s="212">
        <f t="shared" si="67"/>
        <v>0</v>
      </c>
      <c r="CK46" s="151" t="e">
        <f>(CG46-CE46)/CE46</f>
        <v>#DIV/0!</v>
      </c>
      <c r="CL46" s="151" t="e">
        <f t="shared" si="33"/>
        <v>#DIV/0!</v>
      </c>
      <c r="CM46" s="154" t="e">
        <f t="shared" si="34"/>
        <v>#DIV/0!</v>
      </c>
      <c r="CN46" s="154" t="e">
        <f t="shared" si="35"/>
        <v>#DIV/0!</v>
      </c>
    </row>
    <row r="47" spans="1:92" ht="15" customHeight="1">
      <c r="A47" s="442" t="s">
        <v>134</v>
      </c>
      <c r="B47" s="131" t="s">
        <v>29</v>
      </c>
      <c r="C47" s="95"/>
      <c r="D47" s="210"/>
      <c r="E47" s="85"/>
      <c r="F47" s="210"/>
      <c r="G47" s="85"/>
      <c r="H47" s="210"/>
      <c r="I47" s="149" t="e">
        <f t="shared" si="0"/>
        <v>#DIV/0!</v>
      </c>
      <c r="J47" s="149" t="e">
        <f t="shared" si="1"/>
        <v>#DIV/0!</v>
      </c>
      <c r="K47" s="84" t="e">
        <f t="shared" si="2"/>
        <v>#DIV/0!</v>
      </c>
      <c r="L47" s="84" t="e">
        <f t="shared" si="3"/>
        <v>#DIV/0!</v>
      </c>
      <c r="M47" s="85"/>
      <c r="N47" s="85"/>
      <c r="O47" s="85"/>
      <c r="P47" s="210"/>
      <c r="Q47" s="85"/>
      <c r="R47" s="85"/>
      <c r="S47" s="149" t="e">
        <f t="shared" ref="S47:S51" si="68">(O47-M47)/M47</f>
        <v>#DIV/0!</v>
      </c>
      <c r="T47" s="149" t="e">
        <f t="shared" si="5"/>
        <v>#DIV/0!</v>
      </c>
      <c r="U47" s="84" t="e">
        <f t="shared" si="6"/>
        <v>#DIV/0!</v>
      </c>
      <c r="V47" s="84" t="e">
        <f t="shared" si="7"/>
        <v>#DIV/0!</v>
      </c>
      <c r="W47" s="85"/>
      <c r="X47" s="85"/>
      <c r="Y47" s="85"/>
      <c r="Z47" s="85"/>
      <c r="AA47" s="85"/>
      <c r="AB47" s="85"/>
      <c r="AC47" s="149" t="e">
        <f t="shared" ref="AC47:AC51" si="69">(Y47-W47)/W47</f>
        <v>#DIV/0!</v>
      </c>
      <c r="AD47" s="149" t="e">
        <f t="shared" si="9"/>
        <v>#DIV/0!</v>
      </c>
      <c r="AE47" s="84" t="e">
        <f t="shared" si="10"/>
        <v>#DIV/0!</v>
      </c>
      <c r="AF47" s="84" t="e">
        <f t="shared" si="11"/>
        <v>#DIV/0!</v>
      </c>
      <c r="AG47" s="85"/>
      <c r="AH47" s="85"/>
      <c r="AI47" s="85">
        <v>315732.19999999995</v>
      </c>
      <c r="AJ47" s="210">
        <v>0.22191591530803592</v>
      </c>
      <c r="AK47" s="85">
        <v>3013656.3792862487</v>
      </c>
      <c r="AL47" s="210">
        <v>2.1181821614431771</v>
      </c>
      <c r="AM47" s="149" t="e">
        <f t="shared" ref="AM47:AM51" si="70">(AI47-AG47)/AG47</f>
        <v>#DIV/0!</v>
      </c>
      <c r="AN47" s="149" t="e">
        <f t="shared" si="13"/>
        <v>#DIV/0!</v>
      </c>
      <c r="AO47" s="281">
        <f t="shared" si="14"/>
        <v>8.5449763416156141</v>
      </c>
      <c r="AP47" s="281">
        <f t="shared" si="15"/>
        <v>8.5449763416156141</v>
      </c>
      <c r="AQ47" s="85">
        <v>0</v>
      </c>
      <c r="AR47" s="209">
        <v>0</v>
      </c>
      <c r="AS47" s="85">
        <v>0</v>
      </c>
      <c r="AT47" s="210">
        <v>0</v>
      </c>
      <c r="AU47" s="85"/>
      <c r="AV47" s="85"/>
      <c r="AW47" s="281" t="e">
        <f t="shared" ref="AW47:AW51" si="71">(AS47-AQ47)/AQ47</f>
        <v>#DIV/0!</v>
      </c>
      <c r="AX47" s="281" t="e">
        <f t="shared" si="17"/>
        <v>#DIV/0!</v>
      </c>
      <c r="AY47" s="281" t="e">
        <f t="shared" si="18"/>
        <v>#DIV/0!</v>
      </c>
      <c r="AZ47" s="281" t="e">
        <f t="shared" si="19"/>
        <v>#DIV/0!</v>
      </c>
      <c r="BA47" s="85"/>
      <c r="BB47" s="85"/>
      <c r="BC47" s="85"/>
      <c r="BD47" s="85"/>
      <c r="BE47" s="85"/>
      <c r="BF47" s="85"/>
      <c r="BG47" s="149" t="e">
        <f t="shared" ref="BG47:BG51" si="72">(BC47-BA47)/BA47</f>
        <v>#DIV/0!</v>
      </c>
      <c r="BH47" s="149" t="e">
        <f t="shared" si="21"/>
        <v>#DIV/0!</v>
      </c>
      <c r="BI47" s="84" t="e">
        <f t="shared" si="22"/>
        <v>#DIV/0!</v>
      </c>
      <c r="BJ47" s="84" t="e">
        <f t="shared" si="23"/>
        <v>#DIV/0!</v>
      </c>
      <c r="BK47" s="85"/>
      <c r="BL47" s="85"/>
      <c r="BM47" s="85"/>
      <c r="BN47" s="85"/>
      <c r="BO47" s="85"/>
      <c r="BP47" s="85"/>
      <c r="BQ47" s="149" t="e">
        <f t="shared" ref="BQ47:BQ51" si="73">(BM47-BK47)/BK47</f>
        <v>#DIV/0!</v>
      </c>
      <c r="BR47" s="149" t="e">
        <f t="shared" si="25"/>
        <v>#DIV/0!</v>
      </c>
      <c r="BS47" s="84" t="e">
        <f t="shared" si="26"/>
        <v>#DIV/0!</v>
      </c>
      <c r="BT47" s="84" t="e">
        <f t="shared" si="27"/>
        <v>#DIV/0!</v>
      </c>
      <c r="BU47" s="85"/>
      <c r="BV47" s="85"/>
      <c r="BW47" s="85">
        <v>0</v>
      </c>
      <c r="BX47" s="210">
        <v>0</v>
      </c>
      <c r="BY47" s="85">
        <v>0</v>
      </c>
      <c r="BZ47" s="210">
        <v>0</v>
      </c>
      <c r="CA47" s="149" t="e">
        <f t="shared" ref="CA47:CA51" si="74">(BW47-BU47)/BU47</f>
        <v>#DIV/0!</v>
      </c>
      <c r="CB47" s="149" t="e">
        <f t="shared" si="29"/>
        <v>#DIV/0!</v>
      </c>
      <c r="CC47" s="281" t="e">
        <f t="shared" si="30"/>
        <v>#DIV/0!</v>
      </c>
      <c r="CD47" s="281" t="e">
        <f t="shared" si="31"/>
        <v>#DIV/0!</v>
      </c>
      <c r="CE47" s="95"/>
      <c r="CF47" s="85"/>
      <c r="CG47" s="85"/>
      <c r="CH47" s="85"/>
      <c r="CI47" s="85"/>
      <c r="CJ47" s="272"/>
      <c r="CK47" s="149" t="e">
        <f t="shared" ref="CK47:CK51" si="75">(CG47-CE47)/CE47</f>
        <v>#DIV/0!</v>
      </c>
      <c r="CL47" s="149" t="e">
        <f t="shared" si="33"/>
        <v>#DIV/0!</v>
      </c>
      <c r="CM47" s="84" t="e">
        <f t="shared" si="34"/>
        <v>#DIV/0!</v>
      </c>
      <c r="CN47" s="84" t="e">
        <f t="shared" si="35"/>
        <v>#DIV/0!</v>
      </c>
    </row>
    <row r="48" spans="1:92" ht="15" customHeight="1">
      <c r="A48" s="442"/>
      <c r="B48" s="131" t="s">
        <v>48</v>
      </c>
      <c r="C48" s="95"/>
      <c r="D48" s="210"/>
      <c r="E48" s="85"/>
      <c r="F48" s="210"/>
      <c r="G48" s="85"/>
      <c r="H48" s="210"/>
      <c r="I48" s="149" t="e">
        <f t="shared" si="0"/>
        <v>#DIV/0!</v>
      </c>
      <c r="J48" s="149" t="e">
        <f t="shared" si="1"/>
        <v>#DIV/0!</v>
      </c>
      <c r="K48" s="84" t="e">
        <f t="shared" si="2"/>
        <v>#DIV/0!</v>
      </c>
      <c r="L48" s="84" t="e">
        <f t="shared" si="3"/>
        <v>#DIV/0!</v>
      </c>
      <c r="M48" s="85"/>
      <c r="N48" s="85"/>
      <c r="O48" s="85"/>
      <c r="P48" s="210"/>
      <c r="Q48" s="85"/>
      <c r="R48" s="85"/>
      <c r="S48" s="149" t="e">
        <f t="shared" si="68"/>
        <v>#DIV/0!</v>
      </c>
      <c r="T48" s="149" t="e">
        <f t="shared" si="5"/>
        <v>#DIV/0!</v>
      </c>
      <c r="U48" s="84" t="e">
        <f t="shared" si="6"/>
        <v>#DIV/0!</v>
      </c>
      <c r="V48" s="84" t="e">
        <f t="shared" si="7"/>
        <v>#DIV/0!</v>
      </c>
      <c r="W48" s="85"/>
      <c r="X48" s="85"/>
      <c r="Y48" s="85"/>
      <c r="Z48" s="85"/>
      <c r="AA48" s="85"/>
      <c r="AB48" s="85"/>
      <c r="AC48" s="149" t="e">
        <f t="shared" si="69"/>
        <v>#DIV/0!</v>
      </c>
      <c r="AD48" s="149" t="e">
        <f t="shared" si="9"/>
        <v>#DIV/0!</v>
      </c>
      <c r="AE48" s="84" t="e">
        <f t="shared" si="10"/>
        <v>#DIV/0!</v>
      </c>
      <c r="AF48" s="84" t="e">
        <f t="shared" si="11"/>
        <v>#DIV/0!</v>
      </c>
      <c r="AG48" s="85"/>
      <c r="AH48" s="85"/>
      <c r="AI48" s="85"/>
      <c r="AJ48" s="210"/>
      <c r="AK48" s="85"/>
      <c r="AL48" s="210"/>
      <c r="AM48" s="149" t="e">
        <f t="shared" si="70"/>
        <v>#DIV/0!</v>
      </c>
      <c r="AN48" s="149" t="e">
        <f t="shared" si="13"/>
        <v>#DIV/0!</v>
      </c>
      <c r="AO48" s="84" t="e">
        <f t="shared" si="14"/>
        <v>#DIV/0!</v>
      </c>
      <c r="AP48" s="84" t="e">
        <f t="shared" si="15"/>
        <v>#DIV/0!</v>
      </c>
      <c r="AQ48" s="85">
        <v>0</v>
      </c>
      <c r="AR48" s="209">
        <v>0</v>
      </c>
      <c r="AS48" s="85">
        <v>0</v>
      </c>
      <c r="AT48" s="210">
        <v>0</v>
      </c>
      <c r="AU48" s="85"/>
      <c r="AV48" s="85"/>
      <c r="AW48" s="281" t="e">
        <f t="shared" si="71"/>
        <v>#DIV/0!</v>
      </c>
      <c r="AX48" s="281" t="e">
        <f t="shared" si="17"/>
        <v>#DIV/0!</v>
      </c>
      <c r="AY48" s="281" t="e">
        <f t="shared" si="18"/>
        <v>#DIV/0!</v>
      </c>
      <c r="AZ48" s="281" t="e">
        <f t="shared" si="19"/>
        <v>#DIV/0!</v>
      </c>
      <c r="BA48" s="85"/>
      <c r="BB48" s="85"/>
      <c r="BC48" s="85"/>
      <c r="BD48" s="85"/>
      <c r="BE48" s="85"/>
      <c r="BF48" s="85"/>
      <c r="BG48" s="149" t="e">
        <f t="shared" si="72"/>
        <v>#DIV/0!</v>
      </c>
      <c r="BH48" s="149" t="e">
        <f t="shared" si="21"/>
        <v>#DIV/0!</v>
      </c>
      <c r="BI48" s="84" t="e">
        <f t="shared" si="22"/>
        <v>#DIV/0!</v>
      </c>
      <c r="BJ48" s="84" t="e">
        <f t="shared" si="23"/>
        <v>#DIV/0!</v>
      </c>
      <c r="BK48" s="85"/>
      <c r="BL48" s="85"/>
      <c r="BM48" s="85"/>
      <c r="BN48" s="85"/>
      <c r="BO48" s="85"/>
      <c r="BP48" s="85"/>
      <c r="BQ48" s="149" t="e">
        <f t="shared" si="73"/>
        <v>#DIV/0!</v>
      </c>
      <c r="BR48" s="149" t="e">
        <f t="shared" si="25"/>
        <v>#DIV/0!</v>
      </c>
      <c r="BS48" s="84" t="e">
        <f t="shared" si="26"/>
        <v>#DIV/0!</v>
      </c>
      <c r="BT48" s="84" t="e">
        <f t="shared" si="27"/>
        <v>#DIV/0!</v>
      </c>
      <c r="BU48" s="85"/>
      <c r="BV48" s="85"/>
      <c r="BW48" s="85">
        <v>0</v>
      </c>
      <c r="BX48" s="210">
        <v>0</v>
      </c>
      <c r="BY48" s="85">
        <v>0</v>
      </c>
      <c r="BZ48" s="210">
        <v>0</v>
      </c>
      <c r="CA48" s="149" t="e">
        <f t="shared" si="74"/>
        <v>#DIV/0!</v>
      </c>
      <c r="CB48" s="149" t="e">
        <f t="shared" si="29"/>
        <v>#DIV/0!</v>
      </c>
      <c r="CC48" s="281" t="e">
        <f t="shared" si="30"/>
        <v>#DIV/0!</v>
      </c>
      <c r="CD48" s="281" t="e">
        <f t="shared" si="31"/>
        <v>#DIV/0!</v>
      </c>
      <c r="CE48" s="95"/>
      <c r="CF48" s="85"/>
      <c r="CG48" s="85"/>
      <c r="CH48" s="85"/>
      <c r="CI48" s="85"/>
      <c r="CJ48" s="85"/>
      <c r="CK48" s="149" t="e">
        <f t="shared" si="75"/>
        <v>#DIV/0!</v>
      </c>
      <c r="CL48" s="149" t="e">
        <f t="shared" si="33"/>
        <v>#DIV/0!</v>
      </c>
      <c r="CM48" s="84" t="e">
        <f t="shared" si="34"/>
        <v>#DIV/0!</v>
      </c>
      <c r="CN48" s="84" t="e">
        <f t="shared" si="35"/>
        <v>#DIV/0!</v>
      </c>
    </row>
    <row r="49" spans="1:92" ht="15" customHeight="1">
      <c r="A49" s="442"/>
      <c r="B49" s="131" t="s">
        <v>49</v>
      </c>
      <c r="C49" s="95"/>
      <c r="D49" s="210"/>
      <c r="E49" s="85"/>
      <c r="F49" s="210"/>
      <c r="G49" s="85"/>
      <c r="H49" s="210"/>
      <c r="I49" s="149" t="e">
        <f t="shared" si="0"/>
        <v>#DIV/0!</v>
      </c>
      <c r="J49" s="149" t="e">
        <f t="shared" si="1"/>
        <v>#DIV/0!</v>
      </c>
      <c r="K49" s="84" t="e">
        <f t="shared" si="2"/>
        <v>#DIV/0!</v>
      </c>
      <c r="L49" s="84" t="e">
        <f t="shared" si="3"/>
        <v>#DIV/0!</v>
      </c>
      <c r="M49" s="85"/>
      <c r="N49" s="85"/>
      <c r="O49" s="85"/>
      <c r="P49" s="210"/>
      <c r="Q49" s="85"/>
      <c r="R49" s="85"/>
      <c r="S49" s="149" t="e">
        <f t="shared" si="68"/>
        <v>#DIV/0!</v>
      </c>
      <c r="T49" s="149" t="e">
        <f t="shared" si="5"/>
        <v>#DIV/0!</v>
      </c>
      <c r="U49" s="84" t="e">
        <f t="shared" si="6"/>
        <v>#DIV/0!</v>
      </c>
      <c r="V49" s="84" t="e">
        <f t="shared" si="7"/>
        <v>#DIV/0!</v>
      </c>
      <c r="W49" s="85"/>
      <c r="X49" s="85"/>
      <c r="Y49" s="85"/>
      <c r="Z49" s="85"/>
      <c r="AA49" s="85"/>
      <c r="AB49" s="85"/>
      <c r="AC49" s="149" t="e">
        <f t="shared" si="69"/>
        <v>#DIV/0!</v>
      </c>
      <c r="AD49" s="149" t="e">
        <f t="shared" si="9"/>
        <v>#DIV/0!</v>
      </c>
      <c r="AE49" s="84" t="e">
        <f t="shared" si="10"/>
        <v>#DIV/0!</v>
      </c>
      <c r="AF49" s="84" t="e">
        <f t="shared" si="11"/>
        <v>#DIV/0!</v>
      </c>
      <c r="AG49" s="85"/>
      <c r="AH49" s="85"/>
      <c r="AI49" s="85"/>
      <c r="AJ49" s="210"/>
      <c r="AK49" s="85"/>
      <c r="AL49" s="210"/>
      <c r="AM49" s="149" t="e">
        <f t="shared" si="70"/>
        <v>#DIV/0!</v>
      </c>
      <c r="AN49" s="149" t="e">
        <f t="shared" si="13"/>
        <v>#DIV/0!</v>
      </c>
      <c r="AO49" s="84" t="e">
        <f t="shared" si="14"/>
        <v>#DIV/0!</v>
      </c>
      <c r="AP49" s="84" t="e">
        <f t="shared" si="15"/>
        <v>#DIV/0!</v>
      </c>
      <c r="AQ49" s="85">
        <v>0</v>
      </c>
      <c r="AR49" s="209">
        <v>0</v>
      </c>
      <c r="AS49" s="85">
        <v>0</v>
      </c>
      <c r="AT49" s="210">
        <v>0</v>
      </c>
      <c r="AU49" s="85"/>
      <c r="AV49" s="85"/>
      <c r="AW49" s="281" t="e">
        <f t="shared" si="71"/>
        <v>#DIV/0!</v>
      </c>
      <c r="AX49" s="281" t="e">
        <f t="shared" si="17"/>
        <v>#DIV/0!</v>
      </c>
      <c r="AY49" s="281" t="e">
        <f t="shared" si="18"/>
        <v>#DIV/0!</v>
      </c>
      <c r="AZ49" s="281" t="e">
        <f t="shared" si="19"/>
        <v>#DIV/0!</v>
      </c>
      <c r="BA49" s="85"/>
      <c r="BB49" s="85"/>
      <c r="BC49" s="85"/>
      <c r="BD49" s="85"/>
      <c r="BE49" s="85"/>
      <c r="BF49" s="85"/>
      <c r="BG49" s="149" t="e">
        <f t="shared" si="72"/>
        <v>#DIV/0!</v>
      </c>
      <c r="BH49" s="149" t="e">
        <f t="shared" si="21"/>
        <v>#DIV/0!</v>
      </c>
      <c r="BI49" s="84" t="e">
        <f t="shared" si="22"/>
        <v>#DIV/0!</v>
      </c>
      <c r="BJ49" s="84" t="e">
        <f t="shared" si="23"/>
        <v>#DIV/0!</v>
      </c>
      <c r="BK49" s="85"/>
      <c r="BL49" s="85"/>
      <c r="BM49" s="85"/>
      <c r="BN49" s="85"/>
      <c r="BO49" s="85"/>
      <c r="BP49" s="85"/>
      <c r="BQ49" s="149" t="e">
        <f t="shared" si="73"/>
        <v>#DIV/0!</v>
      </c>
      <c r="BR49" s="149" t="e">
        <f t="shared" si="25"/>
        <v>#DIV/0!</v>
      </c>
      <c r="BS49" s="84" t="e">
        <f t="shared" si="26"/>
        <v>#DIV/0!</v>
      </c>
      <c r="BT49" s="84" t="e">
        <f t="shared" si="27"/>
        <v>#DIV/0!</v>
      </c>
      <c r="BU49" s="85"/>
      <c r="BV49" s="85"/>
      <c r="BW49" s="85">
        <v>0</v>
      </c>
      <c r="BX49" s="210">
        <v>0</v>
      </c>
      <c r="BY49" s="85">
        <v>0</v>
      </c>
      <c r="BZ49" s="210">
        <v>0</v>
      </c>
      <c r="CA49" s="149" t="e">
        <f t="shared" si="74"/>
        <v>#DIV/0!</v>
      </c>
      <c r="CB49" s="149" t="e">
        <f t="shared" si="29"/>
        <v>#DIV/0!</v>
      </c>
      <c r="CC49" s="281" t="e">
        <f t="shared" si="30"/>
        <v>#DIV/0!</v>
      </c>
      <c r="CD49" s="281" t="e">
        <f t="shared" si="31"/>
        <v>#DIV/0!</v>
      </c>
      <c r="CE49" s="95"/>
      <c r="CF49" s="85"/>
      <c r="CG49" s="85"/>
      <c r="CH49" s="85"/>
      <c r="CI49" s="85"/>
      <c r="CJ49" s="85"/>
      <c r="CK49" s="149" t="e">
        <f t="shared" si="75"/>
        <v>#DIV/0!</v>
      </c>
      <c r="CL49" s="149" t="e">
        <f t="shared" si="33"/>
        <v>#DIV/0!</v>
      </c>
      <c r="CM49" s="84" t="e">
        <f t="shared" si="34"/>
        <v>#DIV/0!</v>
      </c>
      <c r="CN49" s="84" t="e">
        <f t="shared" si="35"/>
        <v>#DIV/0!</v>
      </c>
    </row>
    <row r="50" spans="1:92" ht="15" customHeight="1">
      <c r="A50" s="442"/>
      <c r="B50" s="131" t="s">
        <v>221</v>
      </c>
      <c r="C50" s="95"/>
      <c r="D50" s="210"/>
      <c r="E50" s="85"/>
      <c r="F50" s="210"/>
      <c r="G50" s="85"/>
      <c r="H50" s="210"/>
      <c r="I50" s="149" t="e">
        <f t="shared" si="0"/>
        <v>#DIV/0!</v>
      </c>
      <c r="J50" s="149" t="e">
        <f t="shared" si="1"/>
        <v>#DIV/0!</v>
      </c>
      <c r="K50" s="84" t="e">
        <f t="shared" si="2"/>
        <v>#DIV/0!</v>
      </c>
      <c r="L50" s="84" t="e">
        <f t="shared" si="3"/>
        <v>#DIV/0!</v>
      </c>
      <c r="M50" s="85"/>
      <c r="N50" s="85"/>
      <c r="O50" s="85"/>
      <c r="P50" s="210"/>
      <c r="Q50" s="85"/>
      <c r="R50" s="85"/>
      <c r="S50" s="149" t="e">
        <f t="shared" si="68"/>
        <v>#DIV/0!</v>
      </c>
      <c r="T50" s="149" t="e">
        <f t="shared" si="5"/>
        <v>#DIV/0!</v>
      </c>
      <c r="U50" s="84" t="e">
        <f t="shared" si="6"/>
        <v>#DIV/0!</v>
      </c>
      <c r="V50" s="84" t="e">
        <f t="shared" si="7"/>
        <v>#DIV/0!</v>
      </c>
      <c r="W50" s="85"/>
      <c r="X50" s="85"/>
      <c r="Y50" s="85"/>
      <c r="Z50" s="85"/>
      <c r="AA50" s="85"/>
      <c r="AB50" s="85"/>
      <c r="AC50" s="149" t="e">
        <f t="shared" si="69"/>
        <v>#DIV/0!</v>
      </c>
      <c r="AD50" s="149" t="e">
        <f t="shared" si="9"/>
        <v>#DIV/0!</v>
      </c>
      <c r="AE50" s="84" t="e">
        <f t="shared" si="10"/>
        <v>#DIV/0!</v>
      </c>
      <c r="AF50" s="84" t="e">
        <f t="shared" si="11"/>
        <v>#DIV/0!</v>
      </c>
      <c r="AG50" s="85"/>
      <c r="AH50" s="85"/>
      <c r="AI50" s="85">
        <v>135313.79999999999</v>
      </c>
      <c r="AJ50" s="210">
        <v>9.5106820846301121E-2</v>
      </c>
      <c r="AK50" s="85">
        <v>1291567.0196941071</v>
      </c>
      <c r="AL50" s="210">
        <v>0.90779235490421906</v>
      </c>
      <c r="AM50" s="149" t="e">
        <f t="shared" si="70"/>
        <v>#DIV/0!</v>
      </c>
      <c r="AN50" s="149" t="e">
        <f t="shared" si="13"/>
        <v>#DIV/0!</v>
      </c>
      <c r="AO50" s="281">
        <f t="shared" si="14"/>
        <v>8.5449763416156159</v>
      </c>
      <c r="AP50" s="281">
        <f t="shared" si="15"/>
        <v>8.5449763416156159</v>
      </c>
      <c r="AQ50" s="85">
        <v>0</v>
      </c>
      <c r="AR50" s="209">
        <v>0</v>
      </c>
      <c r="AS50" s="85">
        <v>0</v>
      </c>
      <c r="AT50" s="210">
        <v>0</v>
      </c>
      <c r="AU50" s="85"/>
      <c r="AV50" s="85"/>
      <c r="AW50" s="281" t="e">
        <f t="shared" si="71"/>
        <v>#DIV/0!</v>
      </c>
      <c r="AX50" s="281" t="e">
        <f t="shared" si="17"/>
        <v>#DIV/0!</v>
      </c>
      <c r="AY50" s="281" t="e">
        <f t="shared" si="18"/>
        <v>#DIV/0!</v>
      </c>
      <c r="AZ50" s="281" t="e">
        <f t="shared" si="19"/>
        <v>#DIV/0!</v>
      </c>
      <c r="BA50" s="85"/>
      <c r="BB50" s="85"/>
      <c r="BC50" s="85"/>
      <c r="BD50" s="85"/>
      <c r="BE50" s="85"/>
      <c r="BF50" s="85"/>
      <c r="BG50" s="149" t="e">
        <f t="shared" si="72"/>
        <v>#DIV/0!</v>
      </c>
      <c r="BH50" s="149" t="e">
        <f t="shared" si="21"/>
        <v>#DIV/0!</v>
      </c>
      <c r="BI50" s="84" t="e">
        <f t="shared" si="22"/>
        <v>#DIV/0!</v>
      </c>
      <c r="BJ50" s="84" t="e">
        <f t="shared" si="23"/>
        <v>#DIV/0!</v>
      </c>
      <c r="BK50" s="85"/>
      <c r="BL50" s="85"/>
      <c r="BM50" s="85"/>
      <c r="BN50" s="85"/>
      <c r="BO50" s="85"/>
      <c r="BP50" s="85"/>
      <c r="BQ50" s="149" t="e">
        <f t="shared" si="73"/>
        <v>#DIV/0!</v>
      </c>
      <c r="BR50" s="149" t="e">
        <f t="shared" si="25"/>
        <v>#DIV/0!</v>
      </c>
      <c r="BS50" s="84" t="e">
        <f t="shared" si="26"/>
        <v>#DIV/0!</v>
      </c>
      <c r="BT50" s="84" t="e">
        <f t="shared" si="27"/>
        <v>#DIV/0!</v>
      </c>
      <c r="BU50" s="85"/>
      <c r="BV50" s="85"/>
      <c r="BW50" s="85">
        <v>0</v>
      </c>
      <c r="BX50" s="210">
        <v>0</v>
      </c>
      <c r="BY50" s="85">
        <v>0</v>
      </c>
      <c r="BZ50" s="210">
        <v>0</v>
      </c>
      <c r="CA50" s="149" t="e">
        <f t="shared" si="74"/>
        <v>#DIV/0!</v>
      </c>
      <c r="CB50" s="149" t="e">
        <f t="shared" si="29"/>
        <v>#DIV/0!</v>
      </c>
      <c r="CC50" s="281" t="e">
        <f t="shared" si="30"/>
        <v>#DIV/0!</v>
      </c>
      <c r="CD50" s="281" t="e">
        <f t="shared" si="31"/>
        <v>#DIV/0!</v>
      </c>
      <c r="CE50" s="95"/>
      <c r="CF50" s="85"/>
      <c r="CG50" s="85"/>
      <c r="CH50" s="85"/>
      <c r="CI50" s="85"/>
      <c r="CJ50" s="85"/>
      <c r="CK50" s="149" t="e">
        <f t="shared" si="75"/>
        <v>#DIV/0!</v>
      </c>
      <c r="CL50" s="149" t="e">
        <f t="shared" si="33"/>
        <v>#DIV/0!</v>
      </c>
      <c r="CM50" s="84" t="e">
        <f t="shared" si="34"/>
        <v>#DIV/0!</v>
      </c>
      <c r="CN50" s="84" t="e">
        <f t="shared" si="35"/>
        <v>#DIV/0!</v>
      </c>
    </row>
    <row r="51" spans="1:92" ht="15" customHeight="1">
      <c r="A51" s="442"/>
      <c r="B51" s="38" t="s">
        <v>57</v>
      </c>
      <c r="C51" s="132">
        <f>SUM(C47:C50)</f>
        <v>0</v>
      </c>
      <c r="D51" s="213">
        <f t="shared" ref="D51:H51" si="76">SUM(D47:D50)</f>
        <v>0</v>
      </c>
      <c r="E51" s="133">
        <f t="shared" si="76"/>
        <v>0</v>
      </c>
      <c r="F51" s="213">
        <f t="shared" si="76"/>
        <v>0</v>
      </c>
      <c r="G51" s="133">
        <f t="shared" si="76"/>
        <v>0</v>
      </c>
      <c r="H51" s="213">
        <f t="shared" si="76"/>
        <v>0</v>
      </c>
      <c r="I51" s="150" t="e">
        <f t="shared" ref="I51" si="77">(E51-C51)/C51</f>
        <v>#DIV/0!</v>
      </c>
      <c r="J51" s="150" t="e">
        <f t="shared" ref="J51" si="78">(F51-D51)/D51</f>
        <v>#DIV/0!</v>
      </c>
      <c r="K51" s="154" t="e">
        <f t="shared" si="2"/>
        <v>#DIV/0!</v>
      </c>
      <c r="L51" s="154" t="e">
        <f t="shared" si="3"/>
        <v>#DIV/0!</v>
      </c>
      <c r="M51" s="133">
        <f>SUM(M47:M50)</f>
        <v>0</v>
      </c>
      <c r="N51" s="133">
        <f t="shared" ref="N51" si="79">SUM(N47:N50)</f>
        <v>0</v>
      </c>
      <c r="O51" s="133">
        <v>0</v>
      </c>
      <c r="P51" s="213">
        <v>0</v>
      </c>
      <c r="Q51" s="133">
        <v>0</v>
      </c>
      <c r="R51" s="213">
        <v>0</v>
      </c>
      <c r="S51" s="150" t="e">
        <f t="shared" si="68"/>
        <v>#DIV/0!</v>
      </c>
      <c r="T51" s="150" t="e">
        <f t="shared" si="5"/>
        <v>#DIV/0!</v>
      </c>
      <c r="U51" s="154" t="e">
        <f t="shared" si="6"/>
        <v>#DIV/0!</v>
      </c>
      <c r="V51" s="154" t="e">
        <f t="shared" si="7"/>
        <v>#DIV/0!</v>
      </c>
      <c r="W51" s="132">
        <f>SUM(W47:W50)</f>
        <v>0</v>
      </c>
      <c r="X51" s="213">
        <f t="shared" ref="X51:AB51" si="80">SUM(X47:X50)</f>
        <v>0</v>
      </c>
      <c r="Y51" s="133">
        <f t="shared" si="80"/>
        <v>0</v>
      </c>
      <c r="Z51" s="213">
        <f t="shared" si="80"/>
        <v>0</v>
      </c>
      <c r="AA51" s="133">
        <f t="shared" si="80"/>
        <v>0</v>
      </c>
      <c r="AB51" s="213">
        <f t="shared" si="80"/>
        <v>0</v>
      </c>
      <c r="AC51" s="150" t="e">
        <f t="shared" si="69"/>
        <v>#DIV/0!</v>
      </c>
      <c r="AD51" s="150" t="e">
        <f t="shared" si="9"/>
        <v>#DIV/0!</v>
      </c>
      <c r="AE51" s="154" t="e">
        <f t="shared" si="10"/>
        <v>#DIV/0!</v>
      </c>
      <c r="AF51" s="154" t="e">
        <f t="shared" si="11"/>
        <v>#DIV/0!</v>
      </c>
      <c r="AG51" s="132">
        <f>SUM(AG47:AG50)</f>
        <v>0</v>
      </c>
      <c r="AH51" s="213">
        <f t="shared" ref="AH51" si="81">SUM(AH47:AH50)</f>
        <v>0</v>
      </c>
      <c r="AI51" s="133">
        <v>451045.99999999994</v>
      </c>
      <c r="AJ51" s="213">
        <v>0.31702273615433701</v>
      </c>
      <c r="AK51" s="133">
        <v>4305223.3989803558</v>
      </c>
      <c r="AL51" s="213">
        <v>3.0259745163473961</v>
      </c>
      <c r="AM51" s="150" t="e">
        <f t="shared" si="70"/>
        <v>#DIV/0!</v>
      </c>
      <c r="AN51" s="150" t="e">
        <f t="shared" si="13"/>
        <v>#DIV/0!</v>
      </c>
      <c r="AO51" s="154">
        <f t="shared" si="14"/>
        <v>8.5449763416156141</v>
      </c>
      <c r="AP51" s="154">
        <f t="shared" si="15"/>
        <v>8.5449763416156141</v>
      </c>
      <c r="AQ51" s="133">
        <v>0</v>
      </c>
      <c r="AR51" s="323">
        <v>0</v>
      </c>
      <c r="AS51" s="133">
        <v>0</v>
      </c>
      <c r="AT51" s="213">
        <v>0</v>
      </c>
      <c r="AU51" s="133">
        <f t="shared" ref="AU51:AV51" si="82">SUM(AU47:AU50)</f>
        <v>0</v>
      </c>
      <c r="AV51" s="133">
        <f t="shared" si="82"/>
        <v>0</v>
      </c>
      <c r="AW51" s="282" t="e">
        <f t="shared" si="71"/>
        <v>#DIV/0!</v>
      </c>
      <c r="AX51" s="282" t="e">
        <f t="shared" si="17"/>
        <v>#DIV/0!</v>
      </c>
      <c r="AY51" s="282" t="e">
        <f t="shared" si="18"/>
        <v>#DIV/0!</v>
      </c>
      <c r="AZ51" s="282" t="e">
        <f t="shared" si="19"/>
        <v>#DIV/0!</v>
      </c>
      <c r="BA51" s="132">
        <f>SUM(BA47:BA50)</f>
        <v>0</v>
      </c>
      <c r="BB51" s="213">
        <f t="shared" ref="BB51:BF51" si="83">SUM(BB47:BB50)</f>
        <v>0</v>
      </c>
      <c r="BC51" s="133">
        <f t="shared" si="83"/>
        <v>0</v>
      </c>
      <c r="BD51" s="213">
        <f t="shared" si="83"/>
        <v>0</v>
      </c>
      <c r="BE51" s="133">
        <f t="shared" si="83"/>
        <v>0</v>
      </c>
      <c r="BF51" s="213">
        <f t="shared" si="83"/>
        <v>0</v>
      </c>
      <c r="BG51" s="150" t="e">
        <f t="shared" si="72"/>
        <v>#DIV/0!</v>
      </c>
      <c r="BH51" s="150" t="e">
        <f t="shared" si="21"/>
        <v>#DIV/0!</v>
      </c>
      <c r="BI51" s="154" t="e">
        <f t="shared" si="22"/>
        <v>#DIV/0!</v>
      </c>
      <c r="BJ51" s="154" t="e">
        <f t="shared" si="23"/>
        <v>#DIV/0!</v>
      </c>
      <c r="BK51" s="132">
        <f>SUM(BK47:BK50)</f>
        <v>0</v>
      </c>
      <c r="BL51" s="213">
        <f t="shared" ref="BL51:BP51" si="84">SUM(BL47:BL50)</f>
        <v>0</v>
      </c>
      <c r="BM51" s="133">
        <f t="shared" si="84"/>
        <v>0</v>
      </c>
      <c r="BN51" s="213">
        <f t="shared" si="84"/>
        <v>0</v>
      </c>
      <c r="BO51" s="133">
        <f t="shared" si="84"/>
        <v>0</v>
      </c>
      <c r="BP51" s="213">
        <f t="shared" si="84"/>
        <v>0</v>
      </c>
      <c r="BQ51" s="150" t="e">
        <f t="shared" si="73"/>
        <v>#DIV/0!</v>
      </c>
      <c r="BR51" s="150" t="e">
        <f t="shared" si="25"/>
        <v>#DIV/0!</v>
      </c>
      <c r="BS51" s="154" t="e">
        <f t="shared" si="26"/>
        <v>#DIV/0!</v>
      </c>
      <c r="BT51" s="154" t="e">
        <f t="shared" si="27"/>
        <v>#DIV/0!</v>
      </c>
      <c r="BU51" s="133">
        <f>SUM(BU47:BU50)</f>
        <v>0</v>
      </c>
      <c r="BV51" s="133">
        <f t="shared" ref="BV51" si="85">SUM(BV47:BV50)</f>
        <v>0</v>
      </c>
      <c r="BW51" s="133">
        <v>0</v>
      </c>
      <c r="BX51" s="213">
        <v>0</v>
      </c>
      <c r="BY51" s="133">
        <v>0</v>
      </c>
      <c r="BZ51" s="213">
        <v>0</v>
      </c>
      <c r="CA51" s="150" t="e">
        <f t="shared" si="74"/>
        <v>#DIV/0!</v>
      </c>
      <c r="CB51" s="150" t="e">
        <f t="shared" si="29"/>
        <v>#DIV/0!</v>
      </c>
      <c r="CC51" s="282" t="e">
        <f t="shared" si="30"/>
        <v>#DIV/0!</v>
      </c>
      <c r="CD51" s="282" t="e">
        <f t="shared" si="31"/>
        <v>#DIV/0!</v>
      </c>
      <c r="CE51" s="132">
        <f>SUM(CE47:CE50)</f>
        <v>0</v>
      </c>
      <c r="CF51" s="213">
        <f t="shared" ref="CF51:CJ51" si="86">SUM(CF47:CF50)</f>
        <v>0</v>
      </c>
      <c r="CG51" s="133">
        <f t="shared" si="86"/>
        <v>0</v>
      </c>
      <c r="CH51" s="213">
        <f t="shared" si="86"/>
        <v>0</v>
      </c>
      <c r="CI51" s="133">
        <f t="shared" si="86"/>
        <v>0</v>
      </c>
      <c r="CJ51" s="213">
        <f t="shared" si="86"/>
        <v>0</v>
      </c>
      <c r="CK51" s="150" t="e">
        <f t="shared" si="75"/>
        <v>#DIV/0!</v>
      </c>
      <c r="CL51" s="150" t="e">
        <f t="shared" si="33"/>
        <v>#DIV/0!</v>
      </c>
      <c r="CM51" s="154" t="e">
        <f t="shared" si="34"/>
        <v>#DIV/0!</v>
      </c>
      <c r="CN51" s="154" t="e">
        <f t="shared" si="35"/>
        <v>#DIV/0!</v>
      </c>
    </row>
    <row r="52" spans="1:92" ht="15.75" customHeight="1">
      <c r="B52" s="135" t="s">
        <v>66</v>
      </c>
      <c r="C52" s="136">
        <f>C33+C39+C40+C46+C51</f>
        <v>0</v>
      </c>
      <c r="D52" s="214">
        <f>D33+D39+D40+D46+D51</f>
        <v>0</v>
      </c>
      <c r="E52" s="136">
        <f t="shared" ref="E52" si="87">E33+E39+E40+E46+E51</f>
        <v>0</v>
      </c>
      <c r="F52" s="214">
        <f t="shared" ref="F52" si="88">F33+F39+F40+F46+F51</f>
        <v>0</v>
      </c>
      <c r="G52" s="136">
        <f t="shared" ref="G52" si="89">G33+G39+G40+G46+G51</f>
        <v>0</v>
      </c>
      <c r="H52" s="214">
        <f t="shared" ref="H52" si="90">H33+H39+H40+H46+H51</f>
        <v>0</v>
      </c>
      <c r="I52" s="152" t="e">
        <f>(E52-C52)/C52</f>
        <v>#DIV/0!</v>
      </c>
      <c r="J52" s="153" t="e">
        <f t="shared" ref="J52" si="91">(F52-D52)/D52</f>
        <v>#DIV/0!</v>
      </c>
      <c r="K52" s="153" t="e">
        <f t="shared" si="2"/>
        <v>#DIV/0!</v>
      </c>
      <c r="L52" s="153" t="e">
        <f t="shared" si="3"/>
        <v>#DIV/0!</v>
      </c>
      <c r="M52" s="136">
        <f>M33+M39+M40+M46+M51</f>
        <v>0</v>
      </c>
      <c r="N52" s="136">
        <f>N33+N39+N40+N46+N51</f>
        <v>0</v>
      </c>
      <c r="O52" s="136">
        <v>3232000</v>
      </c>
      <c r="P52" s="214">
        <v>2.2716474223268079</v>
      </c>
      <c r="Q52" s="136">
        <v>13423332.004320418</v>
      </c>
      <c r="R52" s="214">
        <v>9.434739339929278</v>
      </c>
      <c r="S52" s="152" t="e">
        <f>(O52-M52)/M52</f>
        <v>#DIV/0!</v>
      </c>
      <c r="T52" s="153" t="e">
        <f t="shared" si="5"/>
        <v>#DIV/0!</v>
      </c>
      <c r="U52" s="153">
        <f t="shared" si="6"/>
        <v>3.1532586647030998</v>
      </c>
      <c r="V52" s="153">
        <f t="shared" si="7"/>
        <v>3.1532586647031002</v>
      </c>
      <c r="W52" s="136">
        <f>W33+W39+W40+W46+W51</f>
        <v>0</v>
      </c>
      <c r="X52" s="214">
        <f>X33+X39+X40+X46+X51</f>
        <v>0</v>
      </c>
      <c r="Y52" s="136">
        <f t="shared" ref="Y52" si="92">Y33+Y39+Y40+Y46+Y51</f>
        <v>0</v>
      </c>
      <c r="Z52" s="214">
        <f t="shared" ref="Z52" si="93">Z33+Z39+Z40+Z46+Z51</f>
        <v>0</v>
      </c>
      <c r="AA52" s="136">
        <f t="shared" ref="AA52" si="94">AA33+AA39+AA40+AA46+AA51</f>
        <v>0</v>
      </c>
      <c r="AB52" s="214">
        <f t="shared" ref="AB52" si="95">AB33+AB39+AB40+AB46+AB51</f>
        <v>0</v>
      </c>
      <c r="AC52" s="152" t="e">
        <f>(Y52-W52)/W52</f>
        <v>#DIV/0!</v>
      </c>
      <c r="AD52" s="153" t="e">
        <f t="shared" si="9"/>
        <v>#DIV/0!</v>
      </c>
      <c r="AE52" s="153" t="e">
        <f t="shared" si="10"/>
        <v>#DIV/0!</v>
      </c>
      <c r="AF52" s="153" t="e">
        <f t="shared" si="11"/>
        <v>#DIV/0!</v>
      </c>
      <c r="AG52" s="136">
        <f>AG33+AG39+AG40+AG46+AG51</f>
        <v>0</v>
      </c>
      <c r="AH52" s="214">
        <f>AH33+AH39+AH40+AH46+AH51</f>
        <v>0</v>
      </c>
      <c r="AI52" s="136">
        <v>451045.99999999994</v>
      </c>
      <c r="AJ52" s="214">
        <v>0.31702273615433701</v>
      </c>
      <c r="AK52" s="136">
        <v>4305223.3989803558</v>
      </c>
      <c r="AL52" s="214">
        <v>3.0259745163473961</v>
      </c>
      <c r="AM52" s="152" t="e">
        <f>(AI52-AG52)/AG52</f>
        <v>#DIV/0!</v>
      </c>
      <c r="AN52" s="153" t="e">
        <f t="shared" si="13"/>
        <v>#DIV/0!</v>
      </c>
      <c r="AO52" s="153">
        <f t="shared" si="14"/>
        <v>8.5449763416156141</v>
      </c>
      <c r="AP52" s="153">
        <f t="shared" si="15"/>
        <v>8.5449763416156141</v>
      </c>
      <c r="AQ52" s="136">
        <v>566680763</v>
      </c>
      <c r="AR52" s="214">
        <v>398.29792529428801</v>
      </c>
      <c r="AS52" s="136">
        <v>464010104</v>
      </c>
      <c r="AT52" s="214">
        <v>565.17398697204885</v>
      </c>
      <c r="AU52" s="136">
        <f t="shared" ref="AU52" si="96">AU33+AU39+AU40+AU46+AU51</f>
        <v>0</v>
      </c>
      <c r="AV52" s="214">
        <f t="shared" ref="AV52" si="97">AV33+AV39+AV40+AV46+AV51</f>
        <v>0</v>
      </c>
      <c r="AW52" s="283">
        <f>(AS52-AQ52)/AQ52</f>
        <v>-0.18117900889464286</v>
      </c>
      <c r="AX52" s="283">
        <f t="shared" si="17"/>
        <v>0.41897296239859178</v>
      </c>
      <c r="AY52" s="283">
        <f t="shared" si="18"/>
        <v>-1</v>
      </c>
      <c r="AZ52" s="283">
        <f t="shared" si="19"/>
        <v>-1</v>
      </c>
      <c r="BA52" s="136">
        <f>BA33+BA39+BA40+BA46+BA51</f>
        <v>0</v>
      </c>
      <c r="BB52" s="214">
        <f>BB33+BB39+BB40+BB46+BB51</f>
        <v>0</v>
      </c>
      <c r="BC52" s="136">
        <f t="shared" ref="BC52" si="98">BC33+BC39+BC40+BC46+BC51</f>
        <v>0</v>
      </c>
      <c r="BD52" s="214">
        <f t="shared" ref="BD52" si="99">BD33+BD39+BD40+BD46+BD51</f>
        <v>0</v>
      </c>
      <c r="BE52" s="136">
        <f t="shared" ref="BE52" si="100">BE33+BE39+BE40+BE46+BE51</f>
        <v>0</v>
      </c>
      <c r="BF52" s="214">
        <f t="shared" ref="BF52" si="101">BF33+BF39+BF40+BF46+BF51</f>
        <v>0</v>
      </c>
      <c r="BG52" s="152" t="e">
        <f>(BC52-BA52)/BA52</f>
        <v>#DIV/0!</v>
      </c>
      <c r="BH52" s="153" t="e">
        <f t="shared" si="21"/>
        <v>#DIV/0!</v>
      </c>
      <c r="BI52" s="153" t="e">
        <f t="shared" si="22"/>
        <v>#DIV/0!</v>
      </c>
      <c r="BJ52" s="153" t="e">
        <f t="shared" si="23"/>
        <v>#DIV/0!</v>
      </c>
      <c r="BK52" s="136">
        <f>BK33+BK39+BK40+BK46+BK51</f>
        <v>0</v>
      </c>
      <c r="BL52" s="214">
        <f>BL33+BL39+BL40+BL46+BL51</f>
        <v>0</v>
      </c>
      <c r="BM52" s="136">
        <f t="shared" ref="BM52" si="102">BM33+BM39+BM40+BM46+BM51</f>
        <v>0</v>
      </c>
      <c r="BN52" s="214">
        <f t="shared" ref="BN52" si="103">BN33+BN39+BN40+BN46+BN51</f>
        <v>0</v>
      </c>
      <c r="BO52" s="136">
        <f t="shared" ref="BO52" si="104">BO33+BO39+BO40+BO46+BO51</f>
        <v>0</v>
      </c>
      <c r="BP52" s="214">
        <f t="shared" ref="BP52" si="105">BP33+BP39+BP40+BP46+BP51</f>
        <v>0</v>
      </c>
      <c r="BQ52" s="152" t="e">
        <f>(BM52-BK52)/BK52</f>
        <v>#DIV/0!</v>
      </c>
      <c r="BR52" s="153" t="e">
        <f t="shared" si="25"/>
        <v>#DIV/0!</v>
      </c>
      <c r="BS52" s="153" t="e">
        <f t="shared" si="26"/>
        <v>#DIV/0!</v>
      </c>
      <c r="BT52" s="153" t="e">
        <f t="shared" si="27"/>
        <v>#DIV/0!</v>
      </c>
      <c r="BU52" s="136">
        <f>BU33+BU39+BU40+BU46+BU51</f>
        <v>0</v>
      </c>
      <c r="BV52" s="214">
        <f>BV33+BV39+BV40+BV46+BV51</f>
        <v>0</v>
      </c>
      <c r="BW52" s="136">
        <v>112028840</v>
      </c>
      <c r="BX52" s="214">
        <v>232.32472294113745</v>
      </c>
      <c r="BY52" s="136">
        <v>590572718.64611995</v>
      </c>
      <c r="BZ52" s="214">
        <v>415.09065408694113</v>
      </c>
      <c r="CA52" s="152" t="e">
        <f>(BW52-BU52)/BU52</f>
        <v>#DIV/0!</v>
      </c>
      <c r="CB52" s="153" t="e">
        <f t="shared" si="29"/>
        <v>#DIV/0!</v>
      </c>
      <c r="CC52" s="283">
        <f t="shared" si="30"/>
        <v>4.2716132617825906</v>
      </c>
      <c r="CD52" s="283">
        <f t="shared" si="31"/>
        <v>0.78668309094297229</v>
      </c>
      <c r="CE52" s="136">
        <f>CE33+CE39+CE40+CE46+CE51</f>
        <v>0</v>
      </c>
      <c r="CF52" s="214">
        <f>CF33+CF39+CF40+CF46+CF51</f>
        <v>0</v>
      </c>
      <c r="CG52" s="136">
        <f t="shared" ref="CG52" si="106">CG33+CG39+CG40+CG46+CG51</f>
        <v>0</v>
      </c>
      <c r="CH52" s="214">
        <f t="shared" ref="CH52" si="107">CH33+CH39+CH40+CH46+CH51</f>
        <v>0</v>
      </c>
      <c r="CI52" s="136">
        <f t="shared" ref="CI52" si="108">CI33+CI39+CI40+CI46+CI51</f>
        <v>0</v>
      </c>
      <c r="CJ52" s="214">
        <f t="shared" ref="CJ52" si="109">CJ33+CJ39+CJ40+CJ46+CJ51</f>
        <v>0</v>
      </c>
      <c r="CK52" s="152" t="e">
        <f>(CG52-CE52)/CE52</f>
        <v>#DIV/0!</v>
      </c>
      <c r="CL52" s="153" t="e">
        <f t="shared" si="33"/>
        <v>#DIV/0!</v>
      </c>
      <c r="CM52" s="153" t="e">
        <f t="shared" si="34"/>
        <v>#DIV/0!</v>
      </c>
      <c r="CN52" s="153" t="e">
        <f t="shared" si="35"/>
        <v>#DIV/0!</v>
      </c>
    </row>
    <row r="53" spans="1:92" ht="15">
      <c r="B53" s="40"/>
    </row>
    <row r="54" spans="1:92" ht="15" customHeight="1">
      <c r="A54" s="460" t="s">
        <v>139</v>
      </c>
      <c r="B54" s="461"/>
      <c r="C54" s="360" t="s">
        <v>128</v>
      </c>
      <c r="D54" s="361"/>
      <c r="E54" s="361"/>
      <c r="F54" s="361"/>
      <c r="G54" s="361"/>
      <c r="H54" s="361"/>
      <c r="I54" s="361"/>
      <c r="J54" s="361"/>
      <c r="K54" s="361"/>
      <c r="L54" s="356"/>
      <c r="M54" s="360" t="s">
        <v>187</v>
      </c>
      <c r="N54" s="361"/>
      <c r="O54" s="361"/>
      <c r="P54" s="361"/>
      <c r="Q54" s="361"/>
      <c r="R54" s="361"/>
      <c r="S54" s="361"/>
      <c r="T54" s="361"/>
      <c r="U54" s="361"/>
      <c r="V54" s="356"/>
      <c r="W54" s="360" t="s">
        <v>186</v>
      </c>
      <c r="X54" s="361"/>
      <c r="Y54" s="361"/>
      <c r="Z54" s="361"/>
      <c r="AA54" s="361"/>
      <c r="AB54" s="361"/>
      <c r="AC54" s="361"/>
      <c r="AD54" s="361"/>
      <c r="AE54" s="361"/>
      <c r="AF54" s="356"/>
      <c r="AG54" s="360" t="s">
        <v>185</v>
      </c>
      <c r="AH54" s="361"/>
      <c r="AI54" s="361"/>
      <c r="AJ54" s="361"/>
      <c r="AK54" s="361"/>
      <c r="AL54" s="361"/>
      <c r="AM54" s="361"/>
      <c r="AN54" s="361"/>
      <c r="AO54" s="361"/>
      <c r="AP54" s="356"/>
      <c r="AQ54" s="360" t="s">
        <v>184</v>
      </c>
      <c r="AR54" s="361"/>
      <c r="AS54" s="361"/>
      <c r="AT54" s="361"/>
      <c r="AU54" s="361"/>
      <c r="AV54" s="361"/>
      <c r="AW54" s="361"/>
      <c r="AX54" s="361"/>
      <c r="AY54" s="361"/>
      <c r="AZ54" s="356"/>
      <c r="BA54" s="360" t="s">
        <v>177</v>
      </c>
      <c r="BB54" s="361"/>
      <c r="BC54" s="361"/>
      <c r="BD54" s="361"/>
      <c r="BE54" s="361"/>
      <c r="BF54" s="361"/>
      <c r="BG54" s="361"/>
      <c r="BH54" s="361"/>
      <c r="BI54" s="361"/>
      <c r="BJ54" s="356"/>
      <c r="BK54" s="360" t="s">
        <v>183</v>
      </c>
      <c r="BL54" s="361"/>
      <c r="BM54" s="361"/>
      <c r="BN54" s="361"/>
      <c r="BO54" s="361"/>
      <c r="BP54" s="361"/>
      <c r="BQ54" s="361"/>
      <c r="BR54" s="361"/>
      <c r="BS54" s="361"/>
      <c r="BT54" s="356"/>
      <c r="BU54" s="360" t="s">
        <v>182</v>
      </c>
      <c r="BV54" s="361"/>
      <c r="BW54" s="361"/>
      <c r="BX54" s="361"/>
      <c r="BY54" s="361"/>
      <c r="BZ54" s="361"/>
      <c r="CA54" s="361"/>
      <c r="CB54" s="361"/>
      <c r="CC54" s="361"/>
      <c r="CD54" s="356"/>
      <c r="CE54" s="360" t="s">
        <v>181</v>
      </c>
      <c r="CF54" s="361"/>
      <c r="CG54" s="361"/>
      <c r="CH54" s="361"/>
      <c r="CI54" s="361"/>
      <c r="CJ54" s="361"/>
      <c r="CK54" s="361"/>
      <c r="CL54" s="361"/>
      <c r="CM54" s="361"/>
      <c r="CN54" s="356"/>
    </row>
    <row r="55" spans="1:92">
      <c r="A55" s="460"/>
      <c r="B55" s="461"/>
      <c r="C55" s="360"/>
      <c r="D55" s="361"/>
      <c r="E55" s="361"/>
      <c r="F55" s="361"/>
      <c r="G55" s="361"/>
      <c r="H55" s="361"/>
      <c r="I55" s="361"/>
      <c r="J55" s="361"/>
      <c r="K55" s="361"/>
      <c r="L55" s="356"/>
      <c r="M55" s="360"/>
      <c r="N55" s="361"/>
      <c r="O55" s="361"/>
      <c r="P55" s="361"/>
      <c r="Q55" s="361"/>
      <c r="R55" s="361"/>
      <c r="S55" s="361"/>
      <c r="T55" s="361"/>
      <c r="U55" s="361"/>
      <c r="V55" s="356"/>
      <c r="W55" s="360"/>
      <c r="X55" s="361"/>
      <c r="Y55" s="361"/>
      <c r="Z55" s="361"/>
      <c r="AA55" s="361"/>
      <c r="AB55" s="361"/>
      <c r="AC55" s="361"/>
      <c r="AD55" s="361"/>
      <c r="AE55" s="361"/>
      <c r="AF55" s="356"/>
      <c r="AG55" s="360"/>
      <c r="AH55" s="361"/>
      <c r="AI55" s="361"/>
      <c r="AJ55" s="361"/>
      <c r="AK55" s="361"/>
      <c r="AL55" s="361"/>
      <c r="AM55" s="361"/>
      <c r="AN55" s="361"/>
      <c r="AO55" s="361"/>
      <c r="AP55" s="356"/>
      <c r="AQ55" s="360"/>
      <c r="AR55" s="361"/>
      <c r="AS55" s="361"/>
      <c r="AT55" s="361"/>
      <c r="AU55" s="361"/>
      <c r="AV55" s="361"/>
      <c r="AW55" s="361"/>
      <c r="AX55" s="361"/>
      <c r="AY55" s="361"/>
      <c r="AZ55" s="356"/>
      <c r="BA55" s="360"/>
      <c r="BB55" s="361"/>
      <c r="BC55" s="361"/>
      <c r="BD55" s="361"/>
      <c r="BE55" s="361"/>
      <c r="BF55" s="361"/>
      <c r="BG55" s="361"/>
      <c r="BH55" s="361"/>
      <c r="BI55" s="361"/>
      <c r="BJ55" s="356"/>
      <c r="BK55" s="360"/>
      <c r="BL55" s="361"/>
      <c r="BM55" s="361"/>
      <c r="BN55" s="361"/>
      <c r="BO55" s="361"/>
      <c r="BP55" s="361"/>
      <c r="BQ55" s="361"/>
      <c r="BR55" s="361"/>
      <c r="BS55" s="361"/>
      <c r="BT55" s="356"/>
      <c r="BU55" s="360"/>
      <c r="BV55" s="361"/>
      <c r="BW55" s="361"/>
      <c r="BX55" s="361"/>
      <c r="BY55" s="361"/>
      <c r="BZ55" s="361"/>
      <c r="CA55" s="361"/>
      <c r="CB55" s="361"/>
      <c r="CC55" s="361"/>
      <c r="CD55" s="356"/>
      <c r="CE55" s="360"/>
      <c r="CF55" s="361"/>
      <c r="CG55" s="361"/>
      <c r="CH55" s="361"/>
      <c r="CI55" s="361"/>
      <c r="CJ55" s="361"/>
      <c r="CK55" s="361"/>
      <c r="CL55" s="361"/>
      <c r="CM55" s="361"/>
      <c r="CN55" s="356"/>
    </row>
    <row r="56" spans="1:92">
      <c r="BY56" s="182"/>
    </row>
    <row r="57" spans="1:92">
      <c r="AQ57" s="182"/>
    </row>
    <row r="58" spans="1:92">
      <c r="BY58" s="182">
        <f>BY52-'T2 ACO Costs by HCP-LAN APM'!AM41</f>
        <v>0.20367622375488281</v>
      </c>
    </row>
    <row r="59" spans="1:92">
      <c r="Q59" s="182"/>
    </row>
    <row r="60" spans="1:92">
      <c r="Q60" s="182"/>
    </row>
    <row r="61" spans="1:92">
      <c r="Q61" s="182"/>
    </row>
    <row r="62" spans="1:92">
      <c r="Q62" s="182"/>
    </row>
  </sheetData>
  <mergeCells count="75">
    <mergeCell ref="G25:H25"/>
    <mergeCell ref="C25:D25"/>
    <mergeCell ref="CC25:CD25"/>
    <mergeCell ref="BU24:CD24"/>
    <mergeCell ref="W24:AF24"/>
    <mergeCell ref="AG24:AP24"/>
    <mergeCell ref="CE24:CN24"/>
    <mergeCell ref="CE25:CF25"/>
    <mergeCell ref="CG25:CH25"/>
    <mergeCell ref="CI25:CJ25"/>
    <mergeCell ref="CK25:CL25"/>
    <mergeCell ref="CM25:CN25"/>
    <mergeCell ref="AG54:AP55"/>
    <mergeCell ref="AO25:AP25"/>
    <mergeCell ref="CE54:CN55"/>
    <mergeCell ref="C22:CN22"/>
    <mergeCell ref="A54:B55"/>
    <mergeCell ref="BU54:CD55"/>
    <mergeCell ref="C54:L55"/>
    <mergeCell ref="M54:V55"/>
    <mergeCell ref="W54:AF55"/>
    <mergeCell ref="BA24:BJ24"/>
    <mergeCell ref="BK24:BT24"/>
    <mergeCell ref="AS25:AT25"/>
    <mergeCell ref="E25:F25"/>
    <mergeCell ref="O25:P25"/>
    <mergeCell ref="Y25:Z25"/>
    <mergeCell ref="AI25:AJ25"/>
    <mergeCell ref="AQ54:AZ55"/>
    <mergeCell ref="BA54:BJ55"/>
    <mergeCell ref="BK54:BT55"/>
    <mergeCell ref="BO25:BP25"/>
    <mergeCell ref="AU25:AV25"/>
    <mergeCell ref="AQ25:AR25"/>
    <mergeCell ref="BG25:BH25"/>
    <mergeCell ref="BQ25:BR25"/>
    <mergeCell ref="A34:A39"/>
    <mergeCell ref="BC25:BD25"/>
    <mergeCell ref="BM25:BN25"/>
    <mergeCell ref="Q25:R25"/>
    <mergeCell ref="CA25:CB25"/>
    <mergeCell ref="BU25:BV25"/>
    <mergeCell ref="BY25:BZ25"/>
    <mergeCell ref="BS25:BT25"/>
    <mergeCell ref="BA25:BB25"/>
    <mergeCell ref="BE25:BF25"/>
    <mergeCell ref="BK25:BL25"/>
    <mergeCell ref="BW25:BX25"/>
    <mergeCell ref="BI25:BJ25"/>
    <mergeCell ref="AY25:AZ25"/>
    <mergeCell ref="AM25:AN25"/>
    <mergeCell ref="AW25:AX25"/>
    <mergeCell ref="A41:A46"/>
    <mergeCell ref="A47:A51"/>
    <mergeCell ref="AQ24:AZ24"/>
    <mergeCell ref="B23:B24"/>
    <mergeCell ref="K25:L25"/>
    <mergeCell ref="U25:V25"/>
    <mergeCell ref="AE25:AF25"/>
    <mergeCell ref="A26:A33"/>
    <mergeCell ref="AK25:AL25"/>
    <mergeCell ref="AG25:AH25"/>
    <mergeCell ref="AA25:AB25"/>
    <mergeCell ref="W25:X25"/>
    <mergeCell ref="I25:J25"/>
    <mergeCell ref="S25:T25"/>
    <mergeCell ref="AC25:AD25"/>
    <mergeCell ref="M25:N25"/>
    <mergeCell ref="F1:G1"/>
    <mergeCell ref="F2:G2"/>
    <mergeCell ref="C23:L23"/>
    <mergeCell ref="C24:L24"/>
    <mergeCell ref="M24:V24"/>
    <mergeCell ref="E12:F12"/>
    <mergeCell ref="D16:I16"/>
  </mergeCells>
  <hyperlinks>
    <hyperlink ref="B23" r:id="rId1" display="Payment Model Type"/>
  </hyperlinks>
  <pageMargins left="0.7" right="0.7" top="0.75" bottom="0.75" header="0.3" footer="0.3"/>
  <pageSetup scale="40" orientation="landscape" r:id="rId2"/>
  <headerFooter>
    <oddHeader>&amp;C&amp;"-,Bold"Section 4
Attachment C-4</oddHeader>
  </headerFooter>
  <colBreaks count="8" manualBreakCount="8">
    <brk id="12" max="1048575" man="1"/>
    <brk id="22" max="1048575" man="1"/>
    <brk id="32" max="1048575" man="1"/>
    <brk id="42" max="1048575" man="1"/>
    <brk id="52" max="1048575" man="1"/>
    <brk id="62" max="1048575" man="1"/>
    <brk id="72" max="1048575" man="1"/>
    <brk id="8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topLeftCell="B1" zoomScaleNormal="100" workbookViewId="0">
      <selection activeCell="J51" sqref="J51"/>
    </sheetView>
  </sheetViews>
  <sheetFormatPr defaultRowHeight="14.25"/>
  <cols>
    <col min="1" max="1" width="39.375" customWidth="1"/>
    <col min="2" max="2" width="16.25" customWidth="1"/>
    <col min="3" max="3" width="14.625" customWidth="1"/>
    <col min="4" max="4" width="14.25" customWidth="1"/>
    <col min="5" max="5" width="17.375" customWidth="1"/>
    <col min="6" max="6" width="18.375" customWidth="1"/>
    <col min="7" max="7" width="14.25" customWidth="1"/>
    <col min="8" max="12" width="15" customWidth="1"/>
    <col min="13" max="15" width="14.25" customWidth="1"/>
    <col min="16" max="16" width="12.125" bestFit="1" customWidth="1"/>
    <col min="17" max="17" width="12.375" bestFit="1" customWidth="1"/>
    <col min="18" max="18" width="11.125" bestFit="1" customWidth="1"/>
    <col min="19" max="19" width="11.25" customWidth="1"/>
    <col min="20" max="20" width="11.125" bestFit="1" customWidth="1"/>
  </cols>
  <sheetData>
    <row r="1" spans="1:12" ht="15">
      <c r="A1" s="336" t="s">
        <v>225</v>
      </c>
      <c r="B1" s="336"/>
      <c r="C1" s="336"/>
      <c r="D1" s="336"/>
      <c r="E1" s="336"/>
      <c r="F1" s="336"/>
    </row>
    <row r="2" spans="1:12" ht="15">
      <c r="A2" s="336" t="s">
        <v>227</v>
      </c>
      <c r="B2" s="336"/>
      <c r="C2" s="336"/>
      <c r="D2" s="336"/>
      <c r="E2" s="336"/>
      <c r="F2" s="336"/>
    </row>
    <row r="3" spans="1:12" ht="15">
      <c r="A3" s="7" t="s">
        <v>5</v>
      </c>
    </row>
    <row r="4" spans="1:12" ht="15">
      <c r="A4" s="1" t="s">
        <v>58</v>
      </c>
      <c r="G4" s="13"/>
      <c r="H4" s="13"/>
      <c r="I4" s="13"/>
      <c r="J4" s="13"/>
      <c r="K4" s="13"/>
      <c r="L4" s="13"/>
    </row>
    <row r="5" spans="1:12" ht="16.5">
      <c r="A5" s="1" t="s">
        <v>131</v>
      </c>
      <c r="B5" s="2" t="s">
        <v>65</v>
      </c>
      <c r="C5" s="2"/>
      <c r="G5" s="13"/>
      <c r="H5" s="13"/>
      <c r="I5" s="13"/>
      <c r="J5" s="13"/>
      <c r="K5" s="13"/>
      <c r="L5" s="13"/>
    </row>
    <row r="6" spans="1:12" ht="16.5">
      <c r="A6" s="1" t="s">
        <v>6</v>
      </c>
      <c r="B6" s="2" t="s">
        <v>4</v>
      </c>
      <c r="H6" s="13"/>
      <c r="I6" s="13"/>
      <c r="J6" s="13"/>
      <c r="K6" s="13"/>
      <c r="L6" s="13"/>
    </row>
    <row r="7" spans="1:12" ht="16.5">
      <c r="A7" s="6" t="s">
        <v>1</v>
      </c>
      <c r="B7" s="3" t="s">
        <v>3</v>
      </c>
      <c r="H7" s="13"/>
      <c r="I7" s="13"/>
      <c r="J7" s="13"/>
      <c r="K7" s="13"/>
      <c r="L7" s="13"/>
    </row>
    <row r="8" spans="1:12" ht="16.5">
      <c r="A8" s="6" t="s">
        <v>19</v>
      </c>
      <c r="B8" s="3" t="s">
        <v>176</v>
      </c>
    </row>
    <row r="9" spans="1:12" ht="16.5">
      <c r="A9" s="6"/>
      <c r="B9" s="3" t="s">
        <v>27</v>
      </c>
    </row>
    <row r="10" spans="1:12" ht="16.5">
      <c r="A10" s="1" t="s">
        <v>0</v>
      </c>
      <c r="B10" s="4">
        <v>42880</v>
      </c>
    </row>
    <row r="12" spans="1:12" ht="37.5" customHeight="1">
      <c r="A12" s="74" t="s">
        <v>65</v>
      </c>
      <c r="B12" s="298" t="s">
        <v>230</v>
      </c>
      <c r="C12" s="39" t="s">
        <v>167</v>
      </c>
      <c r="D12" s="39" t="s">
        <v>166</v>
      </c>
      <c r="E12" s="72" t="s">
        <v>106</v>
      </c>
      <c r="F12" s="39" t="s">
        <v>172</v>
      </c>
      <c r="G12" s="39" t="s">
        <v>173</v>
      </c>
    </row>
    <row r="13" spans="1:12" ht="15">
      <c r="A13" s="68" t="s">
        <v>67</v>
      </c>
      <c r="B13" s="330"/>
      <c r="C13" s="86"/>
      <c r="D13" s="86"/>
      <c r="E13" s="86"/>
      <c r="F13" s="157"/>
      <c r="G13" s="158"/>
    </row>
    <row r="14" spans="1:12" ht="16.5">
      <c r="A14" s="69" t="s">
        <v>68</v>
      </c>
      <c r="B14" s="219">
        <v>758519.7164568482</v>
      </c>
      <c r="C14" s="220">
        <v>626446.25897553866</v>
      </c>
      <c r="D14" s="220">
        <v>653710.23804237077</v>
      </c>
      <c r="E14" s="234">
        <v>819990.02328800515</v>
      </c>
      <c r="F14" s="157">
        <f t="shared" ref="F14:F18" si="0">IFERROR((D14-C14)/C14,0)</f>
        <v>4.3521656768161346E-2</v>
      </c>
      <c r="G14" s="158">
        <f t="shared" ref="G14:G18" si="1">IFERROR((E14-D14)/D14,0)</f>
        <v>0.25436313456491533</v>
      </c>
    </row>
    <row r="15" spans="1:12" ht="16.5">
      <c r="A15" s="69" t="s">
        <v>214</v>
      </c>
      <c r="B15" s="219">
        <v>602441.0712961118</v>
      </c>
      <c r="C15" s="220">
        <v>515437.72137053352</v>
      </c>
      <c r="D15" s="220">
        <v>457716.77187809156</v>
      </c>
      <c r="E15" s="234">
        <v>539852.98052557558</v>
      </c>
      <c r="F15" s="157">
        <f t="shared" si="0"/>
        <v>-0.11198433311974854</v>
      </c>
      <c r="G15" s="158">
        <f t="shared" si="1"/>
        <v>0.17944767090457459</v>
      </c>
    </row>
    <row r="16" spans="1:12" ht="16.5">
      <c r="A16" s="69" t="s">
        <v>191</v>
      </c>
      <c r="B16" s="219">
        <v>2342549.493066581</v>
      </c>
      <c r="C16" s="220">
        <v>2043986.6332511855</v>
      </c>
      <c r="D16" s="220">
        <v>2446985.8990085339</v>
      </c>
      <c r="E16" s="234">
        <v>2807574.8555877269</v>
      </c>
      <c r="F16" s="157">
        <f t="shared" si="0"/>
        <v>0.19716335674677762</v>
      </c>
      <c r="G16" s="158">
        <f t="shared" si="1"/>
        <v>0.14736045545881402</v>
      </c>
    </row>
    <row r="17" spans="1:7" ht="16.5">
      <c r="A17" s="69" t="s">
        <v>192</v>
      </c>
      <c r="B17" s="219">
        <v>1397943.8965404879</v>
      </c>
      <c r="C17" s="220">
        <v>1196055.5994073448</v>
      </c>
      <c r="D17" s="220">
        <v>1215196.6851616236</v>
      </c>
      <c r="E17" s="234">
        <v>1348886.9416074224</v>
      </c>
      <c r="F17" s="157">
        <f t="shared" si="0"/>
        <v>1.6003508335033403E-2</v>
      </c>
      <c r="G17" s="158">
        <f t="shared" si="1"/>
        <v>0.11001532350955821</v>
      </c>
    </row>
    <row r="18" spans="1:7" ht="16.5">
      <c r="A18" s="69" t="s">
        <v>193</v>
      </c>
      <c r="B18" s="331">
        <v>950372.47030920186</v>
      </c>
      <c r="C18" s="220">
        <v>917732.78699539718</v>
      </c>
      <c r="D18" s="220">
        <v>1065614.3235142869</v>
      </c>
      <c r="E18" s="234">
        <v>1067687.3538910784</v>
      </c>
      <c r="F18" s="157">
        <f t="shared" si="0"/>
        <v>0.16113790268193981</v>
      </c>
      <c r="G18" s="158">
        <f t="shared" si="1"/>
        <v>1.9453852402760939E-3</v>
      </c>
    </row>
    <row r="19" spans="1:7" ht="15">
      <c r="A19" s="70" t="s">
        <v>74</v>
      </c>
      <c r="B19" s="221">
        <f>SUM(B14:B18)</f>
        <v>6051826.6476692306</v>
      </c>
      <c r="C19" s="221">
        <f>SUM(C14:C18)</f>
        <v>5299659</v>
      </c>
      <c r="D19" s="221">
        <f>SUM(D14:D18)</f>
        <v>5839223.9176049065</v>
      </c>
      <c r="E19" s="221">
        <f>SUM(E14:E18)</f>
        <v>6583992.1548998086</v>
      </c>
      <c r="F19" s="161">
        <f>IFERROR((D19-C19)/C19,0)</f>
        <v>0.10181125193241801</v>
      </c>
      <c r="G19" s="161">
        <f>IFERROR((E19-D19)/D19,0)</f>
        <v>0.12754575741640442</v>
      </c>
    </row>
    <row r="20" spans="1:7" ht="15">
      <c r="A20" s="162" t="s">
        <v>87</v>
      </c>
      <c r="B20" s="332"/>
      <c r="C20" s="220"/>
      <c r="D20" s="220"/>
      <c r="E20" s="220"/>
      <c r="F20" s="157"/>
      <c r="G20" s="158"/>
    </row>
    <row r="21" spans="1:7" ht="16.5">
      <c r="A21" s="69" t="s">
        <v>75</v>
      </c>
      <c r="B21" s="219">
        <v>276024</v>
      </c>
      <c r="C21" s="220">
        <v>311860.37</v>
      </c>
      <c r="D21" s="220">
        <v>300000</v>
      </c>
      <c r="E21" s="234">
        <v>309000</v>
      </c>
      <c r="F21" s="157">
        <f t="shared" ref="F21:F31" si="2">IFERROR((D21-C21)/C21,0)</f>
        <v>-3.8031026513564374E-2</v>
      </c>
      <c r="G21" s="158">
        <f t="shared" ref="G21:G31" si="3">IFERROR((E21-D21)/D21,0)</f>
        <v>0.03</v>
      </c>
    </row>
    <row r="22" spans="1:7" ht="16.5">
      <c r="A22" s="69" t="s">
        <v>76</v>
      </c>
      <c r="B22" s="219">
        <v>15168</v>
      </c>
      <c r="C22" s="220">
        <v>17805.689999999999</v>
      </c>
      <c r="D22" s="220">
        <v>23000</v>
      </c>
      <c r="E22" s="234">
        <v>20600</v>
      </c>
      <c r="F22" s="157">
        <f t="shared" si="2"/>
        <v>0.29172191585948098</v>
      </c>
      <c r="G22" s="158">
        <f t="shared" si="3"/>
        <v>-0.10434782608695652</v>
      </c>
    </row>
    <row r="23" spans="1:7" ht="16.5">
      <c r="A23" s="69" t="s">
        <v>77</v>
      </c>
      <c r="B23" s="219">
        <v>29052</v>
      </c>
      <c r="C23" s="220">
        <v>16583.46</v>
      </c>
      <c r="D23" s="220">
        <v>35000</v>
      </c>
      <c r="E23" s="234">
        <v>36050</v>
      </c>
      <c r="F23" s="157">
        <f t="shared" si="2"/>
        <v>1.1105366431371984</v>
      </c>
      <c r="G23" s="158">
        <f t="shared" si="3"/>
        <v>0.03</v>
      </c>
    </row>
    <row r="24" spans="1:7" ht="16.5">
      <c r="A24" s="69" t="s">
        <v>78</v>
      </c>
      <c r="B24" s="219">
        <v>2157488</v>
      </c>
      <c r="C24" s="220">
        <v>2625361.2799999998</v>
      </c>
      <c r="D24" s="220">
        <v>3045615</v>
      </c>
      <c r="E24" s="234">
        <v>2925467</v>
      </c>
      <c r="F24" s="157">
        <f t="shared" si="2"/>
        <v>0.16007462409135562</v>
      </c>
      <c r="G24" s="158">
        <f t="shared" si="3"/>
        <v>-3.9449503630629608E-2</v>
      </c>
    </row>
    <row r="25" spans="1:7" ht="16.5">
      <c r="A25" s="69" t="s">
        <v>79</v>
      </c>
      <c r="B25" s="271">
        <v>12000</v>
      </c>
      <c r="C25" s="220">
        <v>12372.99</v>
      </c>
      <c r="D25" s="220">
        <v>12500</v>
      </c>
      <c r="E25" s="234">
        <v>12575</v>
      </c>
      <c r="F25" s="157">
        <f t="shared" si="2"/>
        <v>1.0265101644792425E-2</v>
      </c>
      <c r="G25" s="158">
        <f t="shared" si="3"/>
        <v>6.0000000000000001E-3</v>
      </c>
    </row>
    <row r="26" spans="1:7" ht="16.5">
      <c r="A26" s="69" t="s">
        <v>80</v>
      </c>
      <c r="B26" s="219">
        <v>0</v>
      </c>
      <c r="C26" s="220">
        <v>0</v>
      </c>
      <c r="D26" s="220">
        <v>0</v>
      </c>
      <c r="E26" s="234">
        <v>0</v>
      </c>
      <c r="F26" s="157">
        <f t="shared" si="2"/>
        <v>0</v>
      </c>
      <c r="G26" s="158">
        <f t="shared" si="3"/>
        <v>0</v>
      </c>
    </row>
    <row r="27" spans="1:7" ht="16.5">
      <c r="A27" s="69" t="s">
        <v>81</v>
      </c>
      <c r="B27" s="219">
        <v>5004</v>
      </c>
      <c r="C27" s="220">
        <v>24463.08</v>
      </c>
      <c r="D27" s="220">
        <v>25000</v>
      </c>
      <c r="E27" s="234">
        <v>25000</v>
      </c>
      <c r="F27" s="157">
        <f t="shared" si="2"/>
        <v>2.1948176599185312E-2</v>
      </c>
      <c r="G27" s="158">
        <f t="shared" si="3"/>
        <v>0</v>
      </c>
    </row>
    <row r="28" spans="1:7" ht="16.5">
      <c r="A28" s="69" t="s">
        <v>82</v>
      </c>
      <c r="B28" s="219">
        <v>27888</v>
      </c>
      <c r="C28" s="220">
        <v>26817.27</v>
      </c>
      <c r="D28" s="220">
        <v>30000</v>
      </c>
      <c r="E28" s="234">
        <v>30900</v>
      </c>
      <c r="F28" s="157">
        <f t="shared" si="2"/>
        <v>0.11868210298811174</v>
      </c>
      <c r="G28" s="158">
        <f t="shared" si="3"/>
        <v>0.03</v>
      </c>
    </row>
    <row r="29" spans="1:7" ht="16.5">
      <c r="A29" s="69" t="s">
        <v>83</v>
      </c>
      <c r="B29" s="219">
        <v>56244</v>
      </c>
      <c r="C29" s="220">
        <v>61810.7</v>
      </c>
      <c r="D29" s="220">
        <v>64000</v>
      </c>
      <c r="E29" s="234">
        <v>67980</v>
      </c>
      <c r="F29" s="157">
        <f t="shared" si="2"/>
        <v>3.5419433852067736E-2</v>
      </c>
      <c r="G29" s="158">
        <f t="shared" si="3"/>
        <v>6.21875E-2</v>
      </c>
    </row>
    <row r="30" spans="1:7" ht="16.5">
      <c r="A30" s="69" t="s">
        <v>84</v>
      </c>
      <c r="B30" s="219">
        <v>52992</v>
      </c>
      <c r="C30" s="220">
        <v>82885.62</v>
      </c>
      <c r="D30" s="220">
        <v>75000</v>
      </c>
      <c r="E30" s="234">
        <v>77250</v>
      </c>
      <c r="F30" s="157">
        <f t="shared" si="2"/>
        <v>-9.5138577717099729E-2</v>
      </c>
      <c r="G30" s="158">
        <f t="shared" si="3"/>
        <v>0.03</v>
      </c>
    </row>
    <row r="31" spans="1:7" ht="16.5">
      <c r="A31" s="69" t="s">
        <v>85</v>
      </c>
      <c r="B31" s="331">
        <v>94668</v>
      </c>
      <c r="C31" s="220">
        <v>82420.09</v>
      </c>
      <c r="D31" s="220">
        <v>85000</v>
      </c>
      <c r="E31" s="234">
        <v>86339</v>
      </c>
      <c r="F31" s="157">
        <f t="shared" si="2"/>
        <v>3.1301955627566089E-2</v>
      </c>
      <c r="G31" s="158">
        <f t="shared" si="3"/>
        <v>1.5752941176470588E-2</v>
      </c>
    </row>
    <row r="32" spans="1:7" ht="15">
      <c r="A32" s="70" t="s">
        <v>86</v>
      </c>
      <c r="B32" s="221">
        <f>SUM(B21:B31)</f>
        <v>2726528</v>
      </c>
      <c r="C32" s="221">
        <f>SUM(C21:C31)</f>
        <v>3262380.5500000003</v>
      </c>
      <c r="D32" s="221">
        <f>SUM(D21:D31)</f>
        <v>3695115</v>
      </c>
      <c r="E32" s="221">
        <f>SUM(E21:E31)</f>
        <v>3591161</v>
      </c>
      <c r="F32" s="161">
        <f>IFERROR((D32-C32)/C32,0)</f>
        <v>0.13264376836724326</v>
      </c>
      <c r="G32" s="161">
        <f>IFERROR((E32-D32)/D32,0)</f>
        <v>-2.8132818599691755E-2</v>
      </c>
    </row>
    <row r="33" spans="1:13" ht="15">
      <c r="A33" s="71" t="s">
        <v>88</v>
      </c>
      <c r="B33" s="332"/>
      <c r="C33" s="220"/>
      <c r="D33" s="220"/>
      <c r="E33" s="220"/>
      <c r="F33" s="157"/>
      <c r="G33" s="158"/>
    </row>
    <row r="34" spans="1:13" ht="16.5">
      <c r="A34" s="69" t="s">
        <v>89</v>
      </c>
      <c r="B34" s="219">
        <v>39996</v>
      </c>
      <c r="C34" s="220">
        <v>1500</v>
      </c>
      <c r="D34" s="220">
        <v>55000</v>
      </c>
      <c r="E34" s="234">
        <v>77250</v>
      </c>
      <c r="F34" s="157">
        <f t="shared" ref="F34:F46" si="4">IFERROR((D34-C34)/C34,0)</f>
        <v>35.666666666666664</v>
      </c>
      <c r="G34" s="158">
        <f t="shared" ref="G34:G48" si="5">IFERROR((E34-D34)/D34,0)</f>
        <v>0.40454545454545454</v>
      </c>
    </row>
    <row r="35" spans="1:13" ht="16.5">
      <c r="A35" s="69" t="s">
        <v>69</v>
      </c>
      <c r="B35" s="219">
        <v>67500</v>
      </c>
      <c r="C35" s="220">
        <v>0</v>
      </c>
      <c r="D35" s="220">
        <v>100000</v>
      </c>
      <c r="E35" s="234">
        <v>100000</v>
      </c>
      <c r="F35" s="157">
        <f t="shared" si="4"/>
        <v>0</v>
      </c>
      <c r="G35" s="158">
        <f t="shared" si="5"/>
        <v>0</v>
      </c>
    </row>
    <row r="36" spans="1:13" ht="16.5">
      <c r="A36" s="69" t="s">
        <v>223</v>
      </c>
      <c r="B36" s="219">
        <v>0</v>
      </c>
      <c r="C36" s="220">
        <v>0</v>
      </c>
      <c r="D36" s="220">
        <v>0</v>
      </c>
      <c r="E36" s="234">
        <v>0</v>
      </c>
      <c r="F36" s="157">
        <f t="shared" si="4"/>
        <v>0</v>
      </c>
      <c r="G36" s="158">
        <f t="shared" si="5"/>
        <v>0</v>
      </c>
    </row>
    <row r="37" spans="1:13" ht="16.5">
      <c r="A37" s="69" t="s">
        <v>224</v>
      </c>
      <c r="B37" s="219">
        <v>0</v>
      </c>
      <c r="C37" s="220">
        <v>0</v>
      </c>
      <c r="D37" s="220">
        <v>0</v>
      </c>
      <c r="E37" s="234">
        <v>0</v>
      </c>
      <c r="F37" s="157">
        <f t="shared" si="4"/>
        <v>0</v>
      </c>
      <c r="G37" s="158">
        <f t="shared" si="5"/>
        <v>0</v>
      </c>
    </row>
    <row r="38" spans="1:13" ht="16.5">
      <c r="A38" s="69" t="s">
        <v>70</v>
      </c>
      <c r="B38" s="219">
        <v>0</v>
      </c>
      <c r="C38" s="220">
        <v>0</v>
      </c>
      <c r="D38" s="220">
        <v>0</v>
      </c>
      <c r="E38" s="234">
        <v>0</v>
      </c>
      <c r="F38" s="157">
        <f t="shared" si="4"/>
        <v>0</v>
      </c>
      <c r="G38" s="158">
        <f t="shared" si="5"/>
        <v>0</v>
      </c>
    </row>
    <row r="39" spans="1:13" ht="16.5">
      <c r="A39" s="69" t="s">
        <v>71</v>
      </c>
      <c r="B39" s="219">
        <v>90000</v>
      </c>
      <c r="C39" s="220">
        <v>225761.15</v>
      </c>
      <c r="D39" s="220">
        <v>200000</v>
      </c>
      <c r="E39" s="234">
        <v>200000</v>
      </c>
      <c r="F39" s="157">
        <f t="shared" si="4"/>
        <v>-0.114107985364178</v>
      </c>
      <c r="G39" s="158">
        <f t="shared" si="5"/>
        <v>0</v>
      </c>
    </row>
    <row r="40" spans="1:13" ht="16.5">
      <c r="A40" s="69" t="s">
        <v>72</v>
      </c>
      <c r="B40" s="219">
        <v>0</v>
      </c>
      <c r="C40" s="220">
        <v>0</v>
      </c>
      <c r="D40" s="220">
        <v>0</v>
      </c>
      <c r="E40" s="234">
        <v>0</v>
      </c>
      <c r="F40" s="157">
        <f t="shared" si="4"/>
        <v>0</v>
      </c>
      <c r="G40" s="158">
        <f t="shared" si="5"/>
        <v>0</v>
      </c>
    </row>
    <row r="41" spans="1:13" ht="16.5">
      <c r="A41" s="69" t="s">
        <v>73</v>
      </c>
      <c r="B41" s="219">
        <v>0</v>
      </c>
      <c r="C41" s="220">
        <v>0</v>
      </c>
      <c r="D41" s="220">
        <v>0</v>
      </c>
      <c r="E41" s="234">
        <v>0</v>
      </c>
      <c r="F41" s="157">
        <f t="shared" si="4"/>
        <v>0</v>
      </c>
      <c r="G41" s="158">
        <f t="shared" si="5"/>
        <v>0</v>
      </c>
    </row>
    <row r="42" spans="1:13" ht="16.5">
      <c r="A42" s="69" t="s">
        <v>90</v>
      </c>
      <c r="B42" s="219">
        <v>592506</v>
      </c>
      <c r="C42" s="220">
        <v>368714.92</v>
      </c>
      <c r="D42" s="220">
        <v>495250</v>
      </c>
      <c r="E42" s="234">
        <v>429376</v>
      </c>
      <c r="F42" s="157">
        <f t="shared" si="4"/>
        <v>0.34317862699995982</v>
      </c>
      <c r="G42" s="158">
        <f t="shared" si="5"/>
        <v>-0.13301161029782937</v>
      </c>
    </row>
    <row r="43" spans="1:13" ht="16.5">
      <c r="A43" s="69" t="s">
        <v>91</v>
      </c>
      <c r="B43" s="219">
        <v>0</v>
      </c>
      <c r="C43" s="220">
        <v>0</v>
      </c>
      <c r="D43" s="220">
        <v>0</v>
      </c>
      <c r="E43" s="234">
        <v>0</v>
      </c>
      <c r="F43" s="157">
        <f t="shared" si="4"/>
        <v>0</v>
      </c>
      <c r="G43" s="158">
        <f t="shared" si="5"/>
        <v>0</v>
      </c>
    </row>
    <row r="44" spans="1:13" ht="16.5">
      <c r="A44" s="69" t="s">
        <v>92</v>
      </c>
      <c r="B44" s="219">
        <v>0</v>
      </c>
      <c r="C44" s="220">
        <v>0</v>
      </c>
      <c r="D44" s="220">
        <v>0</v>
      </c>
      <c r="E44" s="234">
        <v>0</v>
      </c>
      <c r="F44" s="157">
        <f t="shared" si="4"/>
        <v>0</v>
      </c>
      <c r="G44" s="158">
        <f t="shared" si="5"/>
        <v>0</v>
      </c>
      <c r="M44" s="13"/>
    </row>
    <row r="45" spans="1:13" ht="16.5">
      <c r="A45" s="69" t="s">
        <v>93</v>
      </c>
      <c r="B45" s="219">
        <v>0</v>
      </c>
      <c r="C45" s="220">
        <v>0</v>
      </c>
      <c r="D45" s="220">
        <v>0</v>
      </c>
      <c r="E45" s="234">
        <v>1500000</v>
      </c>
      <c r="F45" s="157">
        <f t="shared" si="4"/>
        <v>0</v>
      </c>
      <c r="G45" s="158">
        <v>1</v>
      </c>
    </row>
    <row r="46" spans="1:13" ht="16.5">
      <c r="A46" s="69" t="s">
        <v>94</v>
      </c>
      <c r="B46" s="331">
        <v>55000</v>
      </c>
      <c r="C46" s="220">
        <v>126084.36</v>
      </c>
      <c r="D46" s="220">
        <v>170451</v>
      </c>
      <c r="E46" s="220">
        <v>10881</v>
      </c>
      <c r="F46" s="157">
        <f t="shared" si="4"/>
        <v>0.35188059803769478</v>
      </c>
      <c r="G46" s="158">
        <f t="shared" si="5"/>
        <v>-0.93616347220022178</v>
      </c>
    </row>
    <row r="47" spans="1:13" ht="15">
      <c r="A47" s="70" t="s">
        <v>95</v>
      </c>
      <c r="B47" s="221">
        <f>SUM(B34:B46)</f>
        <v>845002</v>
      </c>
      <c r="C47" s="221">
        <f>SUM(C34:C46)</f>
        <v>722060.42999999993</v>
      </c>
      <c r="D47" s="221">
        <f t="shared" ref="D47:E47" si="6">SUM(D34:D46)</f>
        <v>1020701</v>
      </c>
      <c r="E47" s="221">
        <f t="shared" si="6"/>
        <v>2317507</v>
      </c>
      <c r="F47" s="161">
        <f>IFERROR((D47-C47)/C47,0)</f>
        <v>0.41359498124000521</v>
      </c>
      <c r="G47" s="161">
        <f>IFERROR((E47-D47)/D47,0)</f>
        <v>1.2705052703975013</v>
      </c>
    </row>
    <row r="48" spans="1:13" ht="15">
      <c r="A48" s="70" t="s">
        <v>96</v>
      </c>
      <c r="B48" s="333">
        <v>300000</v>
      </c>
      <c r="C48" s="234">
        <v>0</v>
      </c>
      <c r="D48" s="234">
        <v>0</v>
      </c>
      <c r="E48" s="220">
        <v>0</v>
      </c>
      <c r="F48" s="157">
        <f t="shared" ref="F48:F52" si="7">IFERROR((D48-C48)/C48,0)</f>
        <v>0</v>
      </c>
      <c r="G48" s="158">
        <f t="shared" si="5"/>
        <v>0</v>
      </c>
    </row>
    <row r="49" spans="1:15" ht="15">
      <c r="A49" s="70" t="s">
        <v>97</v>
      </c>
      <c r="B49" s="219">
        <v>0</v>
      </c>
      <c r="C49" s="220">
        <v>0</v>
      </c>
      <c r="D49" s="220">
        <v>0</v>
      </c>
      <c r="E49" s="220">
        <v>0</v>
      </c>
      <c r="F49" s="157">
        <f t="shared" si="7"/>
        <v>0</v>
      </c>
      <c r="G49" s="158">
        <f t="shared" ref="G49:G52" si="8">IFERROR((E49-D49)/D49,0)</f>
        <v>0</v>
      </c>
    </row>
    <row r="50" spans="1:15" ht="15">
      <c r="A50" s="70" t="s">
        <v>98</v>
      </c>
      <c r="B50" s="219">
        <v>0</v>
      </c>
      <c r="C50" s="220">
        <v>0</v>
      </c>
      <c r="D50" s="220">
        <v>0</v>
      </c>
      <c r="E50" s="220">
        <v>0</v>
      </c>
      <c r="F50" s="157">
        <f t="shared" si="7"/>
        <v>0</v>
      </c>
      <c r="G50" s="158">
        <f t="shared" si="8"/>
        <v>0</v>
      </c>
    </row>
    <row r="51" spans="1:15" ht="15">
      <c r="A51" s="70" t="s">
        <v>99</v>
      </c>
      <c r="B51" s="219">
        <v>0</v>
      </c>
      <c r="C51" s="220">
        <v>0</v>
      </c>
      <c r="D51" s="220">
        <v>0</v>
      </c>
      <c r="E51" s="220">
        <v>0</v>
      </c>
      <c r="F51" s="157">
        <f t="shared" si="7"/>
        <v>0</v>
      </c>
      <c r="G51" s="158">
        <f t="shared" si="8"/>
        <v>0</v>
      </c>
    </row>
    <row r="52" spans="1:15" ht="15">
      <c r="A52" s="159" t="s">
        <v>100</v>
      </c>
      <c r="B52" s="331">
        <v>0</v>
      </c>
      <c r="C52" s="220">
        <v>0</v>
      </c>
      <c r="D52" s="220">
        <v>0</v>
      </c>
      <c r="E52" s="220">
        <v>0</v>
      </c>
      <c r="F52" s="157">
        <f t="shared" si="7"/>
        <v>0</v>
      </c>
      <c r="G52" s="158">
        <f t="shared" si="8"/>
        <v>0</v>
      </c>
    </row>
    <row r="53" spans="1:15" ht="30">
      <c r="A53" s="73" t="s">
        <v>101</v>
      </c>
      <c r="B53" s="222">
        <f>B19+B32+B47+B48+B49+B50+B51+B52</f>
        <v>9923356.6476692297</v>
      </c>
      <c r="C53" s="222">
        <f>C19+C32+C47+C48+C49+C50+C51+C52</f>
        <v>9284099.9800000004</v>
      </c>
      <c r="D53" s="222">
        <f t="shared" ref="D53:E53" si="9">D19+D32+D47+D48+D49+D50+D51+D52</f>
        <v>10555039.917604906</v>
      </c>
      <c r="E53" s="222">
        <f t="shared" si="9"/>
        <v>12492660.15489981</v>
      </c>
      <c r="F53" s="160">
        <f>IFERROR((D53-C53)/C53,0)</f>
        <v>0.13689425365332031</v>
      </c>
      <c r="G53" s="161">
        <f>IFERROR((E53-D53)/D53,0)</f>
        <v>0.18357299000481445</v>
      </c>
    </row>
    <row r="54" spans="1:15"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</row>
    <row r="56" spans="1:15" ht="15">
      <c r="A56" s="32" t="s">
        <v>102</v>
      </c>
      <c r="D56" s="182"/>
    </row>
    <row r="57" spans="1:15" ht="16.5">
      <c r="A57" s="15" t="s">
        <v>103</v>
      </c>
      <c r="D57" s="182"/>
    </row>
    <row r="58" spans="1:15" ht="16.5">
      <c r="A58" s="15" t="s">
        <v>104</v>
      </c>
    </row>
    <row r="59" spans="1:15" ht="16.5">
      <c r="A59" s="15" t="s">
        <v>105</v>
      </c>
    </row>
  </sheetData>
  <mergeCells count="2">
    <mergeCell ref="A1:F1"/>
    <mergeCell ref="A2:F2"/>
  </mergeCells>
  <pageMargins left="0.5" right="0.5" top="0.5" bottom="0.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B1" zoomScaleNormal="100" workbookViewId="0">
      <selection activeCell="I23" sqref="I23"/>
    </sheetView>
  </sheetViews>
  <sheetFormatPr defaultRowHeight="14.25"/>
  <cols>
    <col min="1" max="1" width="45.625" customWidth="1"/>
    <col min="2" max="2" width="24" customWidth="1"/>
    <col min="3" max="3" width="14" customWidth="1"/>
    <col min="4" max="4" width="20.875" customWidth="1"/>
    <col min="5" max="5" width="14" customWidth="1"/>
  </cols>
  <sheetData>
    <row r="1" spans="1:5" ht="15">
      <c r="A1" s="463" t="s">
        <v>225</v>
      </c>
      <c r="B1" s="463"/>
      <c r="C1" s="463"/>
      <c r="D1" s="463"/>
      <c r="E1" s="463"/>
    </row>
    <row r="2" spans="1:5" ht="15">
      <c r="A2" s="336" t="s">
        <v>228</v>
      </c>
      <c r="B2" s="336"/>
      <c r="C2" s="336"/>
      <c r="D2" s="336"/>
      <c r="E2" s="336"/>
    </row>
    <row r="3" spans="1:5" ht="15">
      <c r="A3" s="7" t="s">
        <v>5</v>
      </c>
    </row>
    <row r="4" spans="1:5" ht="16.5">
      <c r="A4" s="1" t="s">
        <v>194</v>
      </c>
      <c r="B4" s="2"/>
      <c r="C4" s="2"/>
      <c r="D4" s="2"/>
      <c r="E4" s="2"/>
    </row>
    <row r="5" spans="1:5" ht="16.5">
      <c r="A5" s="1" t="s">
        <v>195</v>
      </c>
      <c r="B5" s="2" t="s">
        <v>23</v>
      </c>
      <c r="C5" s="2"/>
      <c r="D5" s="2"/>
      <c r="E5" s="2"/>
    </row>
    <row r="6" spans="1:5" ht="16.5">
      <c r="A6" s="1" t="s">
        <v>6</v>
      </c>
      <c r="B6" s="2" t="s">
        <v>4</v>
      </c>
      <c r="C6" s="2"/>
      <c r="D6" s="2"/>
      <c r="E6" s="2"/>
    </row>
    <row r="7" spans="1:5" ht="16.5">
      <c r="A7" s="6" t="s">
        <v>1</v>
      </c>
      <c r="B7" s="3" t="s">
        <v>3</v>
      </c>
      <c r="C7" s="2"/>
      <c r="D7" s="2"/>
      <c r="E7" s="2"/>
    </row>
    <row r="8" spans="1:5" ht="16.5">
      <c r="A8" s="6" t="s">
        <v>19</v>
      </c>
      <c r="B8" s="3" t="s">
        <v>196</v>
      </c>
      <c r="C8" s="2"/>
      <c r="D8" s="2"/>
      <c r="E8" s="2"/>
    </row>
    <row r="9" spans="1:5" ht="16.5">
      <c r="A9" s="6"/>
      <c r="B9" s="3" t="s">
        <v>27</v>
      </c>
      <c r="C9" s="2"/>
      <c r="D9" s="2"/>
      <c r="E9" s="2"/>
    </row>
    <row r="10" spans="1:5" ht="16.5">
      <c r="A10" s="1" t="s">
        <v>0</v>
      </c>
      <c r="B10" s="43">
        <v>42856</v>
      </c>
      <c r="C10" s="2"/>
      <c r="D10" s="2"/>
      <c r="E10" s="2"/>
    </row>
    <row r="11" spans="1:5" ht="15">
      <c r="A11" s="1"/>
    </row>
    <row r="12" spans="1:5" ht="15" customHeight="1">
      <c r="A12" s="47" t="s">
        <v>197</v>
      </c>
      <c r="B12" s="217" t="s">
        <v>10</v>
      </c>
    </row>
    <row r="13" spans="1:5" ht="15">
      <c r="A13" s="48" t="s">
        <v>16</v>
      </c>
      <c r="B13" s="49" t="s">
        <v>13</v>
      </c>
    </row>
    <row r="14" spans="1:5" ht="15">
      <c r="A14" s="11" t="s">
        <v>198</v>
      </c>
      <c r="B14" s="223"/>
    </row>
    <row r="15" spans="1:5" ht="16.5">
      <c r="A15" s="8" t="s">
        <v>199</v>
      </c>
      <c r="B15" s="224">
        <v>51851.25</v>
      </c>
    </row>
    <row r="16" spans="1:5" ht="15">
      <c r="A16" s="9" t="s">
        <v>200</v>
      </c>
      <c r="B16" s="225">
        <f>SUM(B15:B15)</f>
        <v>51851.25</v>
      </c>
    </row>
    <row r="17" spans="1:3" ht="15">
      <c r="A17" s="10" t="s">
        <v>218</v>
      </c>
      <c r="B17" s="224"/>
    </row>
    <row r="18" spans="1:3" ht="16.5">
      <c r="A18" s="8" t="s">
        <v>231</v>
      </c>
      <c r="B18" s="224">
        <v>18459071.350000001</v>
      </c>
    </row>
    <row r="19" spans="1:3" ht="15">
      <c r="A19" s="9" t="s">
        <v>219</v>
      </c>
      <c r="B19" s="225">
        <f>SUM(B18:B18)</f>
        <v>18459071.350000001</v>
      </c>
    </row>
    <row r="20" spans="1:3" ht="15">
      <c r="A20" s="10" t="s">
        <v>201</v>
      </c>
      <c r="B20" s="224"/>
    </row>
    <row r="21" spans="1:3" ht="16.5">
      <c r="A21" s="8" t="s">
        <v>215</v>
      </c>
      <c r="B21" s="274">
        <v>3134352</v>
      </c>
    </row>
    <row r="22" spans="1:3" ht="16.5">
      <c r="A22" s="8" t="s">
        <v>202</v>
      </c>
      <c r="B22" s="274">
        <v>2980045.44</v>
      </c>
    </row>
    <row r="23" spans="1:3" ht="16.5">
      <c r="A23" s="8" t="s">
        <v>216</v>
      </c>
      <c r="B23" s="274">
        <v>1500000</v>
      </c>
    </row>
    <row r="24" spans="1:3" ht="16.5">
      <c r="A24" s="8" t="s">
        <v>217</v>
      </c>
      <c r="B24" s="274">
        <v>1000000</v>
      </c>
    </row>
    <row r="25" spans="1:3" ht="16.5">
      <c r="A25" s="8" t="s">
        <v>229</v>
      </c>
      <c r="B25" s="274">
        <v>1075896</v>
      </c>
    </row>
    <row r="26" spans="1:3" ht="16.5">
      <c r="A26" s="8" t="s">
        <v>203</v>
      </c>
      <c r="B26" s="224">
        <v>3500000</v>
      </c>
    </row>
    <row r="27" spans="1:3" ht="16.5">
      <c r="A27" s="24" t="s">
        <v>204</v>
      </c>
      <c r="B27" s="224">
        <v>216000</v>
      </c>
    </row>
    <row r="28" spans="1:3" ht="16.5">
      <c r="A28" s="24" t="s">
        <v>205</v>
      </c>
      <c r="B28" s="224">
        <v>104000</v>
      </c>
    </row>
    <row r="29" spans="1:3" ht="15">
      <c r="A29" s="25" t="s">
        <v>206</v>
      </c>
      <c r="B29" s="225">
        <f>SUM(B21:B28)</f>
        <v>13510293.439999999</v>
      </c>
    </row>
    <row r="30" spans="1:3" ht="15">
      <c r="A30" s="25"/>
      <c r="B30" s="225"/>
    </row>
    <row r="31" spans="1:3" ht="15">
      <c r="A31" s="216" t="s">
        <v>140</v>
      </c>
      <c r="B31" s="226">
        <f>B29:B29+B19+B16</f>
        <v>32021216.039999999</v>
      </c>
      <c r="C31" s="273"/>
    </row>
    <row r="33" spans="1:2" ht="16.5">
      <c r="A33" s="218"/>
    </row>
    <row r="35" spans="1:2">
      <c r="B35" s="273"/>
    </row>
  </sheetData>
  <mergeCells count="2">
    <mergeCell ref="A1:E1"/>
    <mergeCell ref="A2:E2"/>
  </mergeCells>
  <pageMargins left="0.5" right="0.5" top="0.5" bottom="0.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9CE505B56BF43A2B5293E487D7E48" ma:contentTypeVersion="2" ma:contentTypeDescription="Create a new document." ma:contentTypeScope="" ma:versionID="42ce59670647d4ce70f98fddd24a44ba">
  <xsd:schema xmlns:xsd="http://www.w3.org/2001/XMLSchema" xmlns:xs="http://www.w3.org/2001/XMLSchema" xmlns:p="http://schemas.microsoft.com/office/2006/metadata/properties" xmlns:ns2="d29a8555-db37-4257-91ea-e6d336cdedf2" targetNamespace="http://schemas.microsoft.com/office/2006/metadata/properties" ma:root="true" ma:fieldsID="bb613e9c90126b2eac45d0759a86ef3c" ns2:_=""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7009AF-D782-4A78-9D15-B5C4898C1C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A474BF-37C9-4DED-9389-DF0BC0AC5594}">
  <ds:schemaRefs>
    <ds:schemaRef ds:uri="http://purl.org/dc/elements/1.1/"/>
    <ds:schemaRef ds:uri="http://purl.org/dc/dcmitype/"/>
    <ds:schemaRef ds:uri="http://purl.org/dc/terms/"/>
    <ds:schemaRef ds:uri="d29a8555-db37-4257-91ea-e6d336cdedf2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C451C3-39DA-48D7-8715-E06E7D313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T1 ACO Revenues by Payer</vt:lpstr>
      <vt:lpstr>T2 ACO Costs by HCP-LAN APM</vt:lpstr>
      <vt:lpstr>T3 ACO Medical Costs by Service</vt:lpstr>
      <vt:lpstr>T4 ACO Medical Costs by APM</vt:lpstr>
      <vt:lpstr>T5 ACO Administrative Costs</vt:lpstr>
      <vt:lpstr>T6 ACO Other Revenue</vt:lpstr>
      <vt:lpstr>'T2 ACO Costs by HCP-LAN APM'!Print_Area</vt:lpstr>
      <vt:lpstr>'T2 ACO Costs by HCP-LAN APM'!Print_Titles</vt:lpstr>
      <vt:lpstr>'T3 ACO Medical Costs by Service'!Print_Titles</vt:lpstr>
      <vt:lpstr>'T4 ACO Medical Costs by APM'!Print_Titles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Spenser Weppler</cp:lastModifiedBy>
  <cp:lastPrinted>2017-10-20T13:57:52Z</cp:lastPrinted>
  <dcterms:created xsi:type="dcterms:W3CDTF">2017-03-16T20:27:11Z</dcterms:created>
  <dcterms:modified xsi:type="dcterms:W3CDTF">2017-10-20T13:57:59Z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0x010100D629CE505B56BF43A2B5293E487D7E48</vt:lpwstr>
  </property>
</Properties>
</file>